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D:\Hoa Sen\Tháng 6\1. ĐÃ PH\1. 14 xưởng Công ty Lương Thực, tỉnh Hưng Yên\"/>
    </mc:Choice>
  </mc:AlternateContent>
  <xr:revisionPtr revIDLastSave="0" documentId="13_ncr:1_{5F793A0F-82E0-4E90-BF81-A5D3796BF6F8}" xr6:coauthVersionLast="47" xr6:coauthVersionMax="47" xr10:uidLastSave="{00000000-0000-0000-0000-000000000000}"/>
  <bookViews>
    <workbookView xWindow="-108" yWindow="-108" windowWidth="23256" windowHeight="12456" firstSheet="17" activeTab="18" xr2:uid="{00000000-000D-0000-FFFF-FFFF00000000}"/>
  </bookViews>
  <sheets>
    <sheet name="TSTĐ" sheetId="18" state="hidden" r:id="rId1"/>
    <sheet name="PPSS" sheetId="12" state="hidden" r:id="rId2"/>
    <sheet name="KQ" sheetId="8" state="hidden" r:id="rId3"/>
    <sheet name="1" sheetId="23" state="hidden" r:id="rId4"/>
    <sheet name="2" sheetId="24" state="hidden" r:id="rId5"/>
    <sheet name="3" sheetId="25" state="hidden" r:id="rId6"/>
    <sheet name="4" sheetId="26" state="hidden" r:id="rId7"/>
    <sheet name="5" sheetId="27" state="hidden" r:id="rId8"/>
    <sheet name="6" sheetId="28" state="hidden" r:id="rId9"/>
    <sheet name="7" sheetId="29" state="hidden" r:id="rId10"/>
    <sheet name="8" sheetId="30" state="hidden" r:id="rId11"/>
    <sheet name="9" sheetId="31" state="hidden" r:id="rId12"/>
    <sheet name="10" sheetId="32" state="hidden" r:id="rId13"/>
    <sheet name="11" sheetId="34" state="hidden" r:id="rId14"/>
    <sheet name="12" sheetId="35" state="hidden" r:id="rId15"/>
    <sheet name="13" sheetId="36" state="hidden" r:id="rId16"/>
    <sheet name="14" sheetId="37" state="hidden" r:id="rId17"/>
    <sheet name="Nhà vệ sinh, bảo vệ" sheetId="20" r:id="rId18"/>
    <sheet name="Sân đường nội bộ" sheetId="40" r:id="rId19"/>
    <sheet name="Đất" sheetId="21" state="hidden" r:id="rId20"/>
    <sheet name="Tổng hợp giá trị" sheetId="38" state="hidden" r:id="rId21"/>
    <sheet name="Sheet1" sheetId="22" state="hidden" r:id="rId22"/>
    <sheet name="Sheet18" sheetId="39" state="hidden" r:id="rId23"/>
  </sheets>
  <externalReferences>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 r:id="rId176"/>
  </externalReferences>
  <definedNames>
    <definedName name="\0">'[1]PNT-QUOT-#3'!#REF!</definedName>
    <definedName name="\d">'[2]??-BLDG'!#REF!</definedName>
    <definedName name="\e">'[2]??-BLDG'!#REF!</definedName>
    <definedName name="\f">'[2]??-BLDG'!#REF!</definedName>
    <definedName name="\g">'[2]??-BLDG'!#REF!</definedName>
    <definedName name="\h">'[2]??-BLDG'!#REF!</definedName>
    <definedName name="\i">'[2]??-BLDG'!#REF!</definedName>
    <definedName name="\j">'[2]??-BLDG'!#REF!</definedName>
    <definedName name="\k">'[2]??-BLDG'!#REF!</definedName>
    <definedName name="\l">'[2]??-BLDG'!#REF!</definedName>
    <definedName name="\m">'[2]??-BLDG'!#REF!</definedName>
    <definedName name="\n">'[2]??-BLDG'!#REF!</definedName>
    <definedName name="\o">'[2]??-BLDG'!#REF!</definedName>
    <definedName name="\z">'[1]COAT&amp;WRAP-QIOT-#3'!#REF!</definedName>
    <definedName name="_??" localSheetId="13">BlankMacro1</definedName>
    <definedName name="_??" localSheetId="14">BlankMacro1</definedName>
    <definedName name="_??" localSheetId="6">BlankMacro1</definedName>
    <definedName name="_??" localSheetId="7">BlankMacro1</definedName>
    <definedName name="_??" localSheetId="8">BlankMacro1</definedName>
    <definedName name="_??" localSheetId="9">BlankMacro1</definedName>
    <definedName name="_??" localSheetId="10">BlankMacro1</definedName>
    <definedName name="_??">BlankMacro1</definedName>
    <definedName name="_??????1" localSheetId="13">BlankMacro1</definedName>
    <definedName name="_??????1" localSheetId="14">BlankMacro1</definedName>
    <definedName name="_??????1" localSheetId="6">BlankMacro1</definedName>
    <definedName name="_??????1" localSheetId="7">BlankMacro1</definedName>
    <definedName name="_??????1" localSheetId="8">BlankMacro1</definedName>
    <definedName name="_??????1" localSheetId="9">BlankMacro1</definedName>
    <definedName name="_??????1" localSheetId="10">BlankMacro1</definedName>
    <definedName name="_??????1">BlankMacro1</definedName>
    <definedName name="_??????2" localSheetId="13">BlankMacro1</definedName>
    <definedName name="_??????2" localSheetId="14">BlankMacro1</definedName>
    <definedName name="_??????2" localSheetId="6">BlankMacro1</definedName>
    <definedName name="_??????2" localSheetId="7">BlankMacro1</definedName>
    <definedName name="_??????2" localSheetId="8">BlankMacro1</definedName>
    <definedName name="_??????2" localSheetId="9">BlankMacro1</definedName>
    <definedName name="_??????2" localSheetId="10">BlankMacro1</definedName>
    <definedName name="_??????2">BlankMacro1</definedName>
    <definedName name="_??????3" localSheetId="13">BlankMacro1</definedName>
    <definedName name="_??????3" localSheetId="14">BlankMacro1</definedName>
    <definedName name="_??????3" localSheetId="6">BlankMacro1</definedName>
    <definedName name="_??????3" localSheetId="7">BlankMacro1</definedName>
    <definedName name="_??????3" localSheetId="8">BlankMacro1</definedName>
    <definedName name="_??????3" localSheetId="9">BlankMacro1</definedName>
    <definedName name="_??????3" localSheetId="10">BlankMacro1</definedName>
    <definedName name="_??????3">BlankMacro1</definedName>
    <definedName name="_??????4" localSheetId="13">BlankMacro1</definedName>
    <definedName name="_??????4" localSheetId="14">BlankMacro1</definedName>
    <definedName name="_??????4" localSheetId="6">BlankMacro1</definedName>
    <definedName name="_??????4" localSheetId="7">BlankMacro1</definedName>
    <definedName name="_??????4" localSheetId="8">BlankMacro1</definedName>
    <definedName name="_??????4" localSheetId="9">BlankMacro1</definedName>
    <definedName name="_??????4" localSheetId="10">BlankMacro1</definedName>
    <definedName name="_??????4">BlankMacro1</definedName>
    <definedName name="_??????5" localSheetId="13">BlankMacro1</definedName>
    <definedName name="_??????5" localSheetId="14">BlankMacro1</definedName>
    <definedName name="_??????5" localSheetId="6">BlankMacro1</definedName>
    <definedName name="_??????5" localSheetId="7">BlankMacro1</definedName>
    <definedName name="_??????5" localSheetId="8">BlankMacro1</definedName>
    <definedName name="_??????5" localSheetId="9">BlankMacro1</definedName>
    <definedName name="_??????5" localSheetId="10">BlankMacro1</definedName>
    <definedName name="_??????5">BlankMacro1</definedName>
    <definedName name="_??????6" localSheetId="13">BlankMacro1</definedName>
    <definedName name="_??????6" localSheetId="14">BlankMacro1</definedName>
    <definedName name="_??????6" localSheetId="6">BlankMacro1</definedName>
    <definedName name="_??????6" localSheetId="7">BlankMacro1</definedName>
    <definedName name="_??????6" localSheetId="8">BlankMacro1</definedName>
    <definedName name="_??????6" localSheetId="9">BlankMacro1</definedName>
    <definedName name="_??????6" localSheetId="10">BlankMacro1</definedName>
    <definedName name="_??????6">BlankMacro1</definedName>
    <definedName name="__??" localSheetId="13">BlankMacro1</definedName>
    <definedName name="__??" localSheetId="14">BlankMacro1</definedName>
    <definedName name="__??" localSheetId="6">BlankMacro1</definedName>
    <definedName name="__??" localSheetId="7">BlankMacro1</definedName>
    <definedName name="__??" localSheetId="8">BlankMacro1</definedName>
    <definedName name="__??" localSheetId="9">BlankMacro1</definedName>
    <definedName name="__??" localSheetId="10">BlankMacro1</definedName>
    <definedName name="__??">BlankMacro1</definedName>
    <definedName name="__??????1" localSheetId="13">BlankMacro1</definedName>
    <definedName name="__??????1" localSheetId="14">BlankMacro1</definedName>
    <definedName name="__??????1" localSheetId="6">BlankMacro1</definedName>
    <definedName name="__??????1" localSheetId="7">BlankMacro1</definedName>
    <definedName name="__??????1" localSheetId="8">BlankMacro1</definedName>
    <definedName name="__??????1" localSheetId="9">BlankMacro1</definedName>
    <definedName name="__??????1" localSheetId="10">BlankMacro1</definedName>
    <definedName name="__??????1">BlankMacro1</definedName>
    <definedName name="__??????2" localSheetId="13">BlankMacro1</definedName>
    <definedName name="__??????2" localSheetId="14">BlankMacro1</definedName>
    <definedName name="__??????2" localSheetId="6">BlankMacro1</definedName>
    <definedName name="__??????2" localSheetId="7">BlankMacro1</definedName>
    <definedName name="__??????2" localSheetId="8">BlankMacro1</definedName>
    <definedName name="__??????2" localSheetId="9">BlankMacro1</definedName>
    <definedName name="__??????2" localSheetId="10">BlankMacro1</definedName>
    <definedName name="__??????2">BlankMacro1</definedName>
    <definedName name="__??????3" localSheetId="13">BlankMacro1</definedName>
    <definedName name="__??????3" localSheetId="14">BlankMacro1</definedName>
    <definedName name="__??????3" localSheetId="6">BlankMacro1</definedName>
    <definedName name="__??????3" localSheetId="7">BlankMacro1</definedName>
    <definedName name="__??????3" localSheetId="8">BlankMacro1</definedName>
    <definedName name="__??????3" localSheetId="9">BlankMacro1</definedName>
    <definedName name="__??????3" localSheetId="10">BlankMacro1</definedName>
    <definedName name="__??????3">BlankMacro1</definedName>
    <definedName name="__??????4" localSheetId="13">BlankMacro1</definedName>
    <definedName name="__??????4" localSheetId="14">BlankMacro1</definedName>
    <definedName name="__??????4" localSheetId="6">BlankMacro1</definedName>
    <definedName name="__??????4" localSheetId="7">BlankMacro1</definedName>
    <definedName name="__??????4" localSheetId="8">BlankMacro1</definedName>
    <definedName name="__??????4" localSheetId="9">BlankMacro1</definedName>
    <definedName name="__??????4" localSheetId="10">BlankMacro1</definedName>
    <definedName name="__??????4">BlankMacro1</definedName>
    <definedName name="__??????5" localSheetId="13">BlankMacro1</definedName>
    <definedName name="__??????5" localSheetId="14">BlankMacro1</definedName>
    <definedName name="__??????5" localSheetId="6">BlankMacro1</definedName>
    <definedName name="__??????5" localSheetId="7">BlankMacro1</definedName>
    <definedName name="__??????5" localSheetId="8">BlankMacro1</definedName>
    <definedName name="__??????5" localSheetId="9">BlankMacro1</definedName>
    <definedName name="__??????5" localSheetId="10">BlankMacro1</definedName>
    <definedName name="__??????5">BlankMacro1</definedName>
    <definedName name="__??????6" localSheetId="13">BlankMacro1</definedName>
    <definedName name="__??????6" localSheetId="14">BlankMacro1</definedName>
    <definedName name="__??????6" localSheetId="6">BlankMacro1</definedName>
    <definedName name="__??????6" localSheetId="7">BlankMacro1</definedName>
    <definedName name="__??????6" localSheetId="8">BlankMacro1</definedName>
    <definedName name="__??????6" localSheetId="9">BlankMacro1</definedName>
    <definedName name="__??????6" localSheetId="10">BlankMacro1</definedName>
    <definedName name="__??????6">BlankMacro1</definedName>
    <definedName name="___??" localSheetId="13">BlankMacro1</definedName>
    <definedName name="___??" localSheetId="14">BlankMacro1</definedName>
    <definedName name="___??" localSheetId="6">BlankMacro1</definedName>
    <definedName name="___??" localSheetId="7">BlankMacro1</definedName>
    <definedName name="___??" localSheetId="8">BlankMacro1</definedName>
    <definedName name="___??" localSheetId="9">BlankMacro1</definedName>
    <definedName name="___??" localSheetId="10">BlankMacro1</definedName>
    <definedName name="___??">BlankMacro1</definedName>
    <definedName name="___??????1" localSheetId="13">BlankMacro1</definedName>
    <definedName name="___??????1" localSheetId="14">BlankMacro1</definedName>
    <definedName name="___??????1" localSheetId="6">BlankMacro1</definedName>
    <definedName name="___??????1" localSheetId="7">BlankMacro1</definedName>
    <definedName name="___??????1" localSheetId="8">BlankMacro1</definedName>
    <definedName name="___??????1" localSheetId="9">BlankMacro1</definedName>
    <definedName name="___??????1" localSheetId="10">BlankMacro1</definedName>
    <definedName name="___??????1">BlankMacro1</definedName>
    <definedName name="___??????2" localSheetId="13">BlankMacro1</definedName>
    <definedName name="___??????2" localSheetId="14">BlankMacro1</definedName>
    <definedName name="___??????2" localSheetId="6">BlankMacro1</definedName>
    <definedName name="___??????2" localSheetId="7">BlankMacro1</definedName>
    <definedName name="___??????2" localSheetId="8">BlankMacro1</definedName>
    <definedName name="___??????2" localSheetId="9">BlankMacro1</definedName>
    <definedName name="___??????2" localSheetId="10">BlankMacro1</definedName>
    <definedName name="___??????2">BlankMacro1</definedName>
    <definedName name="___??????3" localSheetId="13">BlankMacro1</definedName>
    <definedName name="___??????3" localSheetId="14">BlankMacro1</definedName>
    <definedName name="___??????3" localSheetId="6">BlankMacro1</definedName>
    <definedName name="___??????3" localSheetId="7">BlankMacro1</definedName>
    <definedName name="___??????3" localSheetId="8">BlankMacro1</definedName>
    <definedName name="___??????3" localSheetId="9">BlankMacro1</definedName>
    <definedName name="___??????3" localSheetId="10">BlankMacro1</definedName>
    <definedName name="___??????3">BlankMacro1</definedName>
    <definedName name="___??????4" localSheetId="13">BlankMacro1</definedName>
    <definedName name="___??????4" localSheetId="14">BlankMacro1</definedName>
    <definedName name="___??????4" localSheetId="6">BlankMacro1</definedName>
    <definedName name="___??????4" localSheetId="7">BlankMacro1</definedName>
    <definedName name="___??????4" localSheetId="8">BlankMacro1</definedName>
    <definedName name="___??????4" localSheetId="9">BlankMacro1</definedName>
    <definedName name="___??????4" localSheetId="10">BlankMacro1</definedName>
    <definedName name="___??????4">BlankMacro1</definedName>
    <definedName name="___??????5" localSheetId="13">BlankMacro1</definedName>
    <definedName name="___??????5" localSheetId="14">BlankMacro1</definedName>
    <definedName name="___??????5" localSheetId="6">BlankMacro1</definedName>
    <definedName name="___??????5" localSheetId="7">BlankMacro1</definedName>
    <definedName name="___??????5" localSheetId="8">BlankMacro1</definedName>
    <definedName name="___??????5" localSheetId="9">BlankMacro1</definedName>
    <definedName name="___??????5" localSheetId="10">BlankMacro1</definedName>
    <definedName name="___??????5">BlankMacro1</definedName>
    <definedName name="___??????6" localSheetId="13">BlankMacro1</definedName>
    <definedName name="___??????6" localSheetId="14">BlankMacro1</definedName>
    <definedName name="___??????6" localSheetId="6">BlankMacro1</definedName>
    <definedName name="___??????6" localSheetId="7">BlankMacro1</definedName>
    <definedName name="___??????6" localSheetId="8">BlankMacro1</definedName>
    <definedName name="___??????6" localSheetId="9">BlankMacro1</definedName>
    <definedName name="___??????6" localSheetId="10">BlankMacro1</definedName>
    <definedName name="___??????6">BlankMacro1</definedName>
    <definedName name="____??" localSheetId="13">BlankMacro1</definedName>
    <definedName name="____??" localSheetId="14">BlankMacro1</definedName>
    <definedName name="____??" localSheetId="6">BlankMacro1</definedName>
    <definedName name="____??" localSheetId="7">BlankMacro1</definedName>
    <definedName name="____??" localSheetId="8">BlankMacro1</definedName>
    <definedName name="____??" localSheetId="9">BlankMacro1</definedName>
    <definedName name="____??" localSheetId="10">BlankMacro1</definedName>
    <definedName name="____??">BlankMacro1</definedName>
    <definedName name="____??????1" localSheetId="13">BlankMacro1</definedName>
    <definedName name="____??????1" localSheetId="14">BlankMacro1</definedName>
    <definedName name="____??????1" localSheetId="6">BlankMacro1</definedName>
    <definedName name="____??????1" localSheetId="7">BlankMacro1</definedName>
    <definedName name="____??????1" localSheetId="8">BlankMacro1</definedName>
    <definedName name="____??????1" localSheetId="9">BlankMacro1</definedName>
    <definedName name="____??????1" localSheetId="10">BlankMacro1</definedName>
    <definedName name="____??????1">BlankMacro1</definedName>
    <definedName name="____??????2" localSheetId="13">BlankMacro1</definedName>
    <definedName name="____??????2" localSheetId="14">BlankMacro1</definedName>
    <definedName name="____??????2" localSheetId="6">BlankMacro1</definedName>
    <definedName name="____??????2" localSheetId="7">BlankMacro1</definedName>
    <definedName name="____??????2" localSheetId="8">BlankMacro1</definedName>
    <definedName name="____??????2" localSheetId="9">BlankMacro1</definedName>
    <definedName name="____??????2" localSheetId="10">BlankMacro1</definedName>
    <definedName name="____??????2">BlankMacro1</definedName>
    <definedName name="____??????3" localSheetId="13">BlankMacro1</definedName>
    <definedName name="____??????3" localSheetId="14">BlankMacro1</definedName>
    <definedName name="____??????3" localSheetId="6">BlankMacro1</definedName>
    <definedName name="____??????3" localSheetId="7">BlankMacro1</definedName>
    <definedName name="____??????3" localSheetId="8">BlankMacro1</definedName>
    <definedName name="____??????3" localSheetId="9">BlankMacro1</definedName>
    <definedName name="____??????3" localSheetId="10">BlankMacro1</definedName>
    <definedName name="____??????3">BlankMacro1</definedName>
    <definedName name="____??????4" localSheetId="13">BlankMacro1</definedName>
    <definedName name="____??????4" localSheetId="14">BlankMacro1</definedName>
    <definedName name="____??????4" localSheetId="6">BlankMacro1</definedName>
    <definedName name="____??????4" localSheetId="7">BlankMacro1</definedName>
    <definedName name="____??????4" localSheetId="8">BlankMacro1</definedName>
    <definedName name="____??????4" localSheetId="9">BlankMacro1</definedName>
    <definedName name="____??????4" localSheetId="10">BlankMacro1</definedName>
    <definedName name="____??????4">BlankMacro1</definedName>
    <definedName name="____??????5" localSheetId="13">BlankMacro1</definedName>
    <definedName name="____??????5" localSheetId="14">BlankMacro1</definedName>
    <definedName name="____??????5" localSheetId="6">BlankMacro1</definedName>
    <definedName name="____??????5" localSheetId="7">BlankMacro1</definedName>
    <definedName name="____??????5" localSheetId="8">BlankMacro1</definedName>
    <definedName name="____??????5" localSheetId="9">BlankMacro1</definedName>
    <definedName name="____??????5" localSheetId="10">BlankMacro1</definedName>
    <definedName name="____??????5">BlankMacro1</definedName>
    <definedName name="____??????6" localSheetId="13">BlankMacro1</definedName>
    <definedName name="____??????6" localSheetId="14">BlankMacro1</definedName>
    <definedName name="____??????6" localSheetId="6">BlankMacro1</definedName>
    <definedName name="____??????6" localSheetId="7">BlankMacro1</definedName>
    <definedName name="____??????6" localSheetId="8">BlankMacro1</definedName>
    <definedName name="____??????6" localSheetId="9">BlankMacro1</definedName>
    <definedName name="____??????6" localSheetId="10">BlankMacro1</definedName>
    <definedName name="____??????6">BlankMacro1</definedName>
    <definedName name="_____??" localSheetId="13">BlankMacro1</definedName>
    <definedName name="_____??" localSheetId="14">BlankMacro1</definedName>
    <definedName name="_____??" localSheetId="6">BlankMacro1</definedName>
    <definedName name="_____??" localSheetId="7">BlankMacro1</definedName>
    <definedName name="_____??" localSheetId="8">BlankMacro1</definedName>
    <definedName name="_____??" localSheetId="9">BlankMacro1</definedName>
    <definedName name="_____??" localSheetId="10">BlankMacro1</definedName>
    <definedName name="_____??">BlankMacro1</definedName>
    <definedName name="_____??????1" localSheetId="13">BlankMacro1</definedName>
    <definedName name="_____??????1" localSheetId="14">BlankMacro1</definedName>
    <definedName name="_____??????1" localSheetId="6">BlankMacro1</definedName>
    <definedName name="_____??????1" localSheetId="7">BlankMacro1</definedName>
    <definedName name="_____??????1" localSheetId="8">BlankMacro1</definedName>
    <definedName name="_____??????1" localSheetId="9">BlankMacro1</definedName>
    <definedName name="_____??????1" localSheetId="10">BlankMacro1</definedName>
    <definedName name="_____??????1">BlankMacro1</definedName>
    <definedName name="_____??????2" localSheetId="13">BlankMacro1</definedName>
    <definedName name="_____??????2" localSheetId="14">BlankMacro1</definedName>
    <definedName name="_____??????2" localSheetId="6">BlankMacro1</definedName>
    <definedName name="_____??????2" localSheetId="7">BlankMacro1</definedName>
    <definedName name="_____??????2" localSheetId="8">BlankMacro1</definedName>
    <definedName name="_____??????2" localSheetId="9">BlankMacro1</definedName>
    <definedName name="_____??????2" localSheetId="10">BlankMacro1</definedName>
    <definedName name="_____??????2">BlankMacro1</definedName>
    <definedName name="_____??????3" localSheetId="13">BlankMacro1</definedName>
    <definedName name="_____??????3" localSheetId="14">BlankMacro1</definedName>
    <definedName name="_____??????3" localSheetId="6">BlankMacro1</definedName>
    <definedName name="_____??????3" localSheetId="7">BlankMacro1</definedName>
    <definedName name="_____??????3" localSheetId="8">BlankMacro1</definedName>
    <definedName name="_____??????3" localSheetId="9">BlankMacro1</definedName>
    <definedName name="_____??????3" localSheetId="10">BlankMacro1</definedName>
    <definedName name="_____??????3">BlankMacro1</definedName>
    <definedName name="_____??????4" localSheetId="13">BlankMacro1</definedName>
    <definedName name="_____??????4" localSheetId="14">BlankMacro1</definedName>
    <definedName name="_____??????4" localSheetId="6">BlankMacro1</definedName>
    <definedName name="_____??????4" localSheetId="7">BlankMacro1</definedName>
    <definedName name="_____??????4" localSheetId="8">BlankMacro1</definedName>
    <definedName name="_____??????4" localSheetId="9">BlankMacro1</definedName>
    <definedName name="_____??????4" localSheetId="10">BlankMacro1</definedName>
    <definedName name="_____??????4">BlankMacro1</definedName>
    <definedName name="_____??????5" localSheetId="13">BlankMacro1</definedName>
    <definedName name="_____??????5" localSheetId="14">BlankMacro1</definedName>
    <definedName name="_____??????5" localSheetId="6">BlankMacro1</definedName>
    <definedName name="_____??????5" localSheetId="7">BlankMacro1</definedName>
    <definedName name="_____??????5" localSheetId="8">BlankMacro1</definedName>
    <definedName name="_____??????5" localSheetId="9">BlankMacro1</definedName>
    <definedName name="_____??????5" localSheetId="10">BlankMacro1</definedName>
    <definedName name="_____??????5">BlankMacro1</definedName>
    <definedName name="_____??????6" localSheetId="13">BlankMacro1</definedName>
    <definedName name="_____??????6" localSheetId="14">BlankMacro1</definedName>
    <definedName name="_____??????6" localSheetId="6">BlankMacro1</definedName>
    <definedName name="_____??????6" localSheetId="7">BlankMacro1</definedName>
    <definedName name="_____??????6" localSheetId="8">BlankMacro1</definedName>
    <definedName name="_____??????6" localSheetId="9">BlankMacro1</definedName>
    <definedName name="_____??????6" localSheetId="10">BlankMacro1</definedName>
    <definedName name="_____??????6">BlankMacro1</definedName>
    <definedName name="______??" localSheetId="13">BlankMacro1</definedName>
    <definedName name="______??" localSheetId="14">BlankMacro1</definedName>
    <definedName name="______??" localSheetId="6">BlankMacro1</definedName>
    <definedName name="______??" localSheetId="7">BlankMacro1</definedName>
    <definedName name="______??" localSheetId="8">BlankMacro1</definedName>
    <definedName name="______??" localSheetId="9">BlankMacro1</definedName>
    <definedName name="______??" localSheetId="10">BlankMacro1</definedName>
    <definedName name="______??">BlankMacro1</definedName>
    <definedName name="______??????1" localSheetId="13">BlankMacro1</definedName>
    <definedName name="______??????1" localSheetId="14">BlankMacro1</definedName>
    <definedName name="______??????1" localSheetId="6">BlankMacro1</definedName>
    <definedName name="______??????1" localSheetId="7">BlankMacro1</definedName>
    <definedName name="______??????1" localSheetId="8">BlankMacro1</definedName>
    <definedName name="______??????1" localSheetId="9">BlankMacro1</definedName>
    <definedName name="______??????1" localSheetId="10">BlankMacro1</definedName>
    <definedName name="______??????1">BlankMacro1</definedName>
    <definedName name="______??????2" localSheetId="13">BlankMacro1</definedName>
    <definedName name="______??????2" localSheetId="14">BlankMacro1</definedName>
    <definedName name="______??????2" localSheetId="6">BlankMacro1</definedName>
    <definedName name="______??????2" localSheetId="7">BlankMacro1</definedName>
    <definedName name="______??????2" localSheetId="8">BlankMacro1</definedName>
    <definedName name="______??????2" localSheetId="9">BlankMacro1</definedName>
    <definedName name="______??????2" localSheetId="10">BlankMacro1</definedName>
    <definedName name="______??????2">BlankMacro1</definedName>
    <definedName name="______??????3" localSheetId="13">BlankMacro1</definedName>
    <definedName name="______??????3" localSheetId="14">BlankMacro1</definedName>
    <definedName name="______??????3" localSheetId="6">BlankMacro1</definedName>
    <definedName name="______??????3" localSheetId="7">BlankMacro1</definedName>
    <definedName name="______??????3" localSheetId="8">BlankMacro1</definedName>
    <definedName name="______??????3" localSheetId="9">BlankMacro1</definedName>
    <definedName name="______??????3" localSheetId="10">BlankMacro1</definedName>
    <definedName name="______??????3">BlankMacro1</definedName>
    <definedName name="______??????4" localSheetId="13">BlankMacro1</definedName>
    <definedName name="______??????4" localSheetId="14">BlankMacro1</definedName>
    <definedName name="______??????4" localSheetId="6">BlankMacro1</definedName>
    <definedName name="______??????4" localSheetId="7">BlankMacro1</definedName>
    <definedName name="______??????4" localSheetId="8">BlankMacro1</definedName>
    <definedName name="______??????4" localSheetId="9">BlankMacro1</definedName>
    <definedName name="______??????4" localSheetId="10">BlankMacro1</definedName>
    <definedName name="______??????4">BlankMacro1</definedName>
    <definedName name="______??????5" localSheetId="13">BlankMacro1</definedName>
    <definedName name="______??????5" localSheetId="14">BlankMacro1</definedName>
    <definedName name="______??????5" localSheetId="6">BlankMacro1</definedName>
    <definedName name="______??????5" localSheetId="7">BlankMacro1</definedName>
    <definedName name="______??????5" localSheetId="8">BlankMacro1</definedName>
    <definedName name="______??????5" localSheetId="9">BlankMacro1</definedName>
    <definedName name="______??????5" localSheetId="10">BlankMacro1</definedName>
    <definedName name="______??????5">BlankMacro1</definedName>
    <definedName name="______??????6" localSheetId="13">BlankMacro1</definedName>
    <definedName name="______??????6" localSheetId="14">BlankMacro1</definedName>
    <definedName name="______??????6" localSheetId="6">BlankMacro1</definedName>
    <definedName name="______??????6" localSheetId="7">BlankMacro1</definedName>
    <definedName name="______??????6" localSheetId="8">BlankMacro1</definedName>
    <definedName name="______??????6" localSheetId="9">BlankMacro1</definedName>
    <definedName name="______??????6" localSheetId="10">BlankMacro1</definedName>
    <definedName name="______??????6">BlankMacro1</definedName>
    <definedName name="_______??" localSheetId="13">BlankMacro1</definedName>
    <definedName name="_______??" localSheetId="14">BlankMacro1</definedName>
    <definedName name="_______??" localSheetId="6">BlankMacro1</definedName>
    <definedName name="_______??" localSheetId="7">BlankMacro1</definedName>
    <definedName name="_______??" localSheetId="8">BlankMacro1</definedName>
    <definedName name="_______??" localSheetId="9">BlankMacro1</definedName>
    <definedName name="_______??" localSheetId="10">BlankMacro1</definedName>
    <definedName name="_______??">BlankMacro1</definedName>
    <definedName name="_______??????1" localSheetId="13">BlankMacro1</definedName>
    <definedName name="_______??????1" localSheetId="14">BlankMacro1</definedName>
    <definedName name="_______??????1" localSheetId="6">BlankMacro1</definedName>
    <definedName name="_______??????1" localSheetId="7">BlankMacro1</definedName>
    <definedName name="_______??????1" localSheetId="8">BlankMacro1</definedName>
    <definedName name="_______??????1" localSheetId="9">BlankMacro1</definedName>
    <definedName name="_______??????1" localSheetId="10">BlankMacro1</definedName>
    <definedName name="_______??????1">BlankMacro1</definedName>
    <definedName name="_______??????2" localSheetId="13">BlankMacro1</definedName>
    <definedName name="_______??????2" localSheetId="14">BlankMacro1</definedName>
    <definedName name="_______??????2" localSheetId="6">BlankMacro1</definedName>
    <definedName name="_______??????2" localSheetId="7">BlankMacro1</definedName>
    <definedName name="_______??????2" localSheetId="8">BlankMacro1</definedName>
    <definedName name="_______??????2" localSheetId="9">BlankMacro1</definedName>
    <definedName name="_______??????2" localSheetId="10">BlankMacro1</definedName>
    <definedName name="_______??????2">BlankMacro1</definedName>
    <definedName name="_______??????3" localSheetId="13">BlankMacro1</definedName>
    <definedName name="_______??????3" localSheetId="14">BlankMacro1</definedName>
    <definedName name="_______??????3" localSheetId="6">BlankMacro1</definedName>
    <definedName name="_______??????3" localSheetId="7">BlankMacro1</definedName>
    <definedName name="_______??????3" localSheetId="8">BlankMacro1</definedName>
    <definedName name="_______??????3" localSheetId="9">BlankMacro1</definedName>
    <definedName name="_______??????3" localSheetId="10">BlankMacro1</definedName>
    <definedName name="_______??????3">BlankMacro1</definedName>
    <definedName name="_______??????4" localSheetId="13">BlankMacro1</definedName>
    <definedName name="_______??????4" localSheetId="14">BlankMacro1</definedName>
    <definedName name="_______??????4" localSheetId="6">BlankMacro1</definedName>
    <definedName name="_______??????4" localSheetId="7">BlankMacro1</definedName>
    <definedName name="_______??????4" localSheetId="8">BlankMacro1</definedName>
    <definedName name="_______??????4" localSheetId="9">BlankMacro1</definedName>
    <definedName name="_______??????4" localSheetId="10">BlankMacro1</definedName>
    <definedName name="_______??????4">BlankMacro1</definedName>
    <definedName name="_______??????5" localSheetId="13">BlankMacro1</definedName>
    <definedName name="_______??????5" localSheetId="14">BlankMacro1</definedName>
    <definedName name="_______??????5" localSheetId="6">BlankMacro1</definedName>
    <definedName name="_______??????5" localSheetId="7">BlankMacro1</definedName>
    <definedName name="_______??????5" localSheetId="8">BlankMacro1</definedName>
    <definedName name="_______??????5" localSheetId="9">BlankMacro1</definedName>
    <definedName name="_______??????5" localSheetId="10">BlankMacro1</definedName>
    <definedName name="_______??????5">BlankMacro1</definedName>
    <definedName name="_______??????6" localSheetId="13">BlankMacro1</definedName>
    <definedName name="_______??????6" localSheetId="14">BlankMacro1</definedName>
    <definedName name="_______??????6" localSheetId="6">BlankMacro1</definedName>
    <definedName name="_______??????6" localSheetId="7">BlankMacro1</definedName>
    <definedName name="_______??????6" localSheetId="8">BlankMacro1</definedName>
    <definedName name="_______??????6" localSheetId="9">BlankMacro1</definedName>
    <definedName name="_______??????6" localSheetId="10">BlankMacro1</definedName>
    <definedName name="_______??????6">BlankMacro1</definedName>
    <definedName name="________??" localSheetId="13">BlankMacro1</definedName>
    <definedName name="________??" localSheetId="14">BlankMacro1</definedName>
    <definedName name="________??" localSheetId="6">BlankMacro1</definedName>
    <definedName name="________??" localSheetId="7">BlankMacro1</definedName>
    <definedName name="________??" localSheetId="8">BlankMacro1</definedName>
    <definedName name="________??" localSheetId="9">BlankMacro1</definedName>
    <definedName name="________??" localSheetId="10">BlankMacro1</definedName>
    <definedName name="________??">BlankMacro1</definedName>
    <definedName name="________??????1" localSheetId="13">BlankMacro1</definedName>
    <definedName name="________??????1" localSheetId="14">BlankMacro1</definedName>
    <definedName name="________??????1" localSheetId="6">BlankMacro1</definedName>
    <definedName name="________??????1" localSheetId="7">BlankMacro1</definedName>
    <definedName name="________??????1" localSheetId="8">BlankMacro1</definedName>
    <definedName name="________??????1" localSheetId="9">BlankMacro1</definedName>
    <definedName name="________??????1" localSheetId="10">BlankMacro1</definedName>
    <definedName name="________??????1">BlankMacro1</definedName>
    <definedName name="________??????2" localSheetId="13">BlankMacro1</definedName>
    <definedName name="________??????2" localSheetId="14">BlankMacro1</definedName>
    <definedName name="________??????2" localSheetId="6">BlankMacro1</definedName>
    <definedName name="________??????2" localSheetId="7">BlankMacro1</definedName>
    <definedName name="________??????2" localSheetId="8">BlankMacro1</definedName>
    <definedName name="________??????2" localSheetId="9">BlankMacro1</definedName>
    <definedName name="________??????2" localSheetId="10">BlankMacro1</definedName>
    <definedName name="________??????2">BlankMacro1</definedName>
    <definedName name="________??????3" localSheetId="13">BlankMacro1</definedName>
    <definedName name="________??????3" localSheetId="14">BlankMacro1</definedName>
    <definedName name="________??????3" localSheetId="6">BlankMacro1</definedName>
    <definedName name="________??????3" localSheetId="7">BlankMacro1</definedName>
    <definedName name="________??????3" localSheetId="8">BlankMacro1</definedName>
    <definedName name="________??????3" localSheetId="9">BlankMacro1</definedName>
    <definedName name="________??????3" localSheetId="10">BlankMacro1</definedName>
    <definedName name="________??????3">BlankMacro1</definedName>
    <definedName name="________??????4" localSheetId="13">BlankMacro1</definedName>
    <definedName name="________??????4" localSheetId="14">BlankMacro1</definedName>
    <definedName name="________??????4" localSheetId="6">BlankMacro1</definedName>
    <definedName name="________??????4" localSheetId="7">BlankMacro1</definedName>
    <definedName name="________??????4" localSheetId="8">BlankMacro1</definedName>
    <definedName name="________??????4" localSheetId="9">BlankMacro1</definedName>
    <definedName name="________??????4" localSheetId="10">BlankMacro1</definedName>
    <definedName name="________??????4">BlankMacro1</definedName>
    <definedName name="________??????5" localSheetId="13">BlankMacro1</definedName>
    <definedName name="________??????5" localSheetId="14">BlankMacro1</definedName>
    <definedName name="________??????5" localSheetId="6">BlankMacro1</definedName>
    <definedName name="________??????5" localSheetId="7">BlankMacro1</definedName>
    <definedName name="________??????5" localSheetId="8">BlankMacro1</definedName>
    <definedName name="________??????5" localSheetId="9">BlankMacro1</definedName>
    <definedName name="________??????5" localSheetId="10">BlankMacro1</definedName>
    <definedName name="________??????5">BlankMacro1</definedName>
    <definedName name="________??????6" localSheetId="13">BlankMacro1</definedName>
    <definedName name="________??????6" localSheetId="14">BlankMacro1</definedName>
    <definedName name="________??????6" localSheetId="6">BlankMacro1</definedName>
    <definedName name="________??????6" localSheetId="7">BlankMacro1</definedName>
    <definedName name="________??????6" localSheetId="8">BlankMacro1</definedName>
    <definedName name="________??????6" localSheetId="9">BlankMacro1</definedName>
    <definedName name="________??????6" localSheetId="10">BlankMacro1</definedName>
    <definedName name="________??????6">BlankMacro1</definedName>
    <definedName name="_________??" localSheetId="13">BlankMacro1</definedName>
    <definedName name="_________??" localSheetId="14">BlankMacro1</definedName>
    <definedName name="_________??" localSheetId="6">BlankMacro1</definedName>
    <definedName name="_________??" localSheetId="7">BlankMacro1</definedName>
    <definedName name="_________??" localSheetId="8">BlankMacro1</definedName>
    <definedName name="_________??" localSheetId="9">BlankMacro1</definedName>
    <definedName name="_________??" localSheetId="10">BlankMacro1</definedName>
    <definedName name="_________??">BlankMacro1</definedName>
    <definedName name="_________??????1" localSheetId="13">BlankMacro1</definedName>
    <definedName name="_________??????1" localSheetId="14">BlankMacro1</definedName>
    <definedName name="_________??????1" localSheetId="6">BlankMacro1</definedName>
    <definedName name="_________??????1" localSheetId="7">BlankMacro1</definedName>
    <definedName name="_________??????1" localSheetId="8">BlankMacro1</definedName>
    <definedName name="_________??????1" localSheetId="9">BlankMacro1</definedName>
    <definedName name="_________??????1" localSheetId="10">BlankMacro1</definedName>
    <definedName name="_________??????1">BlankMacro1</definedName>
    <definedName name="_________??????2" localSheetId="13">BlankMacro1</definedName>
    <definedName name="_________??????2" localSheetId="14">BlankMacro1</definedName>
    <definedName name="_________??????2" localSheetId="6">BlankMacro1</definedName>
    <definedName name="_________??????2" localSheetId="7">BlankMacro1</definedName>
    <definedName name="_________??????2" localSheetId="8">BlankMacro1</definedName>
    <definedName name="_________??????2" localSheetId="9">BlankMacro1</definedName>
    <definedName name="_________??????2" localSheetId="10">BlankMacro1</definedName>
    <definedName name="_________??????2">BlankMacro1</definedName>
    <definedName name="_________??????3" localSheetId="13">BlankMacro1</definedName>
    <definedName name="_________??????3" localSheetId="14">BlankMacro1</definedName>
    <definedName name="_________??????3" localSheetId="6">BlankMacro1</definedName>
    <definedName name="_________??????3" localSheetId="7">BlankMacro1</definedName>
    <definedName name="_________??????3" localSheetId="8">BlankMacro1</definedName>
    <definedName name="_________??????3" localSheetId="9">BlankMacro1</definedName>
    <definedName name="_________??????3" localSheetId="10">BlankMacro1</definedName>
    <definedName name="_________??????3">BlankMacro1</definedName>
    <definedName name="_________??????4" localSheetId="13">BlankMacro1</definedName>
    <definedName name="_________??????4" localSheetId="14">BlankMacro1</definedName>
    <definedName name="_________??????4" localSheetId="6">BlankMacro1</definedName>
    <definedName name="_________??????4" localSheetId="7">BlankMacro1</definedName>
    <definedName name="_________??????4" localSheetId="8">BlankMacro1</definedName>
    <definedName name="_________??????4" localSheetId="9">BlankMacro1</definedName>
    <definedName name="_________??????4" localSheetId="10">BlankMacro1</definedName>
    <definedName name="_________??????4">BlankMacro1</definedName>
    <definedName name="_________??????5" localSheetId="13">BlankMacro1</definedName>
    <definedName name="_________??????5" localSheetId="14">BlankMacro1</definedName>
    <definedName name="_________??????5" localSheetId="6">BlankMacro1</definedName>
    <definedName name="_________??????5" localSheetId="7">BlankMacro1</definedName>
    <definedName name="_________??????5" localSheetId="8">BlankMacro1</definedName>
    <definedName name="_________??????5" localSheetId="9">BlankMacro1</definedName>
    <definedName name="_________??????5" localSheetId="10">BlankMacro1</definedName>
    <definedName name="_________??????5">BlankMacro1</definedName>
    <definedName name="_________??????6" localSheetId="13">BlankMacro1</definedName>
    <definedName name="_________??????6" localSheetId="14">BlankMacro1</definedName>
    <definedName name="_________??????6" localSheetId="6">BlankMacro1</definedName>
    <definedName name="_________??????6" localSheetId="7">BlankMacro1</definedName>
    <definedName name="_________??????6" localSheetId="8">BlankMacro1</definedName>
    <definedName name="_________??????6" localSheetId="9">BlankMacro1</definedName>
    <definedName name="_________??????6" localSheetId="10">BlankMacro1</definedName>
    <definedName name="_________??????6">BlankMacro1</definedName>
    <definedName name="__________a1" hidden="1">{"'Sheet1'!$L$16"}</definedName>
    <definedName name="__________NSO2" hidden="1">{"'Sheet1'!$L$16"}</definedName>
    <definedName name="_________a1" hidden="1">{"'Sheet1'!$L$16"}</definedName>
    <definedName name="_________a129" hidden="1">{"Offgrid",#N/A,FALSE,"OFFGRID";"Region",#N/A,FALSE,"REGION";"Offgrid -2",#N/A,FALSE,"OFFGRID";"WTP",#N/A,FALSE,"WTP";"WTP -2",#N/A,FALSE,"WTP";"Project",#N/A,FALSE,"PROJECT";"Summary -2",#N/A,FALSE,"SUMMARY"}</definedName>
    <definedName name="_________a130" hidden="1">{"Offgrid",#N/A,FALSE,"OFFGRID";"Region",#N/A,FALSE,"REGION";"Offgrid -2",#N/A,FALSE,"OFFGRID";"WTP",#N/A,FALSE,"WTP";"WTP -2",#N/A,FALSE,"WTP";"Project",#N/A,FALSE,"PROJECT";"Summary -2",#N/A,FALSE,"SUMMARY"}</definedName>
    <definedName name="_________CD2" hidden="1">{"'Sheet1'!$L$16"}</definedName>
    <definedName name="_________Goi8" hidden="1">{"'Sheet1'!$L$16"}</definedName>
    <definedName name="_________h1" hidden="1">{"'Sheet1'!$L$16"}</definedName>
    <definedName name="_________hu1" hidden="1">{"'Sheet1'!$L$16"}</definedName>
    <definedName name="_________hu2" hidden="1">{"'Sheet1'!$L$16"}</definedName>
    <definedName name="_________hu5" hidden="1">{"'Sheet1'!$L$16"}</definedName>
    <definedName name="_________hu6" hidden="1">{"'Sheet1'!$L$16"}</definedName>
    <definedName name="_________m4" hidden="1">{"'Sheet1'!$L$16"}</definedName>
    <definedName name="_________NSO2" hidden="1">{"'Sheet1'!$L$16"}</definedName>
    <definedName name="_________PA3" hidden="1">{"'Sheet1'!$L$16"}</definedName>
    <definedName name="_________PL3" hidden="1">{"'Sheet1'!$L$16"}</definedName>
    <definedName name="_________S1">{"Book1"}</definedName>
    <definedName name="_________tt3" hidden="1">{"'Sheet1'!$L$16"}</definedName>
    <definedName name="________a129" hidden="1">{"Offgrid",#N/A,FALSE,"OFFGRID";"Region",#N/A,FALSE,"REGION";"Offgrid -2",#N/A,FALSE,"OFFGRID";"WTP",#N/A,FALSE,"WTP";"WTP -2",#N/A,FALSE,"WTP";"Project",#N/A,FALSE,"PROJECT";"Summary -2",#N/A,FALSE,"SUMMARY"}</definedName>
    <definedName name="________a130" hidden="1">{"Offgrid",#N/A,FALSE,"OFFGRID";"Region",#N/A,FALSE,"REGION";"Offgrid -2",#N/A,FALSE,"OFFGRID";"WTP",#N/A,FALSE,"WTP";"WTP -2",#N/A,FALSE,"WTP";"Project",#N/A,FALSE,"PROJECT";"Summary -2",#N/A,FALSE,"SUMMARY"}</definedName>
    <definedName name="________CD2" hidden="1">{"'Sheet1'!$L$16"}</definedName>
    <definedName name="________CT250">'[3]dongia (2)'!#REF!</definedName>
    <definedName name="________Goi8" hidden="1">{"'Sheet1'!$L$16"}</definedName>
    <definedName name="________h1" hidden="1">{"'Sheet1'!$L$16"}</definedName>
    <definedName name="________hu1" hidden="1">{"'Sheet1'!$L$16"}</definedName>
    <definedName name="________hu2" hidden="1">{"'Sheet1'!$L$16"}</definedName>
    <definedName name="________hu5" hidden="1">{"'Sheet1'!$L$16"}</definedName>
    <definedName name="________hu6" hidden="1">{"'Sheet1'!$L$16"}</definedName>
    <definedName name="________m4" hidden="1">{"'Sheet1'!$L$16"}</definedName>
    <definedName name="________PA3" hidden="1">{"'Sheet1'!$L$16"}</definedName>
    <definedName name="________PL3" hidden="1">{"'Sheet1'!$L$16"}</definedName>
    <definedName name="________S1">{"Book1"}</definedName>
    <definedName name="________tt3" hidden="1">{"'Sheet1'!$L$16"}</definedName>
    <definedName name="_______a1" hidden="1">{"'Sheet1'!$L$16"}</definedName>
    <definedName name="_______B1">#REF!</definedName>
    <definedName name="_______CT250">'[3]dongia (2)'!#REF!</definedName>
    <definedName name="_______NSO2" hidden="1">{"'Sheet1'!$L$16"}</definedName>
    <definedName name="_______xlnm.Print_Area_1">#REF!</definedName>
    <definedName name="_______xlnm.Print_Titles_1">#REF!</definedName>
    <definedName name="______a1" hidden="1">{"'Sheet1'!$L$16"}</definedName>
    <definedName name="______a129" hidden="1">{"Offgrid",#N/A,FALSE,"OFFGRID";"Region",#N/A,FALSE,"REGION";"Offgrid -2",#N/A,FALSE,"OFFGRID";"WTP",#N/A,FALSE,"WTP";"WTP -2",#N/A,FALSE,"WTP";"Project",#N/A,FALSE,"PROJECT";"Summary -2",#N/A,FALSE,"SUMMARY"}</definedName>
    <definedName name="______a130" hidden="1">{"Offgrid",#N/A,FALSE,"OFFGRID";"Region",#N/A,FALSE,"REGION";"Offgrid -2",#N/A,FALSE,"OFFGRID";"WTP",#N/A,FALSE,"WTP";"WTP -2",#N/A,FALSE,"WTP";"Project",#N/A,FALSE,"PROJECT";"Summary -2",#N/A,FALSE,"SUMMARY"}</definedName>
    <definedName name="______a16550">'[4]CT -THVLNC'!#REF!</definedName>
    <definedName name="______B1">#REF!</definedName>
    <definedName name="______CD2" hidden="1">{"'Sheet1'!$L$16"}</definedName>
    <definedName name="______CT250">'[3]dongia (2)'!#REF!</definedName>
    <definedName name="______Goi8" hidden="1">{"'Sheet1'!$L$16"}</definedName>
    <definedName name="______h1" hidden="1">{"'Sheet1'!$L$16"}</definedName>
    <definedName name="______hu1" hidden="1">{"'Sheet1'!$L$16"}</definedName>
    <definedName name="______hu2" hidden="1">{"'Sheet1'!$L$16"}</definedName>
    <definedName name="______hu5" hidden="1">{"'Sheet1'!$L$16"}</definedName>
    <definedName name="______hu6" hidden="1">{"'Sheet1'!$L$16"}</definedName>
    <definedName name="______m4" hidden="1">{"'Sheet1'!$L$16"}</definedName>
    <definedName name="______NSO2" hidden="1">{"'Sheet1'!$L$16"}</definedName>
    <definedName name="______PA3" hidden="1">{"'Sheet1'!$L$16"}</definedName>
    <definedName name="______PL3" hidden="1">{"'Sheet1'!$L$16"}</definedName>
    <definedName name="______S1">{"Book1"}</definedName>
    <definedName name="______T4">[5]XL4Poppy!$C$31</definedName>
    <definedName name="______tt3" hidden="1">{"'Sheet1'!$L$16"}</definedName>
    <definedName name="_____a1" hidden="1">{"'Sheet1'!$L$16"}</definedName>
    <definedName name="_____a129"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a16550">'[4]CT -THVLNC'!#REF!</definedName>
    <definedName name="_____B1">#REF!</definedName>
    <definedName name="_____CD2" hidden="1">{"'Sheet1'!$L$16"}</definedName>
    <definedName name="_____CT250">'[3]dongia (2)'!#REF!</definedName>
    <definedName name="_____Goi8" hidden="1">{"'Sheet1'!$L$16"}</definedName>
    <definedName name="_____h1" hidden="1">{"'Sheet1'!$L$16"}</definedName>
    <definedName name="_____hu1" hidden="1">{"'Sheet1'!$L$16"}</definedName>
    <definedName name="_____hu2" hidden="1">{"'Sheet1'!$L$16"}</definedName>
    <definedName name="_____hu5" hidden="1">{"'Sheet1'!$L$16"}</definedName>
    <definedName name="_____hu6" hidden="1">{"'Sheet1'!$L$16"}</definedName>
    <definedName name="_____m4" hidden="1">{"'Sheet1'!$L$16"}</definedName>
    <definedName name="_____NSO2" hidden="1">{"'Sheet1'!$L$16"}</definedName>
    <definedName name="_____PA3" hidden="1">{"'Sheet1'!$L$16"}</definedName>
    <definedName name="_____PL3" hidden="1">{"'Sheet1'!$L$16"}</definedName>
    <definedName name="_____S1">{"Book1"}</definedName>
    <definedName name="_____T4">[6]XL4Poppy!$C$31</definedName>
    <definedName name="_____tt3" hidden="1">{"'Sheet1'!$L$16"}</definedName>
    <definedName name="_____xlnm._FilterDatabase_1">#REF!</definedName>
    <definedName name="_____xlnm.Print_Area">"$#REF!.$A$1:$I$263"</definedName>
    <definedName name="_____xlnm.Print_Area_1">#REF!</definedName>
    <definedName name="_____xlnm.Print_Area_2">"$#REF!.$A$1:$I$21"</definedName>
    <definedName name="_____xlnm.Print_Area_3">"$#REF!.$A$1:$G$33"</definedName>
    <definedName name="_____xlnm.Print_Area_4">"$#REF!.$A$1:$G$31"</definedName>
    <definedName name="_____xlnm.Print_Titles">"$#REF!.$A$23:$AMJ$23"</definedName>
    <definedName name="_____xlnm.Print_Titles_1">#REF!</definedName>
    <definedName name="_____xlnm.Print_Titles_2">"$#REF!.$A$5:$AMJ$5"</definedName>
    <definedName name="_____xlnm.Print_Titles_3">"$#REF!.$A$6:$AMJ$6"</definedName>
    <definedName name="____a1">#REF!</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a16550">'[4]CT -THVLNC'!#REF!</definedName>
    <definedName name="____A65700">'[7]MTO REV.2(ARMOR)'!#REF!</definedName>
    <definedName name="____A65800">'[7]MTO REV.2(ARMOR)'!#REF!</definedName>
    <definedName name="____A66000">'[7]MTO REV.2(ARMOR)'!#REF!</definedName>
    <definedName name="____A67000">'[7]MTO REV.2(ARMOR)'!#REF!</definedName>
    <definedName name="____A68000">'[7]MTO REV.2(ARMOR)'!#REF!</definedName>
    <definedName name="____A70000">'[7]MTO REV.2(ARMOR)'!#REF!</definedName>
    <definedName name="____A75000">'[7]MTO REV.2(ARMOR)'!#REF!</definedName>
    <definedName name="____abb91">[8]chitimc!#REF!</definedName>
    <definedName name="____B1">#REF!</definedName>
    <definedName name="____btm10">#REF!</definedName>
    <definedName name="____BTM150">#REF!</definedName>
    <definedName name="____BTM200">#REF!</definedName>
    <definedName name="____BTM50">#REF!</definedName>
    <definedName name="____bua25">#REF!</definedName>
    <definedName name="____cat2">#REF!</definedName>
    <definedName name="____cat3">#REF!</definedName>
    <definedName name="____cat4">#REF!</definedName>
    <definedName name="____cat5">#REF!</definedName>
    <definedName name="____CD2" hidden="1">{"'Sheet1'!$L$16"}</definedName>
    <definedName name="____CON1">#REF!</definedName>
    <definedName name="____CON2">#REF!</definedName>
    <definedName name="____CT250">'[8]dongia (2)'!#REF!</definedName>
    <definedName name="____Cty501" hidden="1">{"'Sheet1'!$L$16"}</definedName>
    <definedName name="____ddn400">#REF!</definedName>
    <definedName name="____ddn600">#REF!</definedName>
    <definedName name="____dgt100">'[8]dongia (2)'!#REF!</definedName>
    <definedName name="____DT2" hidden="1">{"'Sheet1'!$L$16"}</definedName>
    <definedName name="____DT3" hidden="1">{"'Sheet1'!$L$16"}</definedName>
    <definedName name="____GID1">'[8]LKVL-CK-HT-GD1'!$A$4</definedName>
    <definedName name="____Goi8" hidden="1">{"'Sheet1'!$L$16"}</definedName>
    <definedName name="____h1" hidden="1">{"'Sheet1'!$L$16"}</definedName>
    <definedName name="____hh1">[9]XL4Poppy!$C$9</definedName>
    <definedName name="____hh2">[9]XL4Poppy!$A$15</definedName>
    <definedName name="____HKy2">[10]BK04!#REF!</definedName>
    <definedName name="____hom2">#REF!</definedName>
    <definedName name="____hom4">[11]sheet12!#REF!</definedName>
    <definedName name="____hu1" hidden="1">{"'Sheet1'!$L$16"}</definedName>
    <definedName name="____hu2" hidden="1">{"'Sheet1'!$L$16"}</definedName>
    <definedName name="____hu5" hidden="1">{"'Sheet1'!$L$16"}</definedName>
    <definedName name="____hu6" hidden="1">{"'Sheet1'!$L$16"}</definedName>
    <definedName name="____KM188">#REF!</definedName>
    <definedName name="____km189">#REF!</definedName>
    <definedName name="____km190">#REF!</definedName>
    <definedName name="____km191">#REF!</definedName>
    <definedName name="____km192">#REF!</definedName>
    <definedName name="____km193">#REF!</definedName>
    <definedName name="____km194">#REF!</definedName>
    <definedName name="____km195">#REF!</definedName>
    <definedName name="____km196">#REF!</definedName>
    <definedName name="____km197">#REF!</definedName>
    <definedName name="____km198">#REF!</definedName>
    <definedName name="____Km36">#REF!</definedName>
    <definedName name="____Knc1">'[12]149-2'!$C$133</definedName>
    <definedName name="____Knc36">#REF!</definedName>
    <definedName name="____Knc57">#REF!</definedName>
    <definedName name="____Kvl36">#REF!</definedName>
    <definedName name="____m4" hidden="1">{"'Sheet1'!$L$16"}</definedName>
    <definedName name="____MAC12">#REF!</definedName>
    <definedName name="____MAC46">#REF!</definedName>
    <definedName name="____may2">#REF!</definedName>
    <definedName name="____may3">#REF!</definedName>
    <definedName name="____MC1">[13]My!$T$5</definedName>
    <definedName name="____MC2">[13]My!$T$42</definedName>
    <definedName name="____MCC3" hidden="1">{#N/A,#N/A,FALSE,"CCTV"}</definedName>
    <definedName name="____mx1">#REF!</definedName>
    <definedName name="____mx2">#REF!</definedName>
    <definedName name="____NAM1">#REF!</definedName>
    <definedName name="____NAM2">#REF!</definedName>
    <definedName name="____NC100">'[14]Chiet tinh BS'!#REF!</definedName>
    <definedName name="____NC150">'[15]CHIET TINH DZ 0,4 KV '!#REF!</definedName>
    <definedName name="____NC200">[16]TT35!#REF!</definedName>
    <definedName name="____nc50">'[15]CHIET TINH DZ 35 KV'!#REF!</definedName>
    <definedName name="____NCL100">#REF!</definedName>
    <definedName name="____NCL200">#REF!</definedName>
    <definedName name="____NCL250">#REF!</definedName>
    <definedName name="____ncm200">#REF!</definedName>
    <definedName name="____NET2">#REF!</definedName>
    <definedName name="____nin190">#REF!</definedName>
    <definedName name="____NSO2" hidden="1">{"'Sheet1'!$L$16"}</definedName>
    <definedName name="____oto10">[17]VL!#REF!</definedName>
    <definedName name="____PA3" hidden="1">{"'Sheet1'!$L$16"}</definedName>
    <definedName name="____PL1">#REF!</definedName>
    <definedName name="____PL2">#REF!</definedName>
    <definedName name="____PL3" hidden="1">{"'Sheet1'!$L$16"}</definedName>
    <definedName name="____S1">{"Book1"}</definedName>
    <definedName name="____sat10">#REF!</definedName>
    <definedName name="____sat12">#REF!</definedName>
    <definedName name="____sat14">#REF!</definedName>
    <definedName name="____sat16">#REF!</definedName>
    <definedName name="____sat20">#REF!</definedName>
    <definedName name="____Sat27">[18]TTDZ22!#REF!</definedName>
    <definedName name="____Sat6">[18]TTDZ22!#REF!</definedName>
    <definedName name="____sat8">#REF!</definedName>
    <definedName name="____sc1">#REF!</definedName>
    <definedName name="____SC2">#REF!</definedName>
    <definedName name="____sc3">#REF!</definedName>
    <definedName name="____SN3">#REF!</definedName>
    <definedName name="____su12">[19]Sheet3!#REF!</definedName>
    <definedName name="____Su70">[19]Sheet3!#REF!</definedName>
    <definedName name="____sua20">#REF!</definedName>
    <definedName name="____sua30">#REF!</definedName>
    <definedName name="____T4">[20]XL4Poppy!$C$31</definedName>
    <definedName name="____tct3">[21]gVL!$Q$23</definedName>
    <definedName name="____TG1">#REF!</definedName>
    <definedName name="____th1" hidden="1">{#N/A,#N/A,FALSE,"Chi tiÆt"}</definedName>
    <definedName name="____th100">'[8]dongia (2)'!#REF!</definedName>
    <definedName name="____TH160">'[8]dongia (2)'!#REF!</definedName>
    <definedName name="____th2" hidden="1">{"'Sheet1'!$L$16"}</definedName>
    <definedName name="____TH20">#REF!</definedName>
    <definedName name="____TL1">#REF!</definedName>
    <definedName name="____TL2">#REF!</definedName>
    <definedName name="____TL3">#REF!</definedName>
    <definedName name="____TLA120">#REF!</definedName>
    <definedName name="____TLA35">#REF!</definedName>
    <definedName name="____TLA50">#REF!</definedName>
    <definedName name="____TLA70">#REF!</definedName>
    <definedName name="____TLA95">#REF!</definedName>
    <definedName name="____tlp3">#REF!</definedName>
    <definedName name="____TR250">'[8]dongia (2)'!#REF!</definedName>
    <definedName name="____tr375">[8]giathanh1!#REF!</definedName>
    <definedName name="____tt3" hidden="1">{"'Sheet1'!$L$16"}</definedName>
    <definedName name="____tz593">#REF!</definedName>
    <definedName name="____VAN1">[22]CT35!#REF!</definedName>
    <definedName name="____VCP1">#REF!</definedName>
    <definedName name="____VL100">#REF!</definedName>
    <definedName name="____VL150">#REF!</definedName>
    <definedName name="____VL200">[16]TT35!#REF!</definedName>
    <definedName name="____VL250">#REF!</definedName>
    <definedName name="____VL50">#REF!</definedName>
    <definedName name="____xlnm.Print_Area">"$#REF!.$A$1:$I$263"</definedName>
    <definedName name="____xlnm.Print_Area_2">"$#REF!.$A$1:$I$21"</definedName>
    <definedName name="____xlnm.Print_Area_3">"$#REF!.$A$1:$G$33"</definedName>
    <definedName name="____xlnm.Print_Area_4">"$#REF!.$A$1:$G$31"</definedName>
    <definedName name="____xlnm.Print_Titles">"$#REF!.$A$23:$AMJ$23"</definedName>
    <definedName name="____xlnm.Print_Titles_2">"$#REF!.$A$5:$AMJ$5"</definedName>
    <definedName name="____xlnm.Print_Titles_3">"$#REF!.$A$6:$AMJ$6"</definedName>
    <definedName name="____xm2">#REF!</definedName>
    <definedName name="____xm3">#REF!</definedName>
    <definedName name="____xm4">#REF!</definedName>
    <definedName name="____xm40">#REF!</definedName>
    <definedName name="____xm5">#REF!</definedName>
    <definedName name="___a1" hidden="1">{"'Sheet1'!$L$16"}</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a16550">'[4]CT -THVLNC'!#REF!</definedName>
    <definedName name="___A65700">'[7]MTO REV.2(ARMOR)'!#REF!</definedName>
    <definedName name="___A65800">'[7]MTO REV.2(ARMOR)'!#REF!</definedName>
    <definedName name="___A66000">'[7]MTO REV.2(ARMOR)'!#REF!</definedName>
    <definedName name="___A67000">'[7]MTO REV.2(ARMOR)'!#REF!</definedName>
    <definedName name="___A68000">'[7]MTO REV.2(ARMOR)'!#REF!</definedName>
    <definedName name="___A70000">'[7]MTO REV.2(ARMOR)'!#REF!</definedName>
    <definedName name="___A75000">'[7]MTO REV.2(ARMOR)'!#REF!</definedName>
    <definedName name="___A85000">'[7]MTO REV.2(ARMOR)'!#REF!</definedName>
    <definedName name="___abb91">[8]chitimc!#REF!</definedName>
    <definedName name="___B1">#REF!</definedName>
    <definedName name="___bac2">#REF!</definedName>
    <definedName name="___bac3">#REF!</definedName>
    <definedName name="___boi1">#REF!</definedName>
    <definedName name="___boi2">#REF!</definedName>
    <definedName name="___btm10">#REF!</definedName>
    <definedName name="___BTM150">#REF!</definedName>
    <definedName name="___BTM200">#REF!</definedName>
    <definedName name="___BTM50">#REF!</definedName>
    <definedName name="___bua25">#REF!</definedName>
    <definedName name="___cat2">#REF!</definedName>
    <definedName name="___cat3">#REF!</definedName>
    <definedName name="___cat4">#REF!</definedName>
    <definedName name="___cat5">#REF!</definedName>
    <definedName name="___CD2" hidden="1">{"'Sheet1'!$L$16"}</definedName>
    <definedName name="___CON1">#REF!</definedName>
    <definedName name="___CON2">#REF!</definedName>
    <definedName name="___CT250">'[3]dongia (2)'!#REF!</definedName>
    <definedName name="___Cty501" hidden="1">{"'Sheet1'!$L$16"}</definedName>
    <definedName name="___ddn400">#REF!</definedName>
    <definedName name="___ddn600">#REF!</definedName>
    <definedName name="___dgt100">'[8]dongia (2)'!#REF!</definedName>
    <definedName name="___DT2" hidden="1">{"'Sheet1'!$L$16"}</definedName>
    <definedName name="___DT3" hidden="1">{"'Sheet1'!$L$16"}</definedName>
    <definedName name="___GID1">'[8]LKVL-CK-HT-GD1'!$A$4</definedName>
    <definedName name="___Goi8" hidden="1">{"'Sheet1'!$L$16"}</definedName>
    <definedName name="___h1" hidden="1">{"'Sheet1'!$L$16"}</definedName>
    <definedName name="___hh1">[9]XL4Poppy!$C$9</definedName>
    <definedName name="___hh2">[9]XL4Poppy!$A$15</definedName>
    <definedName name="___HKy2">[10]BK04!#REF!</definedName>
    <definedName name="___hom2">#REF!</definedName>
    <definedName name="___hom4">[11]sheet12!#REF!</definedName>
    <definedName name="___hu1" hidden="1">{"'Sheet1'!$L$16"}</definedName>
    <definedName name="___hu2" hidden="1">{"'Sheet1'!$L$16"}</definedName>
    <definedName name="___hu5" hidden="1">{"'Sheet1'!$L$16"}</definedName>
    <definedName name="___hu6" hidden="1">{"'Sheet1'!$L$16"}</definedName>
    <definedName name="___KM188">#REF!</definedName>
    <definedName name="___km189">#REF!</definedName>
    <definedName name="___km190">#REF!</definedName>
    <definedName name="___km191">#REF!</definedName>
    <definedName name="___km192">#REF!</definedName>
    <definedName name="___km193">#REF!</definedName>
    <definedName name="___km194">#REF!</definedName>
    <definedName name="___km195">#REF!</definedName>
    <definedName name="___km196">#REF!</definedName>
    <definedName name="___km197">#REF!</definedName>
    <definedName name="___km198">#REF!</definedName>
    <definedName name="___Km36">#REF!</definedName>
    <definedName name="___Knc1">'[12]149-2'!$C$133</definedName>
    <definedName name="___Knc36">#REF!</definedName>
    <definedName name="___Knc57">#REF!</definedName>
    <definedName name="___Kvl36">#REF!</definedName>
    <definedName name="___Lan1" hidden="1">{"'Sheet1'!$L$16"}</definedName>
    <definedName name="___LAN3" hidden="1">{"'Sheet1'!$L$16"}</definedName>
    <definedName name="___m4" hidden="1">{"'Sheet1'!$L$16"}</definedName>
    <definedName name="___MAC12">#REF!</definedName>
    <definedName name="___MAC46">#REF!</definedName>
    <definedName name="___may2">#REF!</definedName>
    <definedName name="___may3">#REF!</definedName>
    <definedName name="___MC1">[13]My!$T$5</definedName>
    <definedName name="___MC2">[13]My!$T$42</definedName>
    <definedName name="___mx1">#REF!</definedName>
    <definedName name="___mx2">#REF!</definedName>
    <definedName name="___NAM1">#REF!</definedName>
    <definedName name="___NAM2">#REF!</definedName>
    <definedName name="___NC100">'[14]Chiet tinh BS'!#REF!</definedName>
    <definedName name="___NC150">'[15]CHIET TINH DZ 0,4 KV '!#REF!</definedName>
    <definedName name="___NC200">[16]TT35!#REF!</definedName>
    <definedName name="___nc50">'[15]CHIET TINH DZ 35 KV'!#REF!</definedName>
    <definedName name="___NCL100">#REF!</definedName>
    <definedName name="___NCL200">#REF!</definedName>
    <definedName name="___NCL250">#REF!</definedName>
    <definedName name="___ncm200">#REF!</definedName>
    <definedName name="___NET2">#REF!</definedName>
    <definedName name="___nin190">#REF!</definedName>
    <definedName name="___NSO2" hidden="1">{"'Sheet1'!$L$16"}</definedName>
    <definedName name="___oto10">[17]VL!#REF!</definedName>
    <definedName name="___PA3" hidden="1">{"'Sheet1'!$L$16"}</definedName>
    <definedName name="___PL1">#REF!</definedName>
    <definedName name="___PL2">#REF!</definedName>
    <definedName name="___PL3" hidden="1">{"'Sheet1'!$L$16"}</definedName>
    <definedName name="___S1">{"Book1"}</definedName>
    <definedName name="___sat10">#REF!</definedName>
    <definedName name="___sat12">#REF!</definedName>
    <definedName name="___sat14">#REF!</definedName>
    <definedName name="___sat16">#REF!</definedName>
    <definedName name="___sat20">#REF!</definedName>
    <definedName name="___Sat27">[18]TTDZ22!#REF!</definedName>
    <definedName name="___Sat6">[18]TTDZ22!#REF!</definedName>
    <definedName name="___sat8">#REF!</definedName>
    <definedName name="___sc1">#REF!</definedName>
    <definedName name="___SC2">#REF!</definedName>
    <definedName name="___sc3">#REF!</definedName>
    <definedName name="___SN3">#REF!</definedName>
    <definedName name="___su12">[19]Sheet3!#REF!</definedName>
    <definedName name="___Su70">[19]Sheet3!#REF!</definedName>
    <definedName name="___sua20">#REF!</definedName>
    <definedName name="___sua30">#REF!</definedName>
    <definedName name="___T4">[20]XL4Poppy!$C$31</definedName>
    <definedName name="___tct3">[21]gVL!$Q$23</definedName>
    <definedName name="___TG1">#REF!</definedName>
    <definedName name="___th1" hidden="1">{#N/A,#N/A,FALSE,"Chi tiÆt"}</definedName>
    <definedName name="___th100">'[8]dongia (2)'!#REF!</definedName>
    <definedName name="___TH160">'[8]dongia (2)'!#REF!</definedName>
    <definedName name="___th2" hidden="1">{"'Sheet1'!$L$16"}</definedName>
    <definedName name="___TH20">#REF!</definedName>
    <definedName name="___TL1">#REF!</definedName>
    <definedName name="___TL2">#REF!</definedName>
    <definedName name="___TL3">#REF!</definedName>
    <definedName name="___TLA120">#REF!</definedName>
    <definedName name="___TLA35">#REF!</definedName>
    <definedName name="___TLA50">#REF!</definedName>
    <definedName name="___TLA70">#REF!</definedName>
    <definedName name="___TLA95">#REF!</definedName>
    <definedName name="___tlp3">#REF!</definedName>
    <definedName name="___TR250">'[8]dongia (2)'!#REF!</definedName>
    <definedName name="___tr375">[8]giathanh1!#REF!</definedName>
    <definedName name="___tt3" hidden="1">{"'Sheet1'!$L$16"}</definedName>
    <definedName name="___tz593">#REF!</definedName>
    <definedName name="___VAN1">[22]CT35!#REF!</definedName>
    <definedName name="___VCP1">#REF!</definedName>
    <definedName name="___VL100">#REF!</definedName>
    <definedName name="___VL150">#REF!</definedName>
    <definedName name="___VL200">[16]TT35!#REF!</definedName>
    <definedName name="___VL250">#REF!</definedName>
    <definedName name="___VL50">#REF!</definedName>
    <definedName name="___xlnm._FilterDatabase">"$#REF!.$A$23:$I$263"</definedName>
    <definedName name="___xlnm._FilterDatabase_1">#REF!</definedName>
    <definedName name="___xlnm._FilterDatabase_2">"$#REF!.$A$5:$I$17"</definedName>
    <definedName name="___xlnm._FilterDatabase_3">"$#REF!.$A$6:$F$26"</definedName>
    <definedName name="___xlnm.Print_Area">#REF!</definedName>
    <definedName name="___xlnm.Print_Area_1">#REF!</definedName>
    <definedName name="___xlnm.Print_Area_2">#REF!</definedName>
    <definedName name="___xlnm.Print_Area_3">#REF!</definedName>
    <definedName name="___xlnm.Print_Area_4">#REF!</definedName>
    <definedName name="___xlnm.Print_Titles">#REF!</definedName>
    <definedName name="___xlnm.Print_Titles_1">#REF!</definedName>
    <definedName name="___xlnm.Print_Titles_2">#REF!</definedName>
    <definedName name="___xlnm.Print_Titles_3">#REF!</definedName>
    <definedName name="___xlnm.Print_Titles_4">#N/A</definedName>
    <definedName name="___xm2">#REF!</definedName>
    <definedName name="___xm3">#REF!</definedName>
    <definedName name="___xm4">#REF!</definedName>
    <definedName name="___xm40">#REF!</definedName>
    <definedName name="___xm5">#REF!</definedName>
    <definedName name="__123Graph_D" hidden="1">'[23]RAB AR&amp;STR'!#REF!</definedName>
    <definedName name="__a1"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16550">'[4]CT -THVLNC'!#REF!</definedName>
    <definedName name="__A65700">'[7]MTO REV.2(ARMOR)'!#REF!</definedName>
    <definedName name="__A65800">'[7]MTO REV.2(ARMOR)'!#REF!</definedName>
    <definedName name="__A66000">'[7]MTO REV.2(ARMOR)'!#REF!</definedName>
    <definedName name="__A67000">'[7]MTO REV.2(ARMOR)'!#REF!</definedName>
    <definedName name="__A68000">'[7]MTO REV.2(ARMOR)'!#REF!</definedName>
    <definedName name="__A70000">'[7]MTO REV.2(ARMOR)'!#REF!</definedName>
    <definedName name="__A75000">'[7]MTO REV.2(ARMOR)'!#REF!</definedName>
    <definedName name="__A85000">'[7]MTO REV.2(ARMOR)'!#REF!</definedName>
    <definedName name="__abb91">[8]chitimc!#REF!</definedName>
    <definedName name="__B1">#REF!</definedName>
    <definedName name="__bac2">#REF!</definedName>
    <definedName name="__bac3">#REF!</definedName>
    <definedName name="__boi1">#REF!</definedName>
    <definedName name="__boi2">#REF!</definedName>
    <definedName name="__btc20">#REF!</definedName>
    <definedName name="__btc30">#REF!</definedName>
    <definedName name="__btc35">#REF!</definedName>
    <definedName name="__btm10">#REF!</definedName>
    <definedName name="__BTM150">#REF!</definedName>
    <definedName name="__btm200">#REF!</definedName>
    <definedName name="__btm300">#REF!</definedName>
    <definedName name="__BTM50">#REF!</definedName>
    <definedName name="__bua25">#REF!</definedName>
    <definedName name="__cat2">#REF!</definedName>
    <definedName name="__cat3">#REF!</definedName>
    <definedName name="__cat4">#REF!</definedName>
    <definedName name="__cat5">#REF!</definedName>
    <definedName name="__cau10">#REF!</definedName>
    <definedName name="__cau5">#REF!</definedName>
    <definedName name="__CD2" hidden="1">{"'Sheet1'!$L$16"}</definedName>
    <definedName name="__CON1">#REF!</definedName>
    <definedName name="__CON2">#REF!</definedName>
    <definedName name="__CT250">'[3]dongia (2)'!#REF!</definedName>
    <definedName name="__Cty501" hidden="1">{"'Sheet1'!$L$16"}</definedName>
    <definedName name="__dam18">#REF!</definedName>
    <definedName name="__ddn400">#REF!</definedName>
    <definedName name="__ddn600">#REF!</definedName>
    <definedName name="__dgt100">'[8]dongia (2)'!#REF!</definedName>
    <definedName name="__DT2" hidden="1">{"'Sheet1'!$L$16"}</definedName>
    <definedName name="__DT3" hidden="1">{"'Sheet1'!$L$16"}</definedName>
    <definedName name="__FIL2">#REF!</definedName>
    <definedName name="__GID1">'[8]LKVL-CK-HT-GD1'!$A$4</definedName>
    <definedName name="__Goi8" hidden="1">{"'Sheet1'!$L$16"}</definedName>
    <definedName name="__h1" hidden="1">{"'Sheet1'!$L$16"}</definedName>
    <definedName name="__han23">#REF!</definedName>
    <definedName name="__hh1">[9]XL4Poppy!$C$9</definedName>
    <definedName name="__hh2">[9]XL4Poppy!$A$15</definedName>
    <definedName name="__HKy2">[10]BK04!#REF!</definedName>
    <definedName name="__hom2">#REF!</definedName>
    <definedName name="__hom4">[11]sheet12!#REF!</definedName>
    <definedName name="__hu1" hidden="1">{"'Sheet1'!$L$16"}</definedName>
    <definedName name="__hu2" hidden="1">{"'Sheet1'!$L$16"}</definedName>
    <definedName name="__hu5" hidden="1">{"'Sheet1'!$L$16"}</definedName>
    <definedName name="__hu6" hidden="1">{"'Sheet1'!$L$16"}</definedName>
    <definedName name="__IntlFixup" hidden="1">TRUE</definedName>
    <definedName name="__kl1">#REF!</definedName>
    <definedName name="__KM188">#REF!</definedName>
    <definedName name="__km189">#REF!</definedName>
    <definedName name="__km190">#REF!</definedName>
    <definedName name="__km191">#REF!</definedName>
    <definedName name="__km192">#REF!</definedName>
    <definedName name="__km193">#REF!</definedName>
    <definedName name="__km194">#REF!</definedName>
    <definedName name="__km195">#REF!</definedName>
    <definedName name="__km196">#REF!</definedName>
    <definedName name="__km197">#REF!</definedName>
    <definedName name="__km198">#REF!</definedName>
    <definedName name="__Km36">#REF!</definedName>
    <definedName name="__Knc1">'[12]149-2'!$C$133</definedName>
    <definedName name="__Knc36">#REF!</definedName>
    <definedName name="__Knc57">#REF!</definedName>
    <definedName name="__Kvl36">#REF!</definedName>
    <definedName name="__Lan1" hidden="1">{"'Sheet1'!$L$16"}</definedName>
    <definedName name="__LAN3" hidden="1">{"'Sheet1'!$L$16"}</definedName>
    <definedName name="__lap1">#REF!</definedName>
    <definedName name="__lap2">#REF!</definedName>
    <definedName name="__lop16">#REF!</definedName>
    <definedName name="__lop25">#REF!</definedName>
    <definedName name="__lop9">#REF!</definedName>
    <definedName name="__lu85">#REF!</definedName>
    <definedName name="__m4" hidden="1">{"'Sheet1'!$L$16"}</definedName>
    <definedName name="__MAC12">#REF!</definedName>
    <definedName name="__MAC46">#REF!</definedName>
    <definedName name="__may2">#REF!</definedName>
    <definedName name="__may3">#REF!</definedName>
    <definedName name="__MC1">[13]My!$T$5</definedName>
    <definedName name="__MC2">[13]My!$T$42</definedName>
    <definedName name="__MCC3" hidden="1">{#N/A,#N/A,FALSE,"CCTV"}</definedName>
    <definedName name="__mx1">#REF!</definedName>
    <definedName name="__mx2">#REF!</definedName>
    <definedName name="__NAM1">#REF!</definedName>
    <definedName name="__NAM2">#REF!</definedName>
    <definedName name="__NC100">'[14]Chiet tinh BS'!#REF!</definedName>
    <definedName name="__NC150">'[15]CHIET TINH DZ 0,4 KV '!#REF!</definedName>
    <definedName name="__NC200">[16]TT35!#REF!</definedName>
    <definedName name="__nc50">'[15]CHIET TINH DZ 35 KV'!#REF!</definedName>
    <definedName name="__NCL100">#REF!</definedName>
    <definedName name="__NCL200">#REF!</definedName>
    <definedName name="__NCL250">#REF!</definedName>
    <definedName name="__ncm200">#REF!</definedName>
    <definedName name="__NET2">#REF!</definedName>
    <definedName name="__nin190">#REF!</definedName>
    <definedName name="__NSO2" hidden="1">{"'Sheet1'!$L$16"}</definedName>
    <definedName name="__oto10">#REF!</definedName>
    <definedName name="__oto12">#REF!</definedName>
    <definedName name="__oto5">#REF!</definedName>
    <definedName name="__oto7">#REF!</definedName>
    <definedName name="__PA3" hidden="1">{"'Sheet1'!$L$16"}</definedName>
    <definedName name="__pd2">#REF!</definedName>
    <definedName name="__pd4">#REF!</definedName>
    <definedName name="__Ph30">#REF!</definedName>
    <definedName name="__phi10">#REF!</definedName>
    <definedName name="__phi1000">#REF!</definedName>
    <definedName name="__phi1500">#REF!</definedName>
    <definedName name="__phi18">#REF!</definedName>
    <definedName name="__phi2000">#REF!</definedName>
    <definedName name="__phi50">#REF!</definedName>
    <definedName name="__phi6">#REF!</definedName>
    <definedName name="__phi750">#REF!</definedName>
    <definedName name="__PL1">#REF!</definedName>
    <definedName name="__PL2">#REF!</definedName>
    <definedName name="__PL3" hidden="1">{"'Sheet1'!$L$16"}</definedName>
    <definedName name="__PXB80">#REF!</definedName>
    <definedName name="__q1">#REF!</definedName>
    <definedName name="__q2">#REF!</definedName>
    <definedName name="__rp95">#REF!</definedName>
    <definedName name="__S1">{"Book1"}</definedName>
    <definedName name="__sat10">#REF!</definedName>
    <definedName name="__sat12">#REF!</definedName>
    <definedName name="__sat14">#REF!</definedName>
    <definedName name="__sat16">#REF!</definedName>
    <definedName name="__sat20">#REF!</definedName>
    <definedName name="__Sat27">[18]TTDZ22!#REF!</definedName>
    <definedName name="__Sat6">[18]TTDZ22!#REF!</definedName>
    <definedName name="__sat8">#REF!</definedName>
    <definedName name="__sc1">#REF!</definedName>
    <definedName name="__SC2">#REF!</definedName>
    <definedName name="__sc3">#REF!</definedName>
    <definedName name="__SN3">#REF!</definedName>
    <definedName name="__su12">[19]Sheet3!#REF!</definedName>
    <definedName name="__Su70">[19]Sheet3!#REF!</definedName>
    <definedName name="__sua20">#REF!</definedName>
    <definedName name="__sua30">#REF!</definedName>
    <definedName name="__T4">[5]XL4Poppy!$C$31</definedName>
    <definedName name="__ta1">#REF!</definedName>
    <definedName name="__ta2">#REF!</definedName>
    <definedName name="__ta3">#REF!</definedName>
    <definedName name="__ta4">#REF!</definedName>
    <definedName name="__ta5">#REF!</definedName>
    <definedName name="__ta6">#REF!</definedName>
    <definedName name="__tb1">#REF!</definedName>
    <definedName name="__tb2">#REF!</definedName>
    <definedName name="__tb3">#REF!</definedName>
    <definedName name="__tb4">#REF!</definedName>
    <definedName name="__tc1">#REF!</definedName>
    <definedName name="__tct3">[21]gVL!$Q$23</definedName>
    <definedName name="__tct5">#REF!</definedName>
    <definedName name="__te1">#REF!</definedName>
    <definedName name="__te2">#REF!</definedName>
    <definedName name="__TG1">#REF!</definedName>
    <definedName name="__th1" hidden="1">{#N/A,#N/A,FALSE,"Chi tiÆt"}</definedName>
    <definedName name="__th100">'[8]dongia (2)'!#REF!</definedName>
    <definedName name="__TH160">'[8]dongia (2)'!#REF!</definedName>
    <definedName name="__th2" hidden="1">{"'Sheet1'!$L$16"}</definedName>
    <definedName name="__TH20">#REF!</definedName>
    <definedName name="__tk1">#REF!</definedName>
    <definedName name="__TL1">#REF!</definedName>
    <definedName name="__TL2">#REF!</definedName>
    <definedName name="__TL3">#REF!</definedName>
    <definedName name="__TLA120">#REF!</definedName>
    <definedName name="__TLA35">#REF!</definedName>
    <definedName name="__TLA50">#REF!</definedName>
    <definedName name="__TLA70">#REF!</definedName>
    <definedName name="__TLA95">#REF!</definedName>
    <definedName name="__tlp3">#REF!</definedName>
    <definedName name="__TR250">'[8]dongia (2)'!#REF!</definedName>
    <definedName name="__tr375">[8]giathanh1!#REF!</definedName>
    <definedName name="__tra100">#REF!</definedName>
    <definedName name="__tra102">#REF!</definedName>
    <definedName name="__tra104">#REF!</definedName>
    <definedName name="__tra106">#REF!</definedName>
    <definedName name="__tra108">#REF!</definedName>
    <definedName name="__tra110">#REF!</definedName>
    <definedName name="__tra112">#REF!</definedName>
    <definedName name="__tra114">#REF!</definedName>
    <definedName name="__tra116">#REF!</definedName>
    <definedName name="__tra118">#REF!</definedName>
    <definedName name="__tra120">#REF!</definedName>
    <definedName name="__tra122">#REF!</definedName>
    <definedName name="__tra124">#REF!</definedName>
    <definedName name="__tra126">#REF!</definedName>
    <definedName name="__tra128">#REF!</definedName>
    <definedName name="__tra130">#REF!</definedName>
    <definedName name="__tra132">#REF!</definedName>
    <definedName name="__tra134">#REF!</definedName>
    <definedName name="__tra136">#REF!</definedName>
    <definedName name="__tra138">#REF!</definedName>
    <definedName name="__tra140">#REF!</definedName>
    <definedName name="__tra70">#REF!</definedName>
    <definedName name="__tra72">#REF!</definedName>
    <definedName name="__tra74">#REF!</definedName>
    <definedName name="__tra76">#REF!</definedName>
    <definedName name="__tra78">#REF!</definedName>
    <definedName name="__tra80">#REF!</definedName>
    <definedName name="__tra82">#REF!</definedName>
    <definedName name="__tra84">#REF!</definedName>
    <definedName name="__tra86">#REF!</definedName>
    <definedName name="__tra88">#REF!</definedName>
    <definedName name="__tra90">#REF!</definedName>
    <definedName name="__tra92">#REF!</definedName>
    <definedName name="__tra94">#REF!</definedName>
    <definedName name="__tra96">#REF!</definedName>
    <definedName name="__tra98">#REF!</definedName>
    <definedName name="__tt3" hidden="1">{"'Sheet1'!$L$16"}</definedName>
    <definedName name="__tz593">#REF!</definedName>
    <definedName name="__VAN1">[22]CT35!#REF!</definedName>
    <definedName name="__VCP1">#REF!</definedName>
    <definedName name="__vl1">#REF!</definedName>
    <definedName name="__VL100">#REF!</definedName>
    <definedName name="__VL150">#REF!</definedName>
    <definedName name="__VL200">[16]TT35!#REF!</definedName>
    <definedName name="__VL250">#REF!</definedName>
    <definedName name="__VL50">#REF!</definedName>
    <definedName name="__VNM2">#REF!</definedName>
    <definedName name="__VNM4">#REF!</definedName>
    <definedName name="__xb80">#REF!</definedName>
    <definedName name="__xlnm._FilterDatabase">"$#REF!.$A$23:$I$263"</definedName>
    <definedName name="__xlnm._FilterDatabase_2">"$#REF!.$A$5:$I$17"</definedName>
    <definedName name="__xlnm._FilterDatabase_3">"$#REF!.$A$6:$F$26"</definedName>
    <definedName name="__xlnm.Print_Area">#REF!</definedName>
    <definedName name="__xlnm.Print_Area_1">#REF!</definedName>
    <definedName name="__xlnm.Print_Area_2">#REF!</definedName>
    <definedName name="__xlnm.Print_Area_3">#REF!</definedName>
    <definedName name="__xlnm.Print_Area_4">"#REF!"</definedName>
    <definedName name="__xlnm.Print_Area_5">#REF!</definedName>
    <definedName name="__xlnm.Print_Titles">#REF!</definedName>
    <definedName name="__xlnm.Print_Titles_1">#REF!</definedName>
    <definedName name="__xlnm.Print_Titles_2">#REF!</definedName>
    <definedName name="__xlnm.Print_Titles_3">"#REF!"</definedName>
    <definedName name="__xlnm.Print_Titles_4">#N/A</definedName>
    <definedName name="__xm2">#REF!</definedName>
    <definedName name="__xm3">#REF!</definedName>
    <definedName name="__xm4">#REF!</definedName>
    <definedName name="__xm40">#REF!</definedName>
    <definedName name="__xm5">#REF!</definedName>
    <definedName name="_1">#N/A</definedName>
    <definedName name="_10_??????4" localSheetId="13">BlankMacro1</definedName>
    <definedName name="_10_??????4" localSheetId="14">BlankMacro1</definedName>
    <definedName name="_10_??????4" localSheetId="6">BlankMacro1</definedName>
    <definedName name="_10_??????4" localSheetId="7">BlankMacro1</definedName>
    <definedName name="_10_??????4" localSheetId="8">BlankMacro1</definedName>
    <definedName name="_10_??????4" localSheetId="9">BlankMacro1</definedName>
    <definedName name="_10_??????4" localSheetId="10">BlankMacro1</definedName>
    <definedName name="_10_??????4">BlankMacro1</definedName>
    <definedName name="_1000A01">#N/A</definedName>
    <definedName name="_12_??????5" localSheetId="13">BlankMacro1</definedName>
    <definedName name="_12_??????5" localSheetId="14">BlankMacro1</definedName>
    <definedName name="_12_??????5" localSheetId="6">BlankMacro1</definedName>
    <definedName name="_12_??????5" localSheetId="7">BlankMacro1</definedName>
    <definedName name="_12_??????5" localSheetId="8">BlankMacro1</definedName>
    <definedName name="_12_??????5" localSheetId="9">BlankMacro1</definedName>
    <definedName name="_12_??????5" localSheetId="10">BlankMacro1</definedName>
    <definedName name="_12_??????5">BlankMacro1</definedName>
    <definedName name="_14_??????1" localSheetId="13">BlankMacro1</definedName>
    <definedName name="_14_??????1" localSheetId="14">BlankMacro1</definedName>
    <definedName name="_14_??????1" localSheetId="6">BlankMacro1</definedName>
    <definedName name="_14_??????1" localSheetId="7">BlankMacro1</definedName>
    <definedName name="_14_??????1" localSheetId="8">BlankMacro1</definedName>
    <definedName name="_14_??????1" localSheetId="9">BlankMacro1</definedName>
    <definedName name="_14_??????1" localSheetId="10">BlankMacro1</definedName>
    <definedName name="_14_??????1">BlankMacro1</definedName>
    <definedName name="_14_??????6" localSheetId="13">BlankMacro1</definedName>
    <definedName name="_14_??????6" localSheetId="14">BlankMacro1</definedName>
    <definedName name="_14_??????6" localSheetId="6">BlankMacro1</definedName>
    <definedName name="_14_??????6" localSheetId="7">BlankMacro1</definedName>
    <definedName name="_14_??????6" localSheetId="8">BlankMacro1</definedName>
    <definedName name="_14_??????6" localSheetId="9">BlankMacro1</definedName>
    <definedName name="_14_??????6" localSheetId="10">BlankMacro1</definedName>
    <definedName name="_14_??????6">BlankMacro1</definedName>
    <definedName name="_15_0DATA_DATA2_L">'[24]#REF'!#REF!</definedName>
    <definedName name="_16MAÕ_HAØNG">#REF!</definedName>
    <definedName name="_17MAÕ_SOÁ_THUEÁ">#REF!</definedName>
    <definedName name="_18ÑÔN_GIAÙ">#REF!</definedName>
    <definedName name="_19SOÁ_CTÖØ">#REF!</definedName>
    <definedName name="_1BA2500">#REF!</definedName>
    <definedName name="_1BA3250">#REF!</definedName>
    <definedName name="_1BA400P">#REF!</definedName>
    <definedName name="_1CAP001">#REF!</definedName>
    <definedName name="_1DAU002">#REF!</definedName>
    <definedName name="_1DDAY03">#REF!</definedName>
    <definedName name="_1DDTT01">#REF!</definedName>
    <definedName name="_1FCO101">#REF!</definedName>
    <definedName name="_1GIA101">#REF!</definedName>
    <definedName name="_1LA1001">#REF!</definedName>
    <definedName name="_1MCCBO2">#REF!</definedName>
    <definedName name="_1PKCAP1">#REF!</definedName>
    <definedName name="_1PKTT01">#REF!</definedName>
    <definedName name="_1TCD101">#REF!</definedName>
    <definedName name="_1TCD201">#REF!</definedName>
    <definedName name="_1TD2001">#REF!</definedName>
    <definedName name="_1TIHT01">#REF!</definedName>
    <definedName name="_1TRU121">#REF!</definedName>
    <definedName name="_2">#N/A</definedName>
    <definedName name="_2_??" localSheetId="13">BlankMacro1</definedName>
    <definedName name="_2_??" localSheetId="14">BlankMacro1</definedName>
    <definedName name="_2_??" localSheetId="6">BlankMacro1</definedName>
    <definedName name="_2_??" localSheetId="7">BlankMacro1</definedName>
    <definedName name="_2_??" localSheetId="8">BlankMacro1</definedName>
    <definedName name="_2_??" localSheetId="9">BlankMacro1</definedName>
    <definedName name="_2_??" localSheetId="10">BlankMacro1</definedName>
    <definedName name="_2_??">BlankMacro1</definedName>
    <definedName name="_20SOÁ_LÖÔÏNG">#REF!</definedName>
    <definedName name="_21_??????2" localSheetId="13">BlankMacro1</definedName>
    <definedName name="_21_??????2" localSheetId="14">BlankMacro1</definedName>
    <definedName name="_21_??????2" localSheetId="6">BlankMacro1</definedName>
    <definedName name="_21_??????2" localSheetId="7">BlankMacro1</definedName>
    <definedName name="_21_??????2" localSheetId="8">BlankMacro1</definedName>
    <definedName name="_21_??????2" localSheetId="9">BlankMacro1</definedName>
    <definedName name="_21_??????2" localSheetId="10">BlankMacro1</definedName>
    <definedName name="_21_??????2">BlankMacro1</definedName>
    <definedName name="_21TEÂN_HAØNG">#REF!</definedName>
    <definedName name="_22TEÂN_KHAÙCH_HAØ">#REF!</definedName>
    <definedName name="_23THAØNH_TIEÀN">#REF!</definedName>
    <definedName name="_24TRÒ_GIAÙ">#REF!</definedName>
    <definedName name="_25TRÒ_GIAÙ__VAT">#REF!</definedName>
    <definedName name="_28_??????3" localSheetId="13">BlankMacro1</definedName>
    <definedName name="_28_??????3" localSheetId="14">BlankMacro1</definedName>
    <definedName name="_28_??????3" localSheetId="6">BlankMacro1</definedName>
    <definedName name="_28_??????3" localSheetId="7">BlankMacro1</definedName>
    <definedName name="_28_??????3" localSheetId="8">BlankMacro1</definedName>
    <definedName name="_28_??????3" localSheetId="9">BlankMacro1</definedName>
    <definedName name="_28_??????3" localSheetId="10">BlankMacro1</definedName>
    <definedName name="_28_??????3">BlankMacro1</definedName>
    <definedName name="_2BLA100">#REF!</definedName>
    <definedName name="_2DAL201">#REF!</definedName>
    <definedName name="_35_??????4" localSheetId="13">BlankMacro1</definedName>
    <definedName name="_35_??????4" localSheetId="14">BlankMacro1</definedName>
    <definedName name="_35_??????4" localSheetId="6">BlankMacro1</definedName>
    <definedName name="_35_??????4" localSheetId="7">BlankMacro1</definedName>
    <definedName name="_35_??????4" localSheetId="8">BlankMacro1</definedName>
    <definedName name="_35_??????4" localSheetId="9">BlankMacro1</definedName>
    <definedName name="_35_??????4" localSheetId="10">BlankMacro1</definedName>
    <definedName name="_35_??????4">BlankMacro1</definedName>
    <definedName name="_3BLXMD">#REF!</definedName>
    <definedName name="_3N">#REF!</definedName>
    <definedName name="_3TU0609">#REF!</definedName>
    <definedName name="_4_??????1" localSheetId="13">BlankMacro1</definedName>
    <definedName name="_4_??????1" localSheetId="14">BlankMacro1</definedName>
    <definedName name="_4_??????1" localSheetId="6">BlankMacro1</definedName>
    <definedName name="_4_??????1" localSheetId="7">BlankMacro1</definedName>
    <definedName name="_4_??????1" localSheetId="8">BlankMacro1</definedName>
    <definedName name="_4_??????1" localSheetId="9">BlankMacro1</definedName>
    <definedName name="_4_??????1" localSheetId="10">BlankMacro1</definedName>
    <definedName name="_4_??????1">BlankMacro1</definedName>
    <definedName name="_42_??????5" localSheetId="13">BlankMacro1</definedName>
    <definedName name="_42_??????5" localSheetId="14">BlankMacro1</definedName>
    <definedName name="_42_??????5" localSheetId="6">BlankMacro1</definedName>
    <definedName name="_42_??????5" localSheetId="7">BlankMacro1</definedName>
    <definedName name="_42_??????5" localSheetId="8">BlankMacro1</definedName>
    <definedName name="_42_??????5" localSheetId="9">BlankMacro1</definedName>
    <definedName name="_42_??????5" localSheetId="10">BlankMacro1</definedName>
    <definedName name="_42_??????5">BlankMacro1</definedName>
    <definedName name="_49_??????6" localSheetId="13">BlankMacro1</definedName>
    <definedName name="_49_??????6" localSheetId="14">BlankMacro1</definedName>
    <definedName name="_49_??????6" localSheetId="6">BlankMacro1</definedName>
    <definedName name="_49_??????6" localSheetId="7">BlankMacro1</definedName>
    <definedName name="_49_??????6" localSheetId="8">BlankMacro1</definedName>
    <definedName name="_49_??????6" localSheetId="9">BlankMacro1</definedName>
    <definedName name="_49_??????6" localSheetId="10">BlankMacro1</definedName>
    <definedName name="_49_??????6">BlankMacro1</definedName>
    <definedName name="_4CNT240">#REF!</definedName>
    <definedName name="_4CTL240">#REF!</definedName>
    <definedName name="_4FCO100">#REF!</definedName>
    <definedName name="_4HDCTT4">#REF!</definedName>
    <definedName name="_4HNCTT4">#REF!</definedName>
    <definedName name="_4LBCO01">#REF!</definedName>
    <definedName name="_4OSLCTT">#REF!</definedName>
    <definedName name="_52MAÕ_HAØNG">#REF!</definedName>
    <definedName name="_54MAÕ_SOÁ_THUEÁ">#REF!</definedName>
    <definedName name="_56ÑÔN_GIAÙ">#REF!</definedName>
    <definedName name="_58SOÁ_CTÖØ">#REF!</definedName>
    <definedName name="_59SOÁ_LÖÔÏNG">#REF!</definedName>
    <definedName name="_6_??????2" localSheetId="13">BlankMacro1</definedName>
    <definedName name="_6_??????2" localSheetId="14">BlankMacro1</definedName>
    <definedName name="_6_??????2" localSheetId="6">BlankMacro1</definedName>
    <definedName name="_6_??????2" localSheetId="7">BlankMacro1</definedName>
    <definedName name="_6_??????2" localSheetId="8">BlankMacro1</definedName>
    <definedName name="_6_??????2" localSheetId="9">BlankMacro1</definedName>
    <definedName name="_6_??????2" localSheetId="10">BlankMacro1</definedName>
    <definedName name="_6_??????2">BlankMacro1</definedName>
    <definedName name="_61TEÂN_HAØNG">#REF!</definedName>
    <definedName name="_63TEÂN_KHAÙCH_HAØ">#REF!</definedName>
    <definedName name="_65THAØNH_TIEÀN">#REF!</definedName>
    <definedName name="_67TRÒ_GIAÙ">#REF!</definedName>
    <definedName name="_69TRÒ_GIAÙ__VAT">#REF!</definedName>
    <definedName name="_7_??" localSheetId="13">BlankMacro1</definedName>
    <definedName name="_7_??" localSheetId="14">BlankMacro1</definedName>
    <definedName name="_7_??" localSheetId="6">BlankMacro1</definedName>
    <definedName name="_7_??" localSheetId="7">BlankMacro1</definedName>
    <definedName name="_7_??" localSheetId="8">BlankMacro1</definedName>
    <definedName name="_7_??" localSheetId="9">BlankMacro1</definedName>
    <definedName name="_7_??" localSheetId="10">BlankMacro1</definedName>
    <definedName name="_7_??">BlankMacro1</definedName>
    <definedName name="_8_??????3" localSheetId="13">BlankMacro1</definedName>
    <definedName name="_8_??????3" localSheetId="14">BlankMacro1</definedName>
    <definedName name="_8_??????3" localSheetId="6">BlankMacro1</definedName>
    <definedName name="_8_??????3" localSheetId="7">BlankMacro1</definedName>
    <definedName name="_8_??????3" localSheetId="8">BlankMacro1</definedName>
    <definedName name="_8_??????3" localSheetId="9">BlankMacro1</definedName>
    <definedName name="_8_??????3" localSheetId="10">BlankMacro1</definedName>
    <definedName name="_8_??????3">BlankMacro1</definedName>
    <definedName name="_a1"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16550">'[4]CT -THVLNC'!#REF!</definedName>
    <definedName name="_A65700">'[7]MTO REV.2(ARMOR)'!#REF!</definedName>
    <definedName name="_A65800">'[7]MTO REV.2(ARMOR)'!#REF!</definedName>
    <definedName name="_A66000">'[7]MTO REV.2(ARMOR)'!#REF!</definedName>
    <definedName name="_A67000">'[7]MTO REV.2(ARMOR)'!#REF!</definedName>
    <definedName name="_A68000">'[7]MTO REV.2(ARMOR)'!#REF!</definedName>
    <definedName name="_A70000">'[7]MTO REV.2(ARMOR)'!#REF!</definedName>
    <definedName name="_A75000">'[7]MTO REV.2(ARMOR)'!#REF!</definedName>
    <definedName name="_A85000">'[7]MTO REV.2(ARMOR)'!#REF!</definedName>
    <definedName name="_abb91">[8]chitimc!#REF!</definedName>
    <definedName name="_B1">#REF!</definedName>
    <definedName name="_bac2">#REF!</definedName>
    <definedName name="_bac3">#REF!</definedName>
    <definedName name="_boi1">#REF!</definedName>
    <definedName name="_boi2">#REF!</definedName>
    <definedName name="_btc20">#REF!</definedName>
    <definedName name="_btc30">#REF!</definedName>
    <definedName name="_btc35">#REF!</definedName>
    <definedName name="_btm10">#REF!</definedName>
    <definedName name="_BTM150">#REF!</definedName>
    <definedName name="_btm200">#REF!</definedName>
    <definedName name="_btm300">#REF!</definedName>
    <definedName name="_BTM50">#REF!</definedName>
    <definedName name="_bua25">#REF!</definedName>
    <definedName name="_cat2">#REF!</definedName>
    <definedName name="_cat3">#REF!</definedName>
    <definedName name="_cat4">#REF!</definedName>
    <definedName name="_cat5">#REF!</definedName>
    <definedName name="_cau10">#REF!</definedName>
    <definedName name="_cau5">#REF!</definedName>
    <definedName name="_CD2" hidden="1">{"'Sheet1'!$L$16"}</definedName>
    <definedName name="_CON1">#REF!</definedName>
    <definedName name="_CON2">#REF!</definedName>
    <definedName name="_CT250">'[3]dongia (2)'!#REF!</definedName>
    <definedName name="_Cty501" hidden="1">{"'Sheet1'!$L$16"}</definedName>
    <definedName name="_dam18">#REF!</definedName>
    <definedName name="_ddn400">#REF!</definedName>
    <definedName name="_ddn600">#REF!</definedName>
    <definedName name="_dgt100">'[8]dongia (2)'!#REF!</definedName>
    <definedName name="_DT2" hidden="1">{"'Sheet1'!$L$16"}</definedName>
    <definedName name="_DT3" hidden="1">{"'Sheet1'!$L$16"}</definedName>
    <definedName name="_FIL2">#REF!</definedName>
    <definedName name="_Fill" hidden="1">#REF!</definedName>
    <definedName name="_xlnm._FilterDatabase" hidden="1">#REF!</definedName>
    <definedName name="_GID1">'[8]LKVL-CK-HT-GD1'!$A$4</definedName>
    <definedName name="_Goi8" hidden="1">{"'Sheet1'!$L$16"}</definedName>
    <definedName name="_h1" hidden="1">{"'Sheet1'!$L$16"}</definedName>
    <definedName name="_han23">#REF!</definedName>
    <definedName name="_hh1">[9]XL4Poppy!$C$9</definedName>
    <definedName name="_hh2">[9]XL4Poppy!$A$15</definedName>
    <definedName name="_HKy2">[10]BK04!#REF!</definedName>
    <definedName name="_hom2">#REF!</definedName>
    <definedName name="_hom4">[11]sheet12!#REF!</definedName>
    <definedName name="_hu1" hidden="1">{"'Sheet1'!$L$16"}</definedName>
    <definedName name="_hu2" hidden="1">{"'Sheet1'!$L$16"}</definedName>
    <definedName name="_hu5" hidden="1">{"'Sheet1'!$L$16"}</definedName>
    <definedName name="_hu6" hidden="1">{"'Sheet1'!$L$16"}</definedName>
    <definedName name="_Key1" hidden="1">#REF!</definedName>
    <definedName name="_Key2" hidden="1">#REF!</definedName>
    <definedName name="_kl1">#REF!</definedName>
    <definedName name="_KM188">#REF!</definedName>
    <definedName name="_km189">#REF!</definedName>
    <definedName name="_km190">#REF!</definedName>
    <definedName name="_km191">#REF!</definedName>
    <definedName name="_km192">#REF!</definedName>
    <definedName name="_km193">#REF!</definedName>
    <definedName name="_km194">#REF!</definedName>
    <definedName name="_km195">#REF!</definedName>
    <definedName name="_km196">#REF!</definedName>
    <definedName name="_km197">#REF!</definedName>
    <definedName name="_km198">#REF!</definedName>
    <definedName name="_Km36">#REF!</definedName>
    <definedName name="_Knc1">'[12]149-2'!$C$133</definedName>
    <definedName name="_Knc36">#REF!</definedName>
    <definedName name="_Knc57">#REF!</definedName>
    <definedName name="_Kvl36">#REF!</definedName>
    <definedName name="_Lan1" hidden="1">{"'Sheet1'!$L$16"}</definedName>
    <definedName name="_LAN3" hidden="1">{"'Sheet1'!$L$16"}</definedName>
    <definedName name="_lap1">#REF!</definedName>
    <definedName name="_lap2">#REF!</definedName>
    <definedName name="_lop16">#REF!</definedName>
    <definedName name="_lop25">#REF!</definedName>
    <definedName name="_lop9">#REF!</definedName>
    <definedName name="_lu85">#REF!</definedName>
    <definedName name="_m4" hidden="1">{"'Sheet1'!$L$16"}</definedName>
    <definedName name="_MAC12">#REF!</definedName>
    <definedName name="_MAC46">#REF!</definedName>
    <definedName name="_may2">#REF!</definedName>
    <definedName name="_may3">#REF!</definedName>
    <definedName name="_MC1">[13]My!$T$5</definedName>
    <definedName name="_MC2">[13]My!$T$42</definedName>
    <definedName name="_mx1">#REF!</definedName>
    <definedName name="_mx2">#REF!</definedName>
    <definedName name="_NAM1">#REF!</definedName>
    <definedName name="_NAM2">#REF!</definedName>
    <definedName name="_NC100">'[14]Chiet tinh BS'!#REF!</definedName>
    <definedName name="_NC150">'[15]CHIET TINH DZ 0,4 KV '!#REF!</definedName>
    <definedName name="_NC200">[16]TT35!#REF!</definedName>
    <definedName name="_nc50">'[15]CHIET TINH DZ 35 KV'!#REF!</definedName>
    <definedName name="_NCL100">#REF!</definedName>
    <definedName name="_NCL200">#REF!</definedName>
    <definedName name="_NCL250">#REF!</definedName>
    <definedName name="_ncm200">#REF!</definedName>
    <definedName name="_NET2">#REF!</definedName>
    <definedName name="_nin190">#REF!</definedName>
    <definedName name="_NSO2" hidden="1">{"'Sheet1'!$L$16"}</definedName>
    <definedName name="_Order1" hidden="1">255</definedName>
    <definedName name="_Order2" hidden="1">255</definedName>
    <definedName name="_oto10">#REF!</definedName>
    <definedName name="_oto12">#REF!</definedName>
    <definedName name="_oto5">#REF!</definedName>
    <definedName name="_oto7">#REF!</definedName>
    <definedName name="_PA3" hidden="1">{"'Sheet1'!$L$16"}</definedName>
    <definedName name="_pd2">#REF!</definedName>
    <definedName name="_pd4">#REF!</definedName>
    <definedName name="_Ph30">#REF!</definedName>
    <definedName name="_phi10">#REF!</definedName>
    <definedName name="_phi1000">#REF!</definedName>
    <definedName name="_phi1500">#REF!</definedName>
    <definedName name="_phi18">#REF!</definedName>
    <definedName name="_phi2000">#REF!</definedName>
    <definedName name="_phi50">#REF!</definedName>
    <definedName name="_phi6">#REF!</definedName>
    <definedName name="_phi750">#REF!</definedName>
    <definedName name="_PL1">#REF!</definedName>
    <definedName name="_PL2">#REF!</definedName>
    <definedName name="_PL3" hidden="1">{"'Sheet1'!$L$16"}</definedName>
    <definedName name="_PXB80">#REF!</definedName>
    <definedName name="_q1">#REF!</definedName>
    <definedName name="_q2">#REF!</definedName>
    <definedName name="_rp95">#REF!</definedName>
    <definedName name="_S1">{"Book1"}</definedName>
    <definedName name="_sat10">#REF!</definedName>
    <definedName name="_sat12">#REF!</definedName>
    <definedName name="_sat14">#REF!</definedName>
    <definedName name="_sat16">#REF!</definedName>
    <definedName name="_sat20">#REF!</definedName>
    <definedName name="_Sat27">[18]TTDZ22!#REF!</definedName>
    <definedName name="_Sat6">[18]TTDZ22!#REF!</definedName>
    <definedName name="_sat8">#REF!</definedName>
    <definedName name="_sc1">#REF!</definedName>
    <definedName name="_SC2">#REF!</definedName>
    <definedName name="_sc3">#REF!</definedName>
    <definedName name="_SN3">#REF!</definedName>
    <definedName name="_Sort" hidden="1">#REF!</definedName>
    <definedName name="_su12">[19]Sheet3!#REF!</definedName>
    <definedName name="_Su70">[19]Sheet3!#REF!</definedName>
    <definedName name="_sua20">#REF!</definedName>
    <definedName name="_sua30">#REF!</definedName>
    <definedName name="_T4">[5]XL4Poppy!$C$31</definedName>
    <definedName name="_ta1">#REF!</definedName>
    <definedName name="_ta2">#REF!</definedName>
    <definedName name="_ta3">#REF!</definedName>
    <definedName name="_ta4">#REF!</definedName>
    <definedName name="_ta5">#REF!</definedName>
    <definedName name="_ta6">#REF!</definedName>
    <definedName name="_tam1" hidden="1">{"'Sheet1'!$L$16"}</definedName>
    <definedName name="_tam2" hidden="1">{"'Sheet1'!$L$16"}</definedName>
    <definedName name="_tam5" hidden="1">{"'Sheet1'!$L$16"}</definedName>
    <definedName name="_tam6" hidden="1">{"'Sheet1'!$L$16"}</definedName>
    <definedName name="_tan2" hidden="1">{"'Sheet1'!$L$16"}</definedName>
    <definedName name="_tb1">#REF!</definedName>
    <definedName name="_tb2">#REF!</definedName>
    <definedName name="_tb3">#REF!</definedName>
    <definedName name="_tb4">#REF!</definedName>
    <definedName name="_tc1">#REF!</definedName>
    <definedName name="_tct3">[21]gVL!$Q$23</definedName>
    <definedName name="_tct5">#REF!</definedName>
    <definedName name="_te1">#REF!</definedName>
    <definedName name="_te2">#REF!</definedName>
    <definedName name="_TG1">#REF!</definedName>
    <definedName name="_th1" hidden="1">{#N/A,#N/A,FALSE,"Chi tiÆt"}</definedName>
    <definedName name="_th100">'[8]dongia (2)'!#REF!</definedName>
    <definedName name="_TH160">'[8]dongia (2)'!#REF!</definedName>
    <definedName name="_th2" hidden="1">{"'Sheet1'!$L$16"}</definedName>
    <definedName name="_TH20">#REF!</definedName>
    <definedName name="_tk1">#REF!</definedName>
    <definedName name="_TL1">#REF!</definedName>
    <definedName name="_TL2">#REF!</definedName>
    <definedName name="_TL3">#REF!</definedName>
    <definedName name="_TLA120">#REF!</definedName>
    <definedName name="_TLA35">#REF!</definedName>
    <definedName name="_TLA50">#REF!</definedName>
    <definedName name="_TLA70">#REF!</definedName>
    <definedName name="_TLA95">#REF!</definedName>
    <definedName name="_tlp3">#REF!</definedName>
    <definedName name="_TR250">'[8]dongia (2)'!#REF!</definedName>
    <definedName name="_tr375">[8]giathanh1!#REF!</definedName>
    <definedName name="_tra100">#REF!</definedName>
    <definedName name="_tra102">#REF!</definedName>
    <definedName name="_tra104">#REF!</definedName>
    <definedName name="_tra106">#REF!</definedName>
    <definedName name="_tra108">#REF!</definedName>
    <definedName name="_tra110">#REF!</definedName>
    <definedName name="_tra112">#REF!</definedName>
    <definedName name="_tra114">#REF!</definedName>
    <definedName name="_tra116">#REF!</definedName>
    <definedName name="_tra118">#REF!</definedName>
    <definedName name="_tra120">#REF!</definedName>
    <definedName name="_tra122">#REF!</definedName>
    <definedName name="_tra124">#REF!</definedName>
    <definedName name="_tra126">#REF!</definedName>
    <definedName name="_tra128">#REF!</definedName>
    <definedName name="_tra130">#REF!</definedName>
    <definedName name="_tra132">#REF!</definedName>
    <definedName name="_tra134">#REF!</definedName>
    <definedName name="_tra136">#REF!</definedName>
    <definedName name="_tra138">#REF!</definedName>
    <definedName name="_tra140">#REF!</definedName>
    <definedName name="_tra70">#REF!</definedName>
    <definedName name="_tra72">#REF!</definedName>
    <definedName name="_tra74">#REF!</definedName>
    <definedName name="_tra76">#REF!</definedName>
    <definedName name="_tra78">#REF!</definedName>
    <definedName name="_tra80">#REF!</definedName>
    <definedName name="_tra82">#REF!</definedName>
    <definedName name="_tra84">#REF!</definedName>
    <definedName name="_tra86">#REF!</definedName>
    <definedName name="_tra88">#REF!</definedName>
    <definedName name="_tra90">#REF!</definedName>
    <definedName name="_tra92">#REF!</definedName>
    <definedName name="_tra94">#REF!</definedName>
    <definedName name="_tra96">#REF!</definedName>
    <definedName name="_tra98">#REF!</definedName>
    <definedName name="_tt3" hidden="1">{"'Sheet1'!$L$16"}</definedName>
    <definedName name="_tz593">#REF!</definedName>
    <definedName name="_VAN1">[22]CT35!#REF!</definedName>
    <definedName name="_VCP1">#REF!</definedName>
    <definedName name="_vl1">#REF!</definedName>
    <definedName name="_VL100">#REF!</definedName>
    <definedName name="_VL150">#REF!</definedName>
    <definedName name="_VL200">[16]TT35!#REF!</definedName>
    <definedName name="_VL250">#REF!</definedName>
    <definedName name="_VL50">#REF!</definedName>
    <definedName name="_VNM2">#REF!</definedName>
    <definedName name="_VNM4">#REF!</definedName>
    <definedName name="_xb80">#REF!</definedName>
    <definedName name="_xm2">#REF!</definedName>
    <definedName name="_xm3">#REF!</definedName>
    <definedName name="_xm4">#REF!</definedName>
    <definedName name="_xm40">#REF!</definedName>
    <definedName name="_xm5">#REF!</definedName>
    <definedName name="A">#REF!</definedName>
    <definedName name="a0">#REF!</definedName>
    <definedName name="A01_">#N/A</definedName>
    <definedName name="A01AC">#N/A</definedName>
    <definedName name="A01CAT">#N/A</definedName>
    <definedName name="A01CODE">#N/A</definedName>
    <definedName name="A01DATA">#N/A</definedName>
    <definedName name="A01MI">#N/A</definedName>
    <definedName name="A01TO">#N/A</definedName>
    <definedName name="A120_">#REF!</definedName>
    <definedName name="a277Print_Titles">#REF!</definedName>
    <definedName name="A35_">#REF!</definedName>
    <definedName name="A50_">#REF!</definedName>
    <definedName name="A6N2">#REF!</definedName>
    <definedName name="A6N3">#REF!</definedName>
    <definedName name="A70_">#REF!</definedName>
    <definedName name="A95_">#REF!</definedName>
    <definedName name="AA">#REF!</definedName>
    <definedName name="AAA">'[25]MTL$-INTER'!#REF!</definedName>
    <definedName name="aaaaa">#REF!</definedName>
    <definedName name="AB">#REF!</definedName>
    <definedName name="abcd" hidden="1">{"'Sheet1'!$L$16"}</definedName>
    <definedName name="abcde" hidden="1">{"'Sheet1'!$L$16"}</definedName>
    <definedName name="AC120_">#REF!</definedName>
    <definedName name="AC35_">#REF!</definedName>
    <definedName name="AC50_">#REF!</definedName>
    <definedName name="AC70_">#REF!</definedName>
    <definedName name="AC95_">#REF!</definedName>
    <definedName name="AccessDatabase" hidden="1">"C:\My Documents\HAU\Danhsach\List Cpn.mdb"</definedName>
    <definedName name="ad">#REF!</definedName>
    <definedName name="ADAY">#REF!</definedName>
    <definedName name="ádf" hidden="1">{"'Sheet1'!$L$16"}</definedName>
    <definedName name="adfg" hidden="1">{"'Sheet1'!$L$16"}</definedName>
    <definedName name="ádgagsd" hidden="1">{"'Sheet1'!$L$16"}</definedName>
    <definedName name="æ76">[26]chitiet!#REF!</definedName>
    <definedName name="af" hidden="1">{"'Sheet1'!$L$16"}</definedName>
    <definedName name="afasffg">[27]XL4Poppy!$A$15</definedName>
    <definedName name="Ag">[28]PEDESB!$D$136</definedName>
    <definedName name="ag142X42">[8]chitimc!#REF!</definedName>
    <definedName name="ag15F80">#REF!</definedName>
    <definedName name="ag267N59">[8]chitimc!#REF!</definedName>
    <definedName name="All_Item">#REF!</definedName>
    <definedName name="ALPIN">#N/A</definedName>
    <definedName name="ALPJYOU">#N/A</definedName>
    <definedName name="ALPTOI">#N/A</definedName>
    <definedName name="amiang">[29]gvl!#REF!</definedName>
    <definedName name="an">[30]Main!$F$228</definedName>
    <definedName name="anh">'[31]Giai trinh'!$E$197</definedName>
    <definedName name="anpha">#REF!</definedName>
    <definedName name="anscount" hidden="1">1</definedName>
    <definedName name="AoBok">#REF!</definedName>
    <definedName name="Aps">[28]PEDESB!$D$543</definedName>
    <definedName name="AQ">#REF!</definedName>
    <definedName name="AS2DocOpenMode" hidden="1">"AS2DocumentEdit"</definedName>
    <definedName name="AS2VersionLS" hidden="1">300</definedName>
    <definedName name="asdf" hidden="1">{"'Sheet1'!$L$16"}</definedName>
    <definedName name="asdfgh" hidden="1">{"'Sheet1'!$L$16"}</definedName>
    <definedName name="asdfghghjkj" hidden="1">{"'Sheet1'!$L$16"}</definedName>
    <definedName name="ATRAM">#REF!</definedName>
    <definedName name="B">#REF!</definedName>
    <definedName name="b_1">#REF!</definedName>
    <definedName name="b_2">#REF!</definedName>
    <definedName name="b_240">'[8]THPDMoi  (2)'!#REF!</definedName>
    <definedName name="b_280">'[8]THPDMoi  (2)'!#REF!</definedName>
    <definedName name="b_3">#REF!</definedName>
    <definedName name="b_320">'[8]THPDMoi  (2)'!#REF!</definedName>
    <definedName name="b_4">#REF!</definedName>
    <definedName name="b_5">#REF!</definedName>
    <definedName name="b_6">#REF!</definedName>
    <definedName name="B_Isc">#REF!</definedName>
    <definedName name="b0">#REF!</definedName>
    <definedName name="b1.">#REF!</definedName>
    <definedName name="b1_">#REF!</definedName>
    <definedName name="b2.">#REF!</definedName>
    <definedName name="b2_">#REF!</definedName>
    <definedName name="b3.">#REF!</definedName>
    <definedName name="b3_">#REF!</definedName>
    <definedName name="b4.">#REF!</definedName>
    <definedName name="b4_">#REF!</definedName>
    <definedName name="b5.">#REF!</definedName>
    <definedName name="B6Apha">#REF!</definedName>
    <definedName name="B6beta">#REF!</definedName>
    <definedName name="B6d">#REF!</definedName>
    <definedName name="B6phi">#REF!</definedName>
    <definedName name="B7Csau">#REF!</definedName>
    <definedName name="B7dset">#REF!</definedName>
    <definedName name="B7R">#REF!</definedName>
    <definedName name="bac25d">#REF!</definedName>
    <definedName name="bac27d">#REF!</definedName>
    <definedName name="bac2d">#REF!</definedName>
    <definedName name="bac35d">#REF!</definedName>
    <definedName name="bac37d">#REF!</definedName>
    <definedName name="bac3d">#REF!</definedName>
    <definedName name="bac45d">#REF!</definedName>
    <definedName name="bac47d">#REF!</definedName>
    <definedName name="bac4d">#REF!</definedName>
    <definedName name="bac4d1">#REF!</definedName>
    <definedName name="BacHang">#REF!</definedName>
    <definedName name="BacKan">#REF!</definedName>
    <definedName name="bactham">#REF!</definedName>
    <definedName name="Bai_ducdam_coc">#REF!</definedName>
    <definedName name="ban_dan">#REF!</definedName>
    <definedName name="Bang_cly">#REF!</definedName>
    <definedName name="Bang_CVC">#REF!</definedName>
    <definedName name="bang_gia">#REF!</definedName>
    <definedName name="Bang_travl">#REF!</definedName>
    <definedName name="bang1">#REF!</definedName>
    <definedName name="bang2">#REF!</definedName>
    <definedName name="bangciti">'[8]dongia (2)'!#REF!</definedName>
    <definedName name="Bangfs">#REF!</definedName>
    <definedName name="Bangtienluong">#REF!</definedName>
    <definedName name="banQL" hidden="1">{"'Sheet1'!$L$16"}</definedName>
    <definedName name="baotai">#REF!</definedName>
    <definedName name="BarData">#REF!</definedName>
    <definedName name="BarData1">#REF!</definedName>
    <definedName name="Bardata2">#REF!</definedName>
    <definedName name="BB">#REF!</definedName>
    <definedName name="BBAN">#REF!</definedName>
    <definedName name="bbb">#REF!</definedName>
    <definedName name="bbbb">#REF!</definedName>
    <definedName name="bbcn">#REF!</definedName>
    <definedName name="bbvuong">#REF!</definedName>
    <definedName name="bc" hidden="1">{"'Sheet1'!$L$16"}</definedName>
    <definedName name="bcktktbtg">#REF!</definedName>
    <definedName name="bcktktx">#REF!</definedName>
    <definedName name="bcktkty1">#REF!</definedName>
    <definedName name="bcktkty2">#REF!</definedName>
    <definedName name="bcktkty3">#REF!</definedName>
    <definedName name="bcktkty4">#REF!</definedName>
    <definedName name="bcktkty5">#REF!</definedName>
    <definedName name="BCTQ" hidden="1">{"'Sheet1'!$L$16"}</definedName>
    <definedName name="bd">[21]gVL!$Q$15</definedName>
    <definedName name="BDAY">#REF!</definedName>
    <definedName name="BDHo">[10]BK04!#REF!</definedName>
    <definedName name="bdht15nc">[8]gtrinh!#REF!</definedName>
    <definedName name="bdht15vl">[8]gtrinh!#REF!</definedName>
    <definedName name="bdht25nc">[8]gtrinh!#REF!</definedName>
    <definedName name="bdht25vl">[8]gtrinh!#REF!</definedName>
    <definedName name="bdht325nc">[8]gtrinh!#REF!</definedName>
    <definedName name="bdht325vl">[8]gtrinh!#REF!</definedName>
    <definedName name="be">[32]hjbq!$C$10</definedName>
    <definedName name="Be_duc_dam">#REF!</definedName>
    <definedName name="BE100M">#REF!</definedName>
    <definedName name="BE150M">'[33]Ct- DZ35kV'!#REF!</definedName>
    <definedName name="BE200M">'[33]Ct- DZ35kV'!#REF!</definedName>
    <definedName name="BE50M">#REF!</definedName>
    <definedName name="beta">#REF!</definedName>
    <definedName name="betong200">'[34]TT-35KV+TBA'!#REF!</definedName>
    <definedName name="BetongM150">'[35]chiet tinh'!$B$18:$D$23,'[35]chiet tinh'!$F$18:$F$23</definedName>
    <definedName name="BetongM200">'[35]chiet tinh'!$B$35:$D$39,'[35]chiet tinh'!$F$35:$F$39</definedName>
    <definedName name="BetongM50">'[35]chiet tinh'!$B$6:$D$8,'[35]chiet tinh'!$F$6:$F$8</definedName>
    <definedName name="BG_Del" hidden="1">15</definedName>
    <definedName name="BG_Ins" hidden="1">4</definedName>
    <definedName name="BG_Mod" hidden="1">6</definedName>
    <definedName name="Bgiang" hidden="1">{"'Sheet1'!$L$16"}</definedName>
    <definedName name="BI" hidden="1">{"'Sheet1'!$L$16"}</definedName>
    <definedName name="bia">#REF!</definedName>
    <definedName name="bienbao">#REF!</definedName>
    <definedName name="binh" hidden="1">{#N/A,#N/A,FALSE,"Chi tiÆt"}</definedName>
    <definedName name="bình" hidden="1">{#N/A,#N/A,FALSE,"Chi tiÆt"}</definedName>
    <definedName name="blcd">[36]Tonghop!#REF!</definedName>
    <definedName name="blop">[11]sheet12!#REF!</definedName>
    <definedName name="bo_phan">[37]!tbl_cty_bp[ten_bp]</definedName>
    <definedName name="bom">#REF!</definedName>
    <definedName name="Book2">#REF!</definedName>
    <definedName name="BOQ">#REF!</definedName>
    <definedName name="botda">#REF!</definedName>
    <definedName name="bs5o7" localSheetId="13">INDEX(rangebs507,MATCH(msbs507,rangebs507ms,0))</definedName>
    <definedName name="bs5o7" localSheetId="14">INDEX(rangebs507,MATCH(msbs507,rangebs507ms,0))</definedName>
    <definedName name="bs5o7" localSheetId="6">INDEX(rangebs507,MATCH(msbs507,rangebs507ms,0))</definedName>
    <definedName name="bs5o7" localSheetId="7">INDEX(rangebs507,MATCH(msbs507,rangebs507ms,0))</definedName>
    <definedName name="bs5o7" localSheetId="8">INDEX(rangebs507,MATCH(msbs507,rangebs507ms,0))</definedName>
    <definedName name="bs5o7" localSheetId="9">INDEX(rangebs507,MATCH(msbs507,rangebs507ms,0))</definedName>
    <definedName name="bs5o7" localSheetId="10">INDEX(rangebs507,MATCH(msbs507,rangebs507ms,0))</definedName>
    <definedName name="bs5o7">INDEX(rangebs507,MATCH(msbs507,rangebs507ms,0))</definedName>
    <definedName name="BT">#REF!</definedName>
    <definedName name="BT_A1">'[38]Cap DUL'!$22:$31</definedName>
    <definedName name="BT_A2">'[39]Tong hop'!#REF!</definedName>
    <definedName name="BT_A2.1">'[38]Cap DUL'!$231:$243</definedName>
    <definedName name="BT_A2.2">'[38]Cap DUL'!$255:$263</definedName>
    <definedName name="BT_B1">'[38]Cap DUL'!$3:$5</definedName>
    <definedName name="BT_B2">'[38]Cap DUL'!$7:$7</definedName>
    <definedName name="BT_C1">'[38]Cap DUL'!$21:$21</definedName>
    <definedName name="BT_CT_Mong_Mo_Tru_Cau">#REF!</definedName>
    <definedName name="BT_loai_A2.1">'[38]Cap DUL'!$231:$243</definedName>
    <definedName name="BT_P1">'[38]Cap DUL'!$8:$18</definedName>
    <definedName name="BT_P10">'[39]Tong hop'!#REF!</definedName>
    <definedName name="BT_P11">'[39]Tong hop'!#REF!</definedName>
    <definedName name="BT_P2">'[39]Tong hop'!#REF!</definedName>
    <definedName name="BT_P3">'[39]Tong hop'!#REF!</definedName>
    <definedName name="BT_P4">'[39]Tong hop'!#REF!</definedName>
    <definedName name="BT_P5">'[39]Tong hop'!#REF!</definedName>
    <definedName name="BT_P6">'[39]Tong hop'!#REF!</definedName>
    <definedName name="BT_P7">'[39]Tong hop'!#REF!</definedName>
    <definedName name="BT_P8">'[39]Tong hop'!#REF!</definedName>
    <definedName name="BT_P9">'[39]Tong hop'!#REF!</definedName>
    <definedName name="btabd">#REF!</definedName>
    <definedName name="btadn">#REF!</definedName>
    <definedName name="btah">#REF!</definedName>
    <definedName name="btah1">#REF!</definedName>
    <definedName name="btai">[29]gvl!$Q$63</definedName>
    <definedName name="btaqn">#REF!</definedName>
    <definedName name="btaqt">#REF!</definedName>
    <definedName name="btath">[40]Names!$AH$24</definedName>
    <definedName name="btbbd">[41]Names!$AH$33</definedName>
    <definedName name="btbdn">#REF!</definedName>
    <definedName name="btbh">#REF!</definedName>
    <definedName name="btbqn">#REF!</definedName>
    <definedName name="btbqt">#REF!</definedName>
    <definedName name="btbth">[40]Names!$AH$33</definedName>
    <definedName name="btcbd">[41]Names!$AH$41</definedName>
    <definedName name="btcdn">#REF!</definedName>
    <definedName name="btch">#REF!</definedName>
    <definedName name="btch1">#REF!</definedName>
    <definedName name="btch2">#REF!</definedName>
    <definedName name="btcqn">#REF!</definedName>
    <definedName name="btcqt">#REF!</definedName>
    <definedName name="btcth">[42]Names!$AH$41</definedName>
    <definedName name="btd">#REF!</definedName>
    <definedName name="btdbd">#REF!</definedName>
    <definedName name="btddn">#REF!</definedName>
    <definedName name="btdh">#REF!</definedName>
    <definedName name="btdqn">#REF!</definedName>
    <definedName name="btdqt">#REF!</definedName>
    <definedName name="bteqn">#REF!</definedName>
    <definedName name="BTHCTKH">#REF!</definedName>
    <definedName name="BTHCTLK0">#REF!</definedName>
    <definedName name="BTHCTLK1">#REF!</definedName>
    <definedName name="BTHCTSCKC">#REF!</definedName>
    <definedName name="BTHCTSCKN">#REF!</definedName>
    <definedName name="BTHCTSDTC">#REF!</definedName>
    <definedName name="BTHCTSDTN">#REF!</definedName>
    <definedName name="BTHCTTDT">#REF!</definedName>
    <definedName name="BTHCTTK">#REF!</definedName>
    <definedName name="Btho1.3">'[43]MTC+NC'!$D$33</definedName>
    <definedName name="Btho2.5">'[43]MTC+NC'!$D$26</definedName>
    <definedName name="Btho2.7">'[43]MTC+NC'!$D$27</definedName>
    <definedName name="Btho3.0">'[43]MTC+NC'!$D$28</definedName>
    <definedName name="Btho3.2">'[43]MTC+NC'!$D$30</definedName>
    <definedName name="Btho3.5">'[43]MTC+NC'!$D$30</definedName>
    <definedName name="Btho3.7">'[43]MTC+NC'!$D$31</definedName>
    <definedName name="Btho4">'[43]MTC+NC'!$D$32</definedName>
    <definedName name="Btho4.3">'[43]MTC+NC'!$D$33</definedName>
    <definedName name="Btho4.5">'[43]MTC+NC'!$D$34</definedName>
    <definedName name="Btho5.0">'[43]MTC+NC'!$D$35</definedName>
    <definedName name="BTK">#REF!</definedName>
    <definedName name="btl" hidden="1">{"'Sheet1'!$L$16"}</definedName>
    <definedName name="BTN_CPDD_tuoi_nhua_lot">#REF!</definedName>
    <definedName name="BTRAM">#REF!</definedName>
    <definedName name="Bu_long">[19]Sheet3!#REF!</definedName>
    <definedName name="Bua">#REF!</definedName>
    <definedName name="bua1.2">#REF!</definedName>
    <definedName name="Bua1.8T">'[43]MTC+NC'!$D$23</definedName>
    <definedName name="Buadongcoc1.8">'[43]MTC+NC'!$D$23</definedName>
    <definedName name="Bulongthepcoctiepdia">#REF!</definedName>
    <definedName name="buoc">[18]TTDZ22!#REF!</definedName>
    <definedName name="Bust">#REF!</definedName>
    <definedName name="BVCISUMMARY">#REF!</definedName>
    <definedName name="c.">#REF!</definedName>
    <definedName name="C_">#REF!</definedName>
    <definedName name="c_1">#REF!</definedName>
    <definedName name="c_2">#REF!</definedName>
    <definedName name="c1.">#REF!</definedName>
    <definedName name="c2.">#REF!</definedName>
    <definedName name="CABLE2">'[44]MTO REV.0'!$A$1:$Q$570</definedName>
    <definedName name="Cachdienchuoi">#REF!</definedName>
    <definedName name="Cachdiendung">#REF!</definedName>
    <definedName name="Cachdienhaap">#REF!</definedName>
    <definedName name="CachtinhCN1">#REF!</definedName>
    <definedName name="CachtinhCN2">#REF!</definedName>
    <definedName name="CachtinhCPLBCKTKT">#REF!</definedName>
    <definedName name="CachtinhCPLDADT">#REF!</definedName>
    <definedName name="CachtinhCPTKHTKT1">#REF!</definedName>
    <definedName name="CachtinhCPTKHTKT2">#REF!</definedName>
    <definedName name="CachtinhCPTKKT">#REF!</definedName>
    <definedName name="CachtinhCPTKTC">#REF!</definedName>
    <definedName name="CachtinhCPTTTKBVTC">#REF!</definedName>
    <definedName name="CachtinhCPTTTKKT">#REF!</definedName>
    <definedName name="cácte">#REF!</definedName>
    <definedName name="cap">#REF!</definedName>
    <definedName name="Cap_DUL_doc_B">'[38]Cap DUL'!$274:$279</definedName>
    <definedName name="CAP_DUL_ngang_B">'[38]Cap DUL'!$281:$286</definedName>
    <definedName name="cap_DUL_va_TC">#REF!</definedName>
    <definedName name="cap0.7">#REF!</definedName>
    <definedName name="CAPDAT">[8]phuluc1!#REF!</definedName>
    <definedName name="CAPTVT">#REF!</definedName>
    <definedName name="CARL" hidden="1">{#N/A,#N/A,FALSE,"CCTV"}</definedName>
    <definedName name="CARL1" hidden="1">{#N/A,#N/A,FALSE,"CCTV"}</definedName>
    <definedName name="CARL2" hidden="1">{#N/A,#N/A,FALSE,"CCTV"}</definedName>
    <definedName name="CAT">#REF!</definedName>
    <definedName name="Category_All">#REF!</definedName>
    <definedName name="CATHVT">#REF!</definedName>
    <definedName name="CATIN">#N/A</definedName>
    <definedName name="CATJYOU">#N/A</definedName>
    <definedName name="CATREC">#N/A</definedName>
    <definedName name="CATSYU">#N/A</definedName>
    <definedName name="catuon">#REF!</definedName>
    <definedName name="catvang">#REF!</definedName>
    <definedName name="CatVang_HamYen">[45]T.Tinh!#REF!</definedName>
    <definedName name="Cau25T">'[43]MTC+NC'!$D$8</definedName>
    <definedName name="Caunho">#REF!</definedName>
    <definedName name="cay">#REF!</definedName>
    <definedName name="Cb">#REF!</definedName>
    <definedName name="CBE100M">'[33]Ct- DZ35kV'!#REF!</definedName>
    <definedName name="CBE150M">'[33]Ct- DZ35kV'!#REF!</definedName>
    <definedName name="CBE200M">'[33]Ct- DZ35kV'!#REF!</definedName>
    <definedName name="CBE50M">#REF!</definedName>
    <definedName name="cbld">[37]!tbl_cbld[Mã CBLĐ]</definedName>
    <definedName name="CC">#REF!</definedName>
    <definedName name="CC.M14.1">[46]GTTBA!#REF!</definedName>
    <definedName name="CC.M14.2">[46]GTTBA!#REF!</definedName>
    <definedName name="CC.MTCat">[46]GTTBA!#REF!</definedName>
    <definedName name="ccc">[47]Names!$AA$59</definedName>
    <definedName name="cchong">#REF!</definedName>
    <definedName name="CCÑCangdung10.2" hidden="1">{"'Sheet1'!$L$16"}</definedName>
    <definedName name="ccot" localSheetId="13">TRANSPOSE(listcty)</definedName>
    <definedName name="ccot" localSheetId="14">TRANSPOSE(listcty)</definedName>
    <definedName name="ccot" localSheetId="6">TRANSPOSE(listcty)</definedName>
    <definedName name="ccot" localSheetId="7">TRANSPOSE(listcty)</definedName>
    <definedName name="ccot" localSheetId="8">TRANSPOSE(listcty)</definedName>
    <definedName name="ccot" localSheetId="9">TRANSPOSE(listcty)</definedName>
    <definedName name="ccot" localSheetId="10">TRANSPOSE(listcty)</definedName>
    <definedName name="ccot">TRANSPOSE(listcty)</definedName>
    <definedName name="CCS">#REF!</definedName>
    <definedName name="CCT">#REF!</definedName>
    <definedName name="cd">#REF!</definedName>
    <definedName name="CDAY">#REF!</definedName>
    <definedName name="CDD">#REF!</definedName>
    <definedName name="CDDD">'[8]THPDMoi  (2)'!#REF!</definedName>
    <definedName name="cddd1p">'[8]TONG HOP VL-NC'!$C$3</definedName>
    <definedName name="cddd3p">'[8]TONG HOP VL-NC'!$C$2</definedName>
    <definedName name="CELPNT">#REF!</definedName>
    <definedName name="CELPNT2">#REF!</definedName>
    <definedName name="cfk">#REF!</definedName>
    <definedName name="cg" hidden="1">{"'Sheet1'!$L$16"}</definedName>
    <definedName name="cgionc">'[8]lam-moi'!#REF!</definedName>
    <definedName name="cgiovl">'[8]lam-moi'!#REF!</definedName>
    <definedName name="CH">#REF!</definedName>
    <definedName name="chhtnc">'[8]lam-moi'!#REF!</definedName>
    <definedName name="chhtvl">'[8]lam-moi'!#REF!</definedName>
    <definedName name="chialuong">#REF!</definedName>
    <definedName name="chiemhoa">[48]TTVanChuyen!#REF!</definedName>
    <definedName name="chilk" hidden="1">{"'Sheet1'!$L$16"}</definedName>
    <definedName name="Chiphi" hidden="1">{"'Sheet1'!$L$16"}</definedName>
    <definedName name="ChiphiHTKT2">#REF!</definedName>
    <definedName name="ChiphiLapBCKTKT">#REF!</definedName>
    <definedName name="ChiphiLapDADT">#REF!</definedName>
    <definedName name="ChiphithamdinhKQDT">#REF!</definedName>
    <definedName name="ChiphiThamtraTKBVTC">#REF!</definedName>
    <definedName name="ChiphiThamtraTKKT">#REF!</definedName>
    <definedName name="ChiphiThietkeKythuat">#REF!</definedName>
    <definedName name="ChiphiThietkeToChucThiCong">#REF!</definedName>
    <definedName name="ChiphiTKCTCapngam">#REF!</definedName>
    <definedName name="ChiphiTKCTCNkhac">#REF!</definedName>
    <definedName name="ChiphiTKHTKT1">#REF!</definedName>
    <definedName name="CHIPHIVANCHUYEN">#REF!</definedName>
    <definedName name="chitiet2">#REF!</definedName>
    <definedName name="chitiet4">#REF!</definedName>
    <definedName name="chitietbgiang2" hidden="1">{"'Sheet1'!$L$16"}</definedName>
    <definedName name="chitiett">#REF!</definedName>
    <definedName name="chl" hidden="1">{"'Sheet1'!$L$16"}</definedName>
    <definedName name="chnc">'[8]lam-moi'!#REF!</definedName>
    <definedName name="Chu">[17]ND!#REF!</definedName>
    <definedName name="chung">66</definedName>
    <definedName name="Chupdaucapcongotnong">#REF!</definedName>
    <definedName name="chuyen" hidden="1">{"'Sheet1'!$L$16"}</definedName>
    <definedName name="chvl">'[8]lam-moi'!#REF!</definedName>
    <definedName name="citidd">'[8]dongia (2)'!#REF!</definedName>
    <definedName name="CK">#REF!</definedName>
    <definedName name="cknc">'[8]lam-moi'!#REF!</definedName>
    <definedName name="ckvl">'[8]lam-moi'!#REF!</definedName>
    <definedName name="CL">#REF!</definedName>
    <definedName name="classa">[49]Names!#REF!</definedName>
    <definedName name="classb">[49]Names!#REF!</definedName>
    <definedName name="classc">[49]Names!#REF!</definedName>
    <definedName name="classd">[49]Names!#REF!</definedName>
    <definedName name="CLECT">#REF!</definedName>
    <definedName name="CLIEOS">#REF!</definedName>
    <definedName name="CLTC">#REF!</definedName>
    <definedName name="clvc1">[8]chitiet!$D$3</definedName>
    <definedName name="CLVC3">0.1</definedName>
    <definedName name="CLVCTB">#REF!</definedName>
    <definedName name="CLVL">#REF!</definedName>
    <definedName name="CN1btg">#REF!</definedName>
    <definedName name="CN1x">#REF!</definedName>
    <definedName name="CN1y1">#REF!</definedName>
    <definedName name="CN1y2">#REF!</definedName>
    <definedName name="CN1y3">#REF!</definedName>
    <definedName name="CN2btg">#REF!</definedName>
    <definedName name="CN2x">#REF!</definedName>
    <definedName name="CN2y1">#REF!</definedName>
    <definedName name="CN2y2">#REF!</definedName>
    <definedName name="CN2y3">#REF!</definedName>
    <definedName name="CN2y4">#REF!</definedName>
    <definedName name="CN2y5">#REF!</definedName>
    <definedName name="CN3p">'[8]TONGKE3p '!$X$295</definedName>
    <definedName name="CNC">#REF!</definedName>
    <definedName name="CND">#REF!</definedName>
    <definedName name="CNG">#REF!</definedName>
    <definedName name="Co">#REF!</definedName>
    <definedName name="COAT">'[1]PNT-QUOT-#3'!#REF!</definedName>
    <definedName name="coc">#REF!</definedName>
    <definedName name="COC_1.2">'[38]Cap DUL'!$295:$302</definedName>
    <definedName name="Coc_2m">'[38]Cap DUL'!$304:$314</definedName>
    <definedName name="Coc_BTCT">#REF!</definedName>
    <definedName name="Coc_khoan">'[50]Coc khoan'!#REF!</definedName>
    <definedName name="Cocbetong">#REF!</definedName>
    <definedName name="Code">#REF!</definedName>
    <definedName name="Cöï_ly_vaän_chuyeãn">#REF!</definedName>
    <definedName name="CÖÏ_LY_VAÄN_CHUYEÅN">#REF!</definedName>
    <definedName name="COMMON">#REF!</definedName>
    <definedName name="CON_EQP_COS">#REF!</definedName>
    <definedName name="CON_EQP_COST">#REF!</definedName>
    <definedName name="Cong_HM_DTCT">#REF!</definedName>
    <definedName name="Cong_M_DTCT">#REF!</definedName>
    <definedName name="Cong_NC_DTCT">#REF!</definedName>
    <definedName name="Cong_VL_DTCT">#REF!</definedName>
    <definedName name="cong1x15">[8]giathanh1!#REF!</definedName>
    <definedName name="CONST_EQ">#REF!</definedName>
    <definedName name="Continue">#REF!</definedName>
    <definedName name="coppha">#REF!</definedName>
    <definedName name="Cost">#REF!</definedName>
    <definedName name="cot">[51]gVL!$Q$64</definedName>
    <definedName name="Cot_thep">[8]Du_lieu!$C$19</definedName>
    <definedName name="Cot12b">#REF!</definedName>
    <definedName name="cot7.5">#REF!</definedName>
    <definedName name="cot8.5">#REF!</definedName>
    <definedName name="CotBTtronVuong">#REF!</definedName>
    <definedName name="cotdo">#REF!</definedName>
    <definedName name="cotpha">[52]TT_10KV!$H$323</definedName>
    <definedName name="COVER">#REF!</definedName>
    <definedName name="cp">#REF!</definedName>
    <definedName name="cp.1">#REF!</definedName>
    <definedName name="cp.2">#REF!</definedName>
    <definedName name="CP.Ia">'[53]Giai trinh'!#REF!</definedName>
    <definedName name="CP.Ib">'[53]Giai trinh'!#REF!</definedName>
    <definedName name="CP.Ic">'[53]Giai trinh'!#REF!</definedName>
    <definedName name="CP.Id">'[53]Giai trinh'!#REF!</definedName>
    <definedName name="CP.Ie">'[53]Giai trinh'!#REF!</definedName>
    <definedName name="CP.IIa">'[53]Giai trinh'!#REF!</definedName>
    <definedName name="CP.IIb">'[53]Giai trinh'!#REF!</definedName>
    <definedName name="CP.IIc">'[53]Giai trinh'!#REF!</definedName>
    <definedName name="CP.IId">'[53]Giai trinh'!#REF!</definedName>
    <definedName name="CP.IIe">'[53]Giai trinh'!#REF!</definedName>
    <definedName name="CP.M10.1a">'[54]Giai trinh'!#REF!</definedName>
    <definedName name="CP.M10.1b">'[54]Giai trinh'!#REF!</definedName>
    <definedName name="CP.M10.1c">'[54]Giai trinh'!#REF!</definedName>
    <definedName name="CP.M10.1d">'[54]Giai trinh'!#REF!</definedName>
    <definedName name="CP.M10.1e">'[54]Giai trinh'!#REF!</definedName>
    <definedName name="CP.M10.2a">'[54]Giai trinh'!#REF!</definedName>
    <definedName name="CP.M10.2b">'[54]Giai trinh'!#REF!</definedName>
    <definedName name="CP.M10.2c">'[54]Giai trinh'!#REF!</definedName>
    <definedName name="CP.M10.2d">'[54]Giai trinh'!#REF!</definedName>
    <definedName name="CP.M10.2e">'[54]Giai trinh'!#REF!</definedName>
    <definedName name="CP.M12.1a">[55]GTTBA!$E$233</definedName>
    <definedName name="CP.M12.1b">[55]GTTBA!$E$234</definedName>
    <definedName name="CP.M12.1c">[55]GTTBA!$E$235</definedName>
    <definedName name="CP.M12.1d">[55]GTTBA!$E$241</definedName>
    <definedName name="CP.M12.2a">[55]GTTBA!$E$205</definedName>
    <definedName name="CP.M12.2b">[55]GTTBA!$E$206</definedName>
    <definedName name="CP.M12.2c">[55]GTTBA!$E$207</definedName>
    <definedName name="CP.M12.2d">[55]GTTBA!$E$213</definedName>
    <definedName name="CP.M14.1a">[46]GTTBA!#REF!</definedName>
    <definedName name="CP.M14.1b">[46]GTTBA!#REF!</definedName>
    <definedName name="CP.M14.1c">[46]GTTBA!#REF!</definedName>
    <definedName name="CP.M14.1d">[46]GTTBA!#REF!</definedName>
    <definedName name="CP.M14.1e">[46]GTTBA!#REF!</definedName>
    <definedName name="CP.M14.2a">[46]GTTBA!#REF!</definedName>
    <definedName name="CP.M14.2b">[46]GTTBA!#REF!</definedName>
    <definedName name="CP.M14.2c">[46]GTTBA!#REF!</definedName>
    <definedName name="CP.M14.2d">[46]GTTBA!#REF!</definedName>
    <definedName name="CP.M14.2e">[46]GTTBA!#REF!</definedName>
    <definedName name="CP.MDTa">'[54]Giai trinh'!#REF!</definedName>
    <definedName name="CP.MDTb">'[54]Giai trinh'!#REF!</definedName>
    <definedName name="CP.MDTc">'[54]Giai trinh'!#REF!</definedName>
    <definedName name="CP.MDTd">'[54]Giai trinh'!#REF!</definedName>
    <definedName name="CP.MDTe">'[54]Giai trinh'!#REF!</definedName>
    <definedName name="CP.MTCata">[46]GTTBA!#REF!</definedName>
    <definedName name="CP.MTCatb">[46]GTTBA!#REF!</definedName>
    <definedName name="CP.MTCatc">[46]GTTBA!#REF!</definedName>
    <definedName name="CP.MTCatd">[46]GTTBA!#REF!</definedName>
    <definedName name="CP.MTCate">[46]GTTBA!#REF!</definedName>
    <definedName name="CP.VIIIa">'[56]Giai trinh'!#REF!</definedName>
    <definedName name="CP.VIIIb">'[56]Giai trinh'!#REF!</definedName>
    <definedName name="CP.VIIIc">'[56]Giai trinh'!#REF!</definedName>
    <definedName name="CP.VIIId">'[56]Giai trinh'!#REF!</definedName>
    <definedName name="CP.VIIIe">'[56]Giai trinh'!#REF!</definedName>
    <definedName name="CPC">#REF!</definedName>
    <definedName name="cpd">[21]gVL!$Q$20</definedName>
    <definedName name="cpdd">[21]gVL!$Q$21</definedName>
    <definedName name="cpdd2">#REF!</definedName>
    <definedName name="CPDGHSMTTB">#REF!</definedName>
    <definedName name="CPDGHSMTXD">#REF!</definedName>
    <definedName name="CPGSLDTB">#REF!</definedName>
    <definedName name="CPGSTCXD">#REF!</definedName>
    <definedName name="CPHA">#REF!</definedName>
    <definedName name="cpk">#REF!</definedName>
    <definedName name="CPKTVDT">#REF!</definedName>
    <definedName name="CPLBCKTKT">#REF!</definedName>
    <definedName name="CPLHSMTTB">#REF!</definedName>
    <definedName name="CPLHSMTXD">#REF!</definedName>
    <definedName name="CPQLDA">#REF!</definedName>
    <definedName name="cps">#REF!</definedName>
    <definedName name="CPTB">#REF!</definedName>
    <definedName name="CPTDKQDT">#REF!</definedName>
    <definedName name="CPTKCN1">#REF!</definedName>
    <definedName name="CPTKCN2">#REF!</definedName>
    <definedName name="CPTKHTKT1">#REF!</definedName>
    <definedName name="CPTKHTKT2">#REF!</definedName>
    <definedName name="CPTTDT">#REF!</definedName>
    <definedName name="CPTTQTVDT">#REF!</definedName>
    <definedName name="CPVC100">#REF!</definedName>
    <definedName name="CPVC1KM">'[8]TH VL, NC, DDHT Thanhphuoc'!$J$19</definedName>
    <definedName name="CPVCDN">'[8]#REF'!$K$33</definedName>
    <definedName name="CRD">#REF!</definedName>
    <definedName name="_xlnm.Criteria">[57]SILICATE!#REF!</definedName>
    <definedName name="CRITINST">#REF!</definedName>
    <definedName name="CRITPURC">#REF!</definedName>
    <definedName name="Cro_section">[28]PEDESB!#REF!</definedName>
    <definedName name="CRS">#REF!</definedName>
    <definedName name="CS">#REF!</definedName>
    <definedName name="CS_10">#REF!</definedName>
    <definedName name="CS_100">#REF!</definedName>
    <definedName name="CS_10S">#REF!</definedName>
    <definedName name="CS_120">#REF!</definedName>
    <definedName name="CS_140">#REF!</definedName>
    <definedName name="CS_160">#REF!</definedName>
    <definedName name="CS_20">#REF!</definedName>
    <definedName name="CS_30">#REF!</definedName>
    <definedName name="CS_40">#REF!</definedName>
    <definedName name="CS_40S">#REF!</definedName>
    <definedName name="CS_5S">#REF!</definedName>
    <definedName name="CS_60">#REF!</definedName>
    <definedName name="CS_80">#REF!</definedName>
    <definedName name="CS_80S">#REF!</definedName>
    <definedName name="CS_STD">#REF!</definedName>
    <definedName name="CS_XS">#REF!</definedName>
    <definedName name="CS_XXS">#REF!</definedName>
    <definedName name="CSau">#REF!</definedName>
    <definedName name="csd3p">#REF!</definedName>
    <definedName name="csddg1p">#REF!</definedName>
    <definedName name="csddt1p">#REF!</definedName>
    <definedName name="csdl">#REF!</definedName>
    <definedName name="CSDLGTGT">#REF!</definedName>
    <definedName name="csht3p">#REF!</definedName>
    <definedName name="CSMBA">#REF!</definedName>
    <definedName name="CT">#REF!</definedName>
    <definedName name="CT.I">'[53]Giai trinh'!#REF!</definedName>
    <definedName name="CT.II">'[53]Giai trinh'!#REF!</definedName>
    <definedName name="CT.M10.1">'[54]Giai trinh'!#REF!</definedName>
    <definedName name="CT.M10.2">'[54]Giai trinh'!#REF!</definedName>
    <definedName name="CT.M12.1">[55]GTTBA!$E$238</definedName>
    <definedName name="CT.M12.2">[55]GTTBA!$E$210</definedName>
    <definedName name="CT.M14.1">[46]GTTBA!#REF!</definedName>
    <definedName name="CT.M14.2">[46]GTTBA!#REF!</definedName>
    <definedName name="CT.MDT">'[54]Giai trinh'!#REF!</definedName>
    <definedName name="CT.MTCat">[46]GTTBA!#REF!</definedName>
    <definedName name="CT.VIII">'[56]Giai trinh'!#REF!</definedName>
    <definedName name="CT_KSTK">#REF!</definedName>
    <definedName name="ct3_">[58]Gia!#REF!</definedName>
    <definedName name="ct5_">[58]Gia!#REF!</definedName>
    <definedName name="ctbb">#REF!</definedName>
    <definedName name="CTBT">[22]CT35!#REF!</definedName>
    <definedName name="CTBT1">[22]CT35!#REF!</definedName>
    <definedName name="CTBT2">[22]CT35!#REF!</definedName>
    <definedName name="CTCT1" hidden="1">{"'Sheet1'!$L$16"}</definedName>
    <definedName name="ctdg">[59]ctdg!#REF!</definedName>
    <definedName name="ctdn9697">#REF!</definedName>
    <definedName name="CTDU">#REF!</definedName>
    <definedName name="CTDZ">#REF!</definedName>
    <definedName name="CTHT">#REF!</definedName>
    <definedName name="cti3x15">[8]giathanh1!#REF!</definedName>
    <definedName name="ctiep">#REF!</definedName>
    <definedName name="ctieu" hidden="1">{"'Sheet1'!$L$16"}</definedName>
    <definedName name="CTieu_H">#REF!</definedName>
    <definedName name="CTieuXB">#REF!</definedName>
    <definedName name="ctinh">[60]ctinh!$B$8:$F$186</definedName>
    <definedName name="CTNC">[61]CTNC!$C$6:$K$66</definedName>
    <definedName name="cto">#REF!</definedName>
    <definedName name="CTRAM">#REF!</definedName>
    <definedName name="ctre">#REF!</definedName>
    <definedName name="CTTra">[62]CTTra!$1:$1048576</definedName>
    <definedName name="CTTraD">[62]CTTra!$1:$1048576</definedName>
    <definedName name="CTTramDD">[62]CTTra!$1:$1048576</definedName>
    <definedName name="CTVL">[61]CTVL!$B$6:$F$64</definedName>
    <definedName name="CTXD_CLCL">'[63]Tỷ lệ CLCL'!$A$2:$O$62</definedName>
    <definedName name="CTXD_TT">[63]Tytrong_ketcauchinh!$L$2:$T$55</definedName>
    <definedName name="CU_LY">#REF!</definedName>
    <definedName name="cu_ly_1">'[64]tra-vat-lieu'!$A$219:$A$319</definedName>
    <definedName name="cui">#REF!</definedName>
    <definedName name="culy">#REF!</definedName>
    <definedName name="culy1">[8]DONGIA!#REF!</definedName>
    <definedName name="culy2">[8]DONGIA!#REF!</definedName>
    <definedName name="culy3">[8]DONGIA!#REF!</definedName>
    <definedName name="culy4">[8]DONGIA!#REF!</definedName>
    <definedName name="culy5">[8]DONGIA!#REF!</definedName>
    <definedName name="cumtu_9">#REF!</definedName>
    <definedName name="cuoc">[8]DONGIA!#REF!</definedName>
    <definedName name="cuoc_vc">#REF!</definedName>
    <definedName name="Cuoc_vc_1">'[64]tra-vat-lieu'!$B$219:$G$319</definedName>
    <definedName name="CURRENCY">#REF!</definedName>
    <definedName name="cv">[65]gvl!$N$17</definedName>
    <definedName name="CV.I">'[53]Giai trinh'!#REF!</definedName>
    <definedName name="CV.II">'[53]Giai trinh'!#REF!</definedName>
    <definedName name="CV.M10.1">'[54]Giai trinh'!#REF!</definedName>
    <definedName name="CV.M10.2">'[54]Giai trinh'!#REF!</definedName>
    <definedName name="CV.M12.1">[55]GTTBA!$E$229</definedName>
    <definedName name="CV.M12.2">[55]GTTBA!$E$201</definedName>
    <definedName name="CV.M14.1">[46]GTTBA!#REF!</definedName>
    <definedName name="CV.M14.2">[46]GTTBA!#REF!</definedName>
    <definedName name="CV.MDT">'[54]Giai trinh'!#REF!</definedName>
    <definedName name="CV.MTCat">[46]GTTBA!#REF!</definedName>
    <definedName name="CV.VIII">'[56]Giai trinh'!#REF!</definedName>
    <definedName name="CX">#REF!</definedName>
    <definedName name="cxhtnc">'[8]lam-moi'!#REF!</definedName>
    <definedName name="cxhtvl">'[8]lam-moi'!#REF!</definedName>
    <definedName name="cxnc">'[8]lam-moi'!#REF!</definedName>
    <definedName name="cxvl">'[8]lam-moi'!#REF!</definedName>
    <definedName name="cxxnc">'[8]lam-moi'!#REF!</definedName>
    <definedName name="cxxvl">'[8]lam-moi'!#REF!</definedName>
    <definedName name="cyy" localSheetId="13">BlankMacro1</definedName>
    <definedName name="cyy" localSheetId="14">BlankMacro1</definedName>
    <definedName name="cyy" localSheetId="8">BlankMacro1</definedName>
    <definedName name="cyy" localSheetId="9">BlankMacro1</definedName>
    <definedName name="cyy" localSheetId="10">BlankMacro1</definedName>
    <definedName name="cyy">BlankMacro1</definedName>
    <definedName name="D">#REF!</definedName>
    <definedName name="d.">#REF!</definedName>
    <definedName name="D.Ia">'[53]Giai trinh'!#REF!</definedName>
    <definedName name="D.Ib">'[53]Giai trinh'!#REF!</definedName>
    <definedName name="D.IIa">'[53]Giai trinh'!#REF!</definedName>
    <definedName name="D.IIb">'[53]Giai trinh'!#REF!</definedName>
    <definedName name="D.M10.1a">'[54]Giai trinh'!#REF!</definedName>
    <definedName name="D.M10.1b">'[54]Giai trinh'!#REF!</definedName>
    <definedName name="D.M10.2a">'[54]Giai trinh'!#REF!</definedName>
    <definedName name="D.M10.2b">'[54]Giai trinh'!#REF!</definedName>
    <definedName name="D.M12.1a">[55]GTTBA!$E$230</definedName>
    <definedName name="D.M12.1b">[55]GTTBA!$E$242</definedName>
    <definedName name="D.M12.2a">[55]GTTBA!$E$202</definedName>
    <definedName name="D.M12.2b">[55]GTTBA!$E$214</definedName>
    <definedName name="D.M14.1">[46]GTTBA!#REF!</definedName>
    <definedName name="D.M14.1b">[46]GTTBA!#REF!</definedName>
    <definedName name="D.M14.2">[46]GTTBA!#REF!</definedName>
    <definedName name="D.M14.2b">[46]GTTBA!#REF!</definedName>
    <definedName name="D.MDTa">'[54]Giai trinh'!#REF!</definedName>
    <definedName name="D.MDTb">'[54]Giai trinh'!#REF!</definedName>
    <definedName name="D.MTCat">[46]GTTBA!#REF!</definedName>
    <definedName name="D.MTCatb">[46]GTTBA!#REF!</definedName>
    <definedName name="D.VIIIa">'[56]Giai trinh'!#REF!</definedName>
    <definedName name="D.VIIIb">'[56]Giai trinh'!#REF!</definedName>
    <definedName name="d_1">#REF!</definedName>
    <definedName name="d_2">#REF!</definedName>
    <definedName name="d_3">#REF!</definedName>
    <definedName name="d_4">#REF!</definedName>
    <definedName name="D_7101A_B">#REF!</definedName>
    <definedName name="D_Gia">'[66]Don gia'!$A$3:$F$240</definedName>
    <definedName name="d1.">#REF!</definedName>
    <definedName name="d1_">#REF!</definedName>
    <definedName name="D1x49">[8]chitimc!#REF!</definedName>
    <definedName name="D1x49x49">[8]chitimc!#REF!</definedName>
    <definedName name="d1x6">[11]sheet12!#REF!</definedName>
    <definedName name="D1Z">#REF!</definedName>
    <definedName name="d2.">#REF!</definedName>
    <definedName name="d2_">#REF!</definedName>
    <definedName name="d24nc">'[8]lam-moi'!#REF!</definedName>
    <definedName name="d24vl">'[8]lam-moi'!#REF!</definedName>
    <definedName name="d3.">#REF!</definedName>
    <definedName name="d3_">#REF!</definedName>
    <definedName name="d4_">#REF!</definedName>
    <definedName name="D4Z">#REF!</definedName>
    <definedName name="d5_">#REF!</definedName>
    <definedName name="DA">#REF!</definedName>
    <definedName name="da05.1">#REF!</definedName>
    <definedName name="da1.2">#REF!</definedName>
    <definedName name="da1x22">#REF!</definedName>
    <definedName name="da1x23">#REF!</definedName>
    <definedName name="da1x24">#REF!</definedName>
    <definedName name="da1x25">#REF!</definedName>
    <definedName name="da2.4">#REF!</definedName>
    <definedName name="Da2x4">'[67]CHIET TINH TBA'!#REF!</definedName>
    <definedName name="da4.6">#REF!</definedName>
    <definedName name="Da4x6">'[67]CHIET TINH TBA'!#REF!</definedName>
    <definedName name="da4x7">#REF!</definedName>
    <definedName name="dahoc">#REF!</definedName>
    <definedName name="dam">78000</definedName>
    <definedName name="DAO_DAT">'[38]Cap DUL'!$78:$92</definedName>
    <definedName name="DAT">#REF!</definedName>
    <definedName name="data">#REF!</definedName>
    <definedName name="DATA_DATA2_List">#REF!</definedName>
    <definedName name="Data11">#REF!</definedName>
    <definedName name="Data41">#REF!</definedName>
    <definedName name="_xlnm.Database">#REF!</definedName>
    <definedName name="DataFilter" localSheetId="13">[68]!DataFilter</definedName>
    <definedName name="DataFilter" localSheetId="14">[68]!DataFilter</definedName>
    <definedName name="DataFilter" localSheetId="6">[68]!DataFilter</definedName>
    <definedName name="DataFilter" localSheetId="7">[68]!DataFilter</definedName>
    <definedName name="DataFilter" localSheetId="8">[68]!DataFilter</definedName>
    <definedName name="DataFilter" localSheetId="9">[68]!DataFilter</definedName>
    <definedName name="DataFilter" localSheetId="10">[68]!DataFilter</definedName>
    <definedName name="DataFilter">[68]!DataFilter</definedName>
    <definedName name="DataSort" localSheetId="13">[68]!DataSort</definedName>
    <definedName name="DataSort" localSheetId="14">[68]!DataSort</definedName>
    <definedName name="DataSort" localSheetId="6">[68]!DataSort</definedName>
    <definedName name="DataSort" localSheetId="7">[68]!DataSort</definedName>
    <definedName name="DataSort" localSheetId="8">[68]!DataSort</definedName>
    <definedName name="DataSort" localSheetId="9">[68]!DataSort</definedName>
    <definedName name="DataSort" localSheetId="10">[68]!DataSort</definedName>
    <definedName name="DataSort">[68]!DataSort</definedName>
    <definedName name="datdao">#REF!</definedName>
    <definedName name="dathai">#REF!</definedName>
    <definedName name="Daucapcongotnong">#REF!</definedName>
    <definedName name="Daucaplapdattrongvangoainha">#REF!</definedName>
    <definedName name="DaucotdongcuaUc">#REF!</definedName>
    <definedName name="Daucotdongnhom">#REF!</definedName>
    <definedName name="daunoi">#REF!</definedName>
    <definedName name="Daunoinhomdong">#REF!</definedName>
    <definedName name="day">#REF!</definedName>
    <definedName name="dayAE35">#REF!</definedName>
    <definedName name="dayAE50">#REF!</definedName>
    <definedName name="dayAE70">#REF!</definedName>
    <definedName name="dayAE95">#REF!</definedName>
    <definedName name="dayccham">#REF!</definedName>
    <definedName name="DayCEV">#REF!</definedName>
    <definedName name="daydien">#REF!</definedName>
    <definedName name="dayno">#REF!</definedName>
    <definedName name="db">#REF!</definedName>
    <definedName name="dban">#REF!</definedName>
    <definedName name="dbs">#REF!</definedName>
    <definedName name="dcc">[21]gVL!$Q$50</definedName>
    <definedName name="dcct">#REF!</definedName>
    <definedName name="dcl">[21]gVL!$Q$40</definedName>
    <definedName name="DÇm_33">'[38]Cap DUL'!$195:$206</definedName>
    <definedName name="dcp">#REF!</definedName>
    <definedName name="DD">#REF!</definedName>
    <definedName name="dd0.5x1">[21]gVL!$Q$10</definedName>
    <definedName name="dd1pnc">[8]chitiet!$G$404</definedName>
    <definedName name="dd1pvl">[8]chitiet!$G$383</definedName>
    <definedName name="dd1x2">[65]gvl!$N$9</definedName>
    <definedName name="dd2x4">[21]gVL!$Q$12</definedName>
    <definedName name="dd3pctnc">'[8]lam-moi'!#REF!</definedName>
    <definedName name="dd3pctvl">'[8]lam-moi'!#REF!</definedName>
    <definedName name="dd3plmvl">'[8]lam-moi'!#REF!</definedName>
    <definedName name="dd3pnc">'[8]lam-moi'!#REF!</definedName>
    <definedName name="dd3pvl">'[8]lam-moi'!#REF!</definedName>
    <definedName name="dd4x6">'[69]g-vl'!$N$11</definedName>
    <definedName name="DDAY">#REF!</definedName>
    <definedName name="ddd" hidden="1">{"'Sheet1'!$L$16"}</definedName>
    <definedName name="ddhtnc">'[8]lam-moi'!#REF!</definedName>
    <definedName name="ddhtvl">'[8]lam-moi'!#REF!</definedName>
    <definedName name="ddien">[21]gVL!$Q$51</definedName>
    <definedName name="DDK">#REF!</definedName>
    <definedName name="ddt2nc">[8]gtrinh!#REF!</definedName>
    <definedName name="ddt2vl">[8]gtrinh!#REF!</definedName>
    <definedName name="ddtd3pnc">'[8]thao-go'!#REF!</definedName>
    <definedName name="ddtt1pnc">[8]gtrinh!#REF!</definedName>
    <definedName name="ddtt1pvl">[8]gtrinh!#REF!</definedName>
    <definedName name="ddtt3pnc">[8]gtrinh!#REF!</definedName>
    <definedName name="ddtt3pvl">[8]gtrinh!#REF!</definedName>
    <definedName name="den_bu">#REF!</definedName>
    <definedName name="denbu">#REF!</definedName>
    <definedName name="deryhrfm" hidden="1">{"'Sheet1'!$L$16"}</definedName>
    <definedName name="det">'[70]Bang chiet tinh TBA'!#REF!</definedName>
    <definedName name="Det32x3">#REF!</definedName>
    <definedName name="Det35x3">#REF!</definedName>
    <definedName name="Det40x4">#REF!</definedName>
    <definedName name="Det50x5">#REF!</definedName>
    <definedName name="Det63x6">#REF!</definedName>
    <definedName name="Det75x6">#REF!</definedName>
    <definedName name="df">#REF!</definedName>
    <definedName name="DG">'[66]Don gia'!$B$3:$G$195</definedName>
    <definedName name="DG1M3BETONG">#REF!</definedName>
    <definedName name="dgbdII">#REF!</definedName>
    <definedName name="dgct">[71]dghn!$A$4:$F$1528</definedName>
    <definedName name="DGCTI592">#REF!</definedName>
    <definedName name="DGIA">[72]DGIAgoi1!$B$3:$H$202</definedName>
    <definedName name="DGM">[8]DONGIA!$A$453:$F$459</definedName>
    <definedName name="dgnc">#REF!</definedName>
    <definedName name="dgqndn">#REF!</definedName>
    <definedName name="DGTH">[8]DONGIA!#REF!</definedName>
    <definedName name="DGTH1">[8]DONGIA!$A$414:$G$452</definedName>
    <definedName name="dgth2">[8]DONGIA!$A$414:$G$439</definedName>
    <definedName name="DGTR">[8]DONGIA!$A$472:$I$521</definedName>
    <definedName name="dgvl">#REF!</definedName>
    <definedName name="DGVL1">[8]DONGIA!$A$5:$F$235</definedName>
    <definedName name="DGVT">'[8]DON GIA'!$C$5:$G$137</definedName>
    <definedName name="dh">#REF!</definedName>
    <definedName name="dhb">#REF!</definedName>
    <definedName name="dhom">#REF!</definedName>
    <definedName name="dien">#REF!</definedName>
    <definedName name="diezel">#REF!</definedName>
    <definedName name="dinh">#REF!</definedName>
    <definedName name="dinh2">#REF!</definedName>
    <definedName name="djt" hidden="1">{"'Sheet1'!$L$16"}</definedName>
    <definedName name="dl">#REF!</definedName>
    <definedName name="DL_TC1">#REF!</definedName>
    <definedName name="DL_TC2">#REF!</definedName>
    <definedName name="DL15HT">'[8]TONGKE-HT'!#REF!</definedName>
    <definedName name="DL16HT">'[8]TONGKE-HT'!#REF!</definedName>
    <definedName name="DL19HT">'[8]TONGKE-HT'!#REF!</definedName>
    <definedName name="DL20HT">'[8]TONGKE-HT'!#REF!</definedName>
    <definedName name="DM">#REF!</definedName>
    <definedName name="dm56bxd">#REF!</definedName>
    <definedName name="DMBT2">#REF!</definedName>
    <definedName name="DMBT4">#REF!</definedName>
    <definedName name="DMC">[46]GTTBA!#REF!</definedName>
    <definedName name="DMCa">[46]GTTBA!#REF!</definedName>
    <definedName name="DMCNT1">#REF!</definedName>
    <definedName name="DMCNT2">#REF!</definedName>
    <definedName name="DMCPC1">#REF!</definedName>
    <definedName name="DMCPC2">#REF!</definedName>
    <definedName name="DMCPGSLDTB">#REF!</definedName>
    <definedName name="DMCPGSTCXD">#REF!</definedName>
    <definedName name="DMCPHSMTMS">#REF!</definedName>
    <definedName name="DMCPHSMTTC">#REF!</definedName>
    <definedName name="DMCPKT">#REF!</definedName>
    <definedName name="DMCPLBCKTKT">#REF!</definedName>
    <definedName name="DMCPLDA">#REF!</definedName>
    <definedName name="DMCPLHSMT">#REF!</definedName>
    <definedName name="DMCPQLDA">#REF!</definedName>
    <definedName name="DMCPTKHTKT1">#REF!</definedName>
    <definedName name="DMCPTKKT">#REF!</definedName>
    <definedName name="DMCPTKTC">#REF!</definedName>
    <definedName name="DMCPTTDT">#REF!</definedName>
    <definedName name="DMCPTTHQKT">#REF!</definedName>
    <definedName name="DMCPTTQT">#REF!</definedName>
    <definedName name="DMCPTTTKBVTC">#REF!</definedName>
    <definedName name="DMCPTTTKKT">#REF!</definedName>
    <definedName name="DMCTK1">#REF!</definedName>
    <definedName name="dmh">#REF!</definedName>
    <definedName name="DMlapdatxa">#REF!</definedName>
    <definedName name="DMTaiKhoan">#REF!</definedName>
    <definedName name="dmz">[21]gVL!$Q$45</definedName>
    <definedName name="DN">#REF!</definedName>
    <definedName name="dno">[21]gVL!$Q$49</definedName>
    <definedName name="DÑt45x4">#REF!</definedName>
    <definedName name="dobt">#REF!</definedName>
    <definedName name="Document_array">{"DZ-TDTB2.XLS","Dcksat.xls"}</definedName>
    <definedName name="Documents_array">#REF!</definedName>
    <definedName name="Dong_coc">#REF!</definedName>
    <definedName name="Dong1000">'[73]Summary of My Chanh Bridge'!$F$41</definedName>
    <definedName name="Dong1100">'[73]My Chanh Bridge'!$K$147</definedName>
    <definedName name="Dong1200">'[73]My Chanh Bridge'!$K$183</definedName>
    <definedName name="Dong1300">'[73]My Chanh Bridge'!$K$219</definedName>
    <definedName name="Dong1400">'[73]My Chanh Bridge'!$K$255</definedName>
    <definedName name="Dong1500">'[73]My Chanh Bridge'!$K$471</definedName>
    <definedName name="Dong1600">'[73]My Chanh Bridge'!$K$506</definedName>
    <definedName name="Dong1700">'[73]My Chanh Bridge'!$K$542</definedName>
    <definedName name="Dong1800">'[73]My Chanh Bridge'!$K$578</definedName>
    <definedName name="dong20">'[73]Phu Bai Bridge'!$H$109</definedName>
    <definedName name="Dong2000">'[73]Summary of Phu Bai Bridge'!$F$41</definedName>
    <definedName name="Dong2100">'[73]Phu Bai Bridge'!$J$41</definedName>
    <definedName name="Dong2200">'[73]Phu Bai Bridge'!$J$78</definedName>
    <definedName name="Dong2300">'[73]Phu Bai Bridge'!$J$109</definedName>
    <definedName name="Dong2400">'[73]Phu Bai Bridge'!$J$148</definedName>
    <definedName name="Dong2500">'[73]Phu Bai Bridge'!$J$259</definedName>
    <definedName name="Dong2600">'[73]Phu Bai Bridge'!$J$296</definedName>
    <definedName name="Dong2700">'[73]Phu Bai Bridge'!$J$333</definedName>
    <definedName name="Dong2800">'[73]Phu Bai Bridge'!$J$370</definedName>
    <definedName name="Dong3000">'[73]Summary of Nong Bridge'!$F$43</definedName>
    <definedName name="Dong3100">'[73]Nong Bridge'!$J$118</definedName>
    <definedName name="Dong3200">'[73]Nong Bridge'!$J$155</definedName>
    <definedName name="Dong3300">'[73]Nong Bridge'!$J$187</definedName>
    <definedName name="Dong3400">'[73]Nong Bridge'!$J$223</definedName>
    <definedName name="Dong3500">'[73]Nong Bridge'!$J$367</definedName>
    <definedName name="Dong3600">'[73]Nong Bridge'!$J$403</definedName>
    <definedName name="Dong3700">'[73]Nong Bridge'!$J$440</definedName>
    <definedName name="Dong3800">'[73]Nong Bridge'!$J$476</definedName>
    <definedName name="Dong3900">'[73]Nong Bridge'!$J$512</definedName>
    <definedName name="Dong4000">'[73]Summary of Phong Le Bridge'!$F$42</definedName>
    <definedName name="Dong4100">'[73]Phong Le Bridge'!$J$159</definedName>
    <definedName name="Dong4200">'[73]Phong Le Bridge'!$J$198</definedName>
    <definedName name="Dong4300">'[73]Phong Le Bridge'!$J$241</definedName>
    <definedName name="Dong4400">'[73]Phong Le Bridge'!$J$280</definedName>
    <definedName name="Dong4500">'[73]Phong Le Bridge'!$J$550</definedName>
    <definedName name="Dong4600">'[73]Phong Le Bridge'!$J$589</definedName>
    <definedName name="Dong4700">'[73]Phong Le Bridge'!$J$627</definedName>
    <definedName name="Dong4800">'[73]Phong Le Bridge'!$J$666</definedName>
    <definedName name="Dong5000">'[73]Summary of Ky Lam Bridge'!$F$43</definedName>
    <definedName name="Dong5100">'[73]Ky Lam Bridge'!$J$154</definedName>
    <definedName name="Dong5200">'[73]Ky Lam Bridge'!$J$193</definedName>
    <definedName name="Dong5300">'[73]Ky Lam Bridge'!$J$319</definedName>
    <definedName name="Dong5400">'[73]Ky Lam Bridge'!$J$358</definedName>
    <definedName name="Dong5500">'[73]Ky Lam Bridge'!$J$863</definedName>
    <definedName name="Dong5600">'[73]Ky Lam Bridge'!$J$988</definedName>
    <definedName name="Dong5700">'[73]Ky Lam Bridge'!$J$1026</definedName>
    <definedName name="Dong5800">'[73]Ky Lam Bridge'!$J$1064</definedName>
    <definedName name="Dong6000">'[73]Provisional Sums Item'!$L$40</definedName>
    <definedName name="Dong7000">'[73]Gas Pressure Welding'!$F$42</definedName>
    <definedName name="Dong8000">'[73]General Item&amp;General Requiremen'!$F$43</definedName>
    <definedName name="Dong8100">'[73]General Items'!$L$40</definedName>
    <definedName name="Dong8200_1">'[73]Regenral Requirements'!$J$45</definedName>
    <definedName name="Dong8200_2">'[73]Regenral Requirements'!$J$88</definedName>
    <definedName name="dongia">#REF!</definedName>
    <definedName name="dongia1">[8]DG!$A$4:$H$606</definedName>
    <definedName name="dongiavanchuyen">#REF!</definedName>
    <definedName name="ds">#REF!</definedName>
    <definedName name="ds1pnc">#REF!</definedName>
    <definedName name="ds1pvl">#REF!</definedName>
    <definedName name="ds3pnc">#REF!</definedName>
    <definedName name="ds3pvl">#REF!</definedName>
    <definedName name="dsct3pnc">'[8]#REF'!#REF!</definedName>
    <definedName name="dsct3pvl">'[8]#REF'!#REF!</definedName>
    <definedName name="DSet">#REF!</definedName>
    <definedName name="DSNC">#REF!</definedName>
    <definedName name="DsNhom">#REF!</definedName>
    <definedName name="DSNL">#REF!</definedName>
    <definedName name="DSTD_Clear">[0]!DSTD_Clear</definedName>
    <definedName name="DSUMDATA">#REF!</definedName>
    <definedName name="DT" localSheetId="13">[74]!TLTH1</definedName>
    <definedName name="DT" localSheetId="14">[74]!TLTH1</definedName>
    <definedName name="DT" localSheetId="6">[74]!TLTH1</definedName>
    <definedName name="DT" localSheetId="7">[74]!TLTH1</definedName>
    <definedName name="DT" localSheetId="8">[74]!TLTH1</definedName>
    <definedName name="DT" localSheetId="9">[74]!TLTH1</definedName>
    <definedName name="DT" localSheetId="10">[74]!TLTH1</definedName>
    <definedName name="DT">[74]!TLTH1</definedName>
    <definedName name="dui">#REF!</definedName>
    <definedName name="Duong_dau_cau">#REF!</definedName>
    <definedName name="duong04">'[75]THDZ0,4'!#REF!</definedName>
    <definedName name="duong1">[8]DONGIA!#REF!</definedName>
    <definedName name="duong2">[8]DONGIA!#REF!</definedName>
    <definedName name="duong3">[8]DONGIA!#REF!</definedName>
    <definedName name="duong35">'[75]TH DZ35'!#REF!</definedName>
    <definedName name="duong4">[8]DONGIA!#REF!</definedName>
    <definedName name="duong5">[8]DONGIA!#REF!</definedName>
    <definedName name="DutoanDongmo">#REF!</definedName>
    <definedName name="dvt">1000</definedName>
    <definedName name="DX">#REF!</definedName>
    <definedName name="DY">#REF!</definedName>
    <definedName name="dz">'[76]COAT&amp;WRAP-QIOT-#3'!#REF!</definedName>
    <definedName name="Dz_35">'[77]DZ 35'!$O$28</definedName>
    <definedName name="DZ0.4">'[78]CT-0.4KV'!$A$6:$H$1316</definedName>
    <definedName name="E" hidden="1">{#N/A,#N/A,FALSE,"CCTV"}</definedName>
    <definedName name="ë">[26]chitiet!#REF!</definedName>
    <definedName name="E_p">#REF!</definedName>
    <definedName name="E1.000">[79]Sheet2!#REF!</definedName>
    <definedName name="E1.010">[79]Sheet2!#REF!</definedName>
    <definedName name="E1.020">[79]Sheet2!#REF!</definedName>
    <definedName name="E1.200">[79]Sheet2!#REF!</definedName>
    <definedName name="E1.210">[79]Sheet2!#REF!</definedName>
    <definedName name="E1.220">[79]Sheet2!#REF!</definedName>
    <definedName name="E1.300">[79]Sheet2!#REF!</definedName>
    <definedName name="E1.310">[79]Sheet2!#REF!</definedName>
    <definedName name="E1.320">[79]Sheet2!#REF!</definedName>
    <definedName name="E1.400">[79]Sheet2!#REF!</definedName>
    <definedName name="E1.410">[79]Sheet2!#REF!</definedName>
    <definedName name="E1.420">[79]Sheet2!#REF!</definedName>
    <definedName name="E1.500">[79]Sheet2!#REF!</definedName>
    <definedName name="E1.510">[79]Sheet2!#REF!</definedName>
    <definedName name="E1.520">[79]Sheet2!#REF!</definedName>
    <definedName name="E1.600">[79]Sheet2!#REF!</definedName>
    <definedName name="E1.611">[79]Sheet2!#REF!</definedName>
    <definedName name="E1.631">[79]Sheet2!#REF!</definedName>
    <definedName name="E2.000">[79]Sheet2!#REF!</definedName>
    <definedName name="E2.000A">[79]Sheet2!#REF!</definedName>
    <definedName name="E2.010">[79]Sheet2!#REF!</definedName>
    <definedName name="E2.010A">[79]Sheet2!#REF!</definedName>
    <definedName name="E2.020">[79]Sheet2!#REF!</definedName>
    <definedName name="E2.020A">[79]Sheet2!#REF!</definedName>
    <definedName name="E2.100">[79]Sheet2!#REF!</definedName>
    <definedName name="E2.100A">[79]Sheet2!#REF!</definedName>
    <definedName name="E2.110">[79]Sheet2!#REF!</definedName>
    <definedName name="E2.110A">[79]Sheet2!#REF!</definedName>
    <definedName name="E2.120">[79]Sheet2!#REF!</definedName>
    <definedName name="E2.120A">[79]Sheet2!#REF!</definedName>
    <definedName name="E3.000">[79]Sheet2!#REF!</definedName>
    <definedName name="E3.010">[79]Sheet2!#REF!</definedName>
    <definedName name="E3.020">[79]Sheet2!#REF!</definedName>
    <definedName name="E3.031">[79]Sheet2!#REF!</definedName>
    <definedName name="E3.032">[79]Sheet2!#REF!</definedName>
    <definedName name="E3.033">[79]Sheet2!#REF!</definedName>
    <definedName name="E4.001">[79]Sheet2!#REF!</definedName>
    <definedName name="E4.011">[79]Sheet2!#REF!</definedName>
    <definedName name="E4.021">[79]Sheet2!#REF!</definedName>
    <definedName name="E4.101">[79]Sheet2!#REF!</definedName>
    <definedName name="E4.111">[79]Sheet2!#REF!</definedName>
    <definedName name="E4.121">[79]Sheet2!#REF!</definedName>
    <definedName name="E5.010">[79]Sheet2!#REF!</definedName>
    <definedName name="E5.020">[79]Sheet2!#REF!</definedName>
    <definedName name="E5.030">[79]Sheet2!#REF!</definedName>
    <definedName name="E6.001">[79]Sheet2!#REF!</definedName>
    <definedName name="E6.002">[79]Sheet2!#REF!</definedName>
    <definedName name="E6.011">[79]Sheet2!#REF!</definedName>
    <definedName name="E6.012">[79]Sheet2!#REF!</definedName>
    <definedName name="ë74">[26]chitiet!#REF!</definedName>
    <definedName name="ED" hidden="1">{#N/A,#N/A,FALSE,"CCTV"}</definedName>
    <definedName name="eee">#REF!</definedName>
    <definedName name="ELLEN1" hidden="1">{#N/A,#N/A,FALSE,"CCTV"}</definedName>
    <definedName name="ELLEN10" hidden="1">{#N/A,#N/A,FALSE,"CCTV"}</definedName>
    <definedName name="ELLEN11" hidden="1">{#N/A,#N/A,FALSE,"CCTV"}</definedName>
    <definedName name="ELLEN12" hidden="1">{#N/A,#N/A,FALSE,"CCTV"}</definedName>
    <definedName name="ELLEN13" hidden="1">{#N/A,#N/A,FALSE,"CCTV"}</definedName>
    <definedName name="ELLEN14" hidden="1">{#N/A,#N/A,FALSE,"CCTV"}</definedName>
    <definedName name="ELLEN15" hidden="1">{#N/A,#N/A,FALSE,"CCTV"}</definedName>
    <definedName name="ELLEN16" hidden="1">{#N/A,#N/A,FALSE,"CCTV"}</definedName>
    <definedName name="ELLEN17" hidden="1">{#N/A,#N/A,FALSE,"CCTV"}</definedName>
    <definedName name="ELLEN18" hidden="1">{#N/A,#N/A,FALSE,"CCTV"}</definedName>
    <definedName name="ELLEN19" hidden="1">{#N/A,#N/A,FALSE,"CCTV"}</definedName>
    <definedName name="ELLEN2" hidden="1">{#N/A,#N/A,FALSE,"CCTV"}</definedName>
    <definedName name="ELLEN3" hidden="1">{#N/A,#N/A,FALSE,"CCTV"}</definedName>
    <definedName name="ELLEN4" hidden="1">{#N/A,#N/A,FALSE,"CCTV"}</definedName>
    <definedName name="ELLEN5" hidden="1">{#N/A,#N/A,FALSE,"CCTV"}</definedName>
    <definedName name="ELLEN6" hidden="1">{#N/A,#N/A,FALSE,"CCTV"}</definedName>
    <definedName name="ELLEN7" hidden="1">{#N/A,#N/A,FALSE,"CCTV"}</definedName>
    <definedName name="ELLEN8" hidden="1">{#N/A,#N/A,FALSE,"CCTV"}</definedName>
    <definedName name="ELLEN9" hidden="1">{#N/A,#N/A,FALSE,"CCTV"}</definedName>
    <definedName name="emb">#REF!</definedName>
    <definedName name="end">#REF!</definedName>
    <definedName name="End_1">#REF!</definedName>
    <definedName name="End_10">#REF!</definedName>
    <definedName name="End_11">#REF!</definedName>
    <definedName name="End_12">#REF!</definedName>
    <definedName name="End_13">#REF!</definedName>
    <definedName name="End_2">#REF!</definedName>
    <definedName name="End_3">#REF!</definedName>
    <definedName name="End_4">#REF!</definedName>
    <definedName name="End_5">#REF!</definedName>
    <definedName name="End_6">#REF!</definedName>
    <definedName name="End_7">#REF!</definedName>
    <definedName name="End_8">#REF!</definedName>
    <definedName name="End_9">#REF!</definedName>
    <definedName name="Est._Vol">#REF!</definedName>
    <definedName name="EX">#REF!</definedName>
    <definedName name="EXC">#REF!</definedName>
    <definedName name="Excel_BuiltIn__FilterDatabase">"$#REF!.$A$6:$G$38"</definedName>
    <definedName name="Excel_BuiltIn__FilterDatabase_1">#REF!</definedName>
    <definedName name="Excel_BuiltIn_Print_Area">"$#REF!.$A$1:$I$282"</definedName>
    <definedName name="Excel_BuiltIn_Print_Area_1">"#REF!"</definedName>
    <definedName name="Excel_BuiltIn_Print_Area_2">"#REF!"</definedName>
    <definedName name="Excel_BuiltIn_Print_Area_3">"#REF!"</definedName>
    <definedName name="Excel_BuiltIn_Print_Area_4">"#REF!"</definedName>
    <definedName name="Excel_BuiltIn_Print_Titles">"$#REF!.$A$25:$AMJ$25"</definedName>
    <definedName name="Excel_BuiltIn_Print_Titles_3">"#REF!"</definedName>
    <definedName name="Excel_BuiltIn_Print_Titles_4">"#REF!"</definedName>
    <definedName name="Excel_BuiltIn_Print_Titles_5">"#REF!"</definedName>
    <definedName name="Excel_BuiltIn_Print_Titles_6">"#REF!"</definedName>
    <definedName name="EXCH">#REF!</definedName>
    <definedName name="EXPORT">#REF!</definedName>
    <definedName name="_xlnm.Extract">#REF!</definedName>
    <definedName name="f">#REF!</definedName>
    <definedName name="F0.000">[79]Sheet2!#REF!</definedName>
    <definedName name="F0.010">[79]Sheet2!#REF!</definedName>
    <definedName name="F0.020">[79]Sheet2!#REF!</definedName>
    <definedName name="F0.100">[79]Sheet2!#REF!</definedName>
    <definedName name="F0.110">[79]Sheet2!#REF!</definedName>
    <definedName name="F0.120">[79]Sheet2!#REF!</definedName>
    <definedName name="F0.200">[79]Sheet2!#REF!</definedName>
    <definedName name="F0.210">[79]Sheet2!#REF!</definedName>
    <definedName name="F0.220">[79]Sheet2!#REF!</definedName>
    <definedName name="F0.300">[79]Sheet2!#REF!</definedName>
    <definedName name="F0.310">[79]Sheet2!#REF!</definedName>
    <definedName name="F0.320">[79]Sheet2!#REF!</definedName>
    <definedName name="F1.000">[79]Sheet2!#REF!</definedName>
    <definedName name="F1.010">[79]Sheet2!#REF!</definedName>
    <definedName name="F1.020">[79]Sheet2!#REF!</definedName>
    <definedName name="F1.100">[79]Sheet2!#REF!</definedName>
    <definedName name="F1.110">[79]Sheet2!#REF!</definedName>
    <definedName name="F1.120">[79]Sheet2!#REF!</definedName>
    <definedName name="F1.130">[79]Sheet2!#REF!</definedName>
    <definedName name="F1.140">[79]Sheet2!#REF!</definedName>
    <definedName name="F1.150">[79]Sheet2!#REF!</definedName>
    <definedName name="F2.001">[79]Sheet2!#REF!</definedName>
    <definedName name="F2.011">[79]Sheet2!#REF!</definedName>
    <definedName name="F2.021">[79]Sheet2!#REF!</definedName>
    <definedName name="F2.031">[79]Sheet2!#REF!</definedName>
    <definedName name="F2.041">[79]Sheet2!#REF!</definedName>
    <definedName name="F2.051">[79]Sheet2!#REF!</definedName>
    <definedName name="F2.052">[79]Sheet2!#REF!</definedName>
    <definedName name="F2.061">[79]Sheet2!#REF!</definedName>
    <definedName name="F2.071">[79]Sheet2!#REF!</definedName>
    <definedName name="F2.101">[79]Sheet2!#REF!</definedName>
    <definedName name="F2.111">[79]Sheet2!#REF!</definedName>
    <definedName name="F2.121">[79]Sheet2!#REF!</definedName>
    <definedName name="F2.131">[79]Sheet2!#REF!</definedName>
    <definedName name="F2.141">[79]Sheet2!#REF!</definedName>
    <definedName name="F2.200">[79]Sheet2!#REF!</definedName>
    <definedName name="F2.210">[79]Sheet2!#REF!</definedName>
    <definedName name="F2.220">[79]Sheet2!#REF!</definedName>
    <definedName name="F2.230">[79]Sheet2!#REF!</definedName>
    <definedName name="F2.240">[79]Sheet2!#REF!</definedName>
    <definedName name="F2.250">[79]Sheet2!#REF!</definedName>
    <definedName name="F2.300">[79]Sheet2!#REF!</definedName>
    <definedName name="F2.310">[79]Sheet2!#REF!</definedName>
    <definedName name="F2.320">[79]Sheet2!#REF!</definedName>
    <definedName name="F20B86">#REF!</definedName>
    <definedName name="F3.000">[79]Sheet2!#REF!</definedName>
    <definedName name="F3.010">[79]Sheet2!#REF!</definedName>
    <definedName name="F3.020">[79]Sheet2!#REF!</definedName>
    <definedName name="F3.030">[79]Sheet2!#REF!</definedName>
    <definedName name="F3.100">[79]Sheet2!#REF!</definedName>
    <definedName name="F3.110">[79]Sheet2!#REF!</definedName>
    <definedName name="F3.120">[79]Sheet2!#REF!</definedName>
    <definedName name="F3.130">[79]Sheet2!#REF!</definedName>
    <definedName name="F4.000">[79]Sheet2!#REF!</definedName>
    <definedName name="F4.010">[79]Sheet2!#REF!</definedName>
    <definedName name="F4.020">[79]Sheet2!#REF!</definedName>
    <definedName name="F4.030">[79]Sheet2!#REF!</definedName>
    <definedName name="F4.100">[79]Sheet2!#REF!</definedName>
    <definedName name="F4.120">[79]Sheet2!#REF!</definedName>
    <definedName name="F4.140">[79]Sheet2!#REF!</definedName>
    <definedName name="F4.160">[79]Sheet2!#REF!</definedName>
    <definedName name="F4.200">[79]Sheet2!#REF!</definedName>
    <definedName name="F4.220">[79]Sheet2!#REF!</definedName>
    <definedName name="F4.240">[79]Sheet2!#REF!</definedName>
    <definedName name="F4.260">[79]Sheet2!#REF!</definedName>
    <definedName name="F4.300">[79]Sheet2!#REF!</definedName>
    <definedName name="F4.320">[79]Sheet2!#REF!</definedName>
    <definedName name="F4.340">[79]Sheet2!#REF!</definedName>
    <definedName name="F4.400">[79]Sheet2!#REF!</definedName>
    <definedName name="F4.420">[79]Sheet2!#REF!</definedName>
    <definedName name="F4.440">[79]Sheet2!#REF!</definedName>
    <definedName name="F4.500">[79]Sheet2!#REF!</definedName>
    <definedName name="F4.530">[79]Sheet2!#REF!</definedName>
    <definedName name="F4.550">[79]Sheet2!#REF!</definedName>
    <definedName name="F4.570">[79]Sheet2!#REF!</definedName>
    <definedName name="F4.600">[79]Sheet2!#REF!</definedName>
    <definedName name="F4.610">[79]Sheet2!#REF!</definedName>
    <definedName name="F4.620">[79]Sheet2!#REF!</definedName>
    <definedName name="F4.700">[79]Sheet2!#REF!</definedName>
    <definedName name="F4.730">[79]Sheet2!#REF!</definedName>
    <definedName name="F4.740">[79]Sheet2!#REF!</definedName>
    <definedName name="F4.800">[79]Sheet2!#REF!</definedName>
    <definedName name="F4.830">[79]Sheet2!#REF!</definedName>
    <definedName name="F4.840">[79]Sheet2!#REF!</definedName>
    <definedName name="F5.01">[79]Sheet2!#REF!</definedName>
    <definedName name="F5.02">[79]Sheet2!#REF!</definedName>
    <definedName name="F5.03">[79]Sheet2!#REF!</definedName>
    <definedName name="F5.04">[79]Sheet2!#REF!</definedName>
    <definedName name="F5.05">[79]Sheet2!#REF!</definedName>
    <definedName name="F5.11">[79]Sheet2!#REF!</definedName>
    <definedName name="F5.12">[79]Sheet2!#REF!</definedName>
    <definedName name="F5.13">[79]Sheet2!#REF!</definedName>
    <definedName name="F5.14">[79]Sheet2!#REF!</definedName>
    <definedName name="F5.15">[79]Sheet2!#REF!</definedName>
    <definedName name="F6.001">[79]Sheet2!#REF!</definedName>
    <definedName name="F6.002">[79]Sheet2!#REF!</definedName>
    <definedName name="F6.003">[79]Sheet2!#REF!</definedName>
    <definedName name="F6.004">[79]Sheet2!#REF!</definedName>
    <definedName name="f82E46">#REF!</definedName>
    <definedName name="f92F56">[8]dtxl!#REF!</definedName>
    <definedName name="FACTOR">#REF!</definedName>
    <definedName name="fbsdggdsf">{"DZ-TDTB2.XLS","Dcksat.xls"}</definedName>
    <definedName name="fc">#REF!</definedName>
    <definedName name="fdyr" hidden="1">{"'Sheet1'!$L$16"}</definedName>
    <definedName name="FFD">#REF!</definedName>
    <definedName name="fff" hidden="1">{"'Sheet1'!$L$16"}</definedName>
    <definedName name="FIL">#REF!</definedName>
    <definedName name="FILE">#REF!</definedName>
    <definedName name="FILLL" hidden="1">#REF!</definedName>
    <definedName name="FOR" hidden="1">{#N/A,#N/A,FALSE,"CCTV"}</definedName>
    <definedName name="FORMAT" hidden="1">{#N/A,#N/A,FALSE,"CCTV"}</definedName>
    <definedName name="FP">'[1]COAT&amp;WRAP-QIOT-#3'!#REF!</definedName>
    <definedName name="fr">[0]!BTRAM</definedName>
    <definedName name="fs">#REF!</definedName>
    <definedName name="fsdfdsf" hidden="1">{"'Sheet1'!$L$16"}</definedName>
    <definedName name="fuji">#REF!</definedName>
    <definedName name="FURNISH__REINFORCED__CONCRETE__PILE__45cm_x_45cm">'[80]Breakdown bill'!#REF!</definedName>
    <definedName name="G">#REF!</definedName>
    <definedName name="g_1">#REF!</definedName>
    <definedName name="G_2">#REF!</definedName>
    <definedName name="g_3">#REF!</definedName>
    <definedName name="G_section">[28]PEDESB!#REF!</definedName>
    <definedName name="G0.000">[79]Sheet2!#REF!</definedName>
    <definedName name="G0.010">[79]Sheet2!#REF!</definedName>
    <definedName name="G0.020">[79]Sheet2!#REF!</definedName>
    <definedName name="G0.100">[79]Sheet2!#REF!</definedName>
    <definedName name="G0.110">[79]Sheet2!#REF!</definedName>
    <definedName name="G0.120">[79]Sheet2!#REF!</definedName>
    <definedName name="G1.000">[79]Sheet2!#REF!</definedName>
    <definedName name="G1.011">[79]Sheet2!#REF!</definedName>
    <definedName name="G1.021">[79]Sheet2!#REF!</definedName>
    <definedName name="G1.031">[79]Sheet2!#REF!</definedName>
    <definedName name="G1.041">[79]Sheet2!#REF!</definedName>
    <definedName name="G1.051">[79]Sheet2!#REF!</definedName>
    <definedName name="G2.000">[79]Sheet2!#REF!</definedName>
    <definedName name="G2.010">[79]Sheet2!#REF!</definedName>
    <definedName name="G2.020">[79]Sheet2!#REF!</definedName>
    <definedName name="G2.030">[79]Sheet2!#REF!</definedName>
    <definedName name="G3.000">[79]Sheet2!#REF!</definedName>
    <definedName name="G3.011">[79]Sheet2!#REF!</definedName>
    <definedName name="G3.021">[79]Sheet2!#REF!</definedName>
    <definedName name="G3.031">[79]Sheet2!#REF!</definedName>
    <definedName name="G3.041">[79]Sheet2!#REF!</definedName>
    <definedName name="G3.100">[79]Sheet2!#REF!</definedName>
    <definedName name="G3.111">[79]Sheet2!#REF!</definedName>
    <definedName name="G3.121">[79]Sheet2!#REF!</definedName>
    <definedName name="G3.131">[79]Sheet2!#REF!</definedName>
    <definedName name="G3.141">[79]Sheet2!#REF!</definedName>
    <definedName name="G3.201">[79]Sheet2!#REF!</definedName>
    <definedName name="G3.211">[79]Sheet2!#REF!</definedName>
    <definedName name="G3.221">[79]Sheet2!#REF!</definedName>
    <definedName name="G3.231">[79]Sheet2!#REF!</definedName>
    <definedName name="G3.241">[79]Sheet2!#REF!</definedName>
    <definedName name="G3.301">[79]Sheet2!#REF!</definedName>
    <definedName name="G3.311">[79]Sheet2!#REF!</definedName>
    <definedName name="G3.321">[79]Sheet2!#REF!</definedName>
    <definedName name="G3.331">[79]Sheet2!#REF!</definedName>
    <definedName name="G3.341">[79]Sheet2!#REF!</definedName>
    <definedName name="G4.000">[79]Sheet2!#REF!</definedName>
    <definedName name="G4.010">[79]Sheet2!#REF!</definedName>
    <definedName name="G4.020">[79]Sheet2!#REF!</definedName>
    <definedName name="G4.030">[79]Sheet2!#REF!</definedName>
    <definedName name="G4.040">[79]Sheet2!#REF!</definedName>
    <definedName name="G4.101">[79]Sheet2!#REF!</definedName>
    <definedName name="G4.111">[79]Sheet2!#REF!</definedName>
    <definedName name="G4.121">[79]Sheet2!#REF!</definedName>
    <definedName name="G4.131">[79]Sheet2!#REF!</definedName>
    <definedName name="G4.141">[79]Sheet2!#REF!</definedName>
    <definedName name="G4.151">[79]Sheet2!#REF!</definedName>
    <definedName name="G4.161">[79]Sheet2!#REF!</definedName>
    <definedName name="G4.171">[79]Sheet2!#REF!</definedName>
    <definedName name="G4.200">[79]Sheet2!#REF!</definedName>
    <definedName name="G4.210">[79]Sheet2!#REF!</definedName>
    <definedName name="G4.220">[79]Sheet2!#REF!</definedName>
    <definedName name="g40g40">[81]tuong!#REF!</definedName>
    <definedName name="ga" hidden="1">{"'Sheet1'!$L$16"}</definedName>
    <definedName name="gach">#REF!</definedName>
    <definedName name="GaicapbocCuXLPEPVCPVCloaiCEVV18den35kV">#REF!</definedName>
    <definedName name="gc">#REF!</definedName>
    <definedName name="GC_CT">[82]Gia_GC_Satthep!$C$7</definedName>
    <definedName name="GC_CT1">[83]Gia_GC_Satthep!$C$7</definedName>
    <definedName name="gcHT">[84]TT04!$J$37</definedName>
    <definedName name="gcm" hidden="1">{"'Sheet1'!$L$16"}</definedName>
    <definedName name="gcs">#REF!</definedName>
    <definedName name="GDTD">#REF!</definedName>
    <definedName name="geff">#REF!</definedName>
    <definedName name="geo">#REF!</definedName>
    <definedName name="gfhfgj" hidden="1">{"'Sheet1'!$L$16"}</definedName>
    <definedName name="ggg" hidden="1">{"'Sheet1'!$L$16"}</definedName>
    <definedName name="gh">'[41]B.S Bridge'!#REF!</definedName>
    <definedName name="ghip">#REF!</definedName>
    <definedName name="ghkhjlk" hidden="1">{"'Sheet1'!$L$16"}</definedName>
    <definedName name="gia_tien">#REF!</definedName>
    <definedName name="gia_tien_1">#REF!</definedName>
    <definedName name="gia_tien_2">#REF!</definedName>
    <definedName name="gia_tien_3">#REF!</definedName>
    <definedName name="gia_tien_BTN">#REF!</definedName>
    <definedName name="giaBan">'[85]den 4-12'!#REF!</definedName>
    <definedName name="GiacapAvanxoanLVABCXLPE">#REF!</definedName>
    <definedName name="GiacapbocCuXLPEPVCDSTAPVCloaiCEVVST">#REF!</definedName>
    <definedName name="GiacapbocCuXLPEPVCDSTPVCloaiCEVVST12den24kV">#REF!</definedName>
    <definedName name="GiacapbocCuXLPEPVCDSTPVCloaiCEVVST18den35kV">#REF!</definedName>
    <definedName name="GiacapbocCuXLPEPVCloaiCEV">#REF!</definedName>
    <definedName name="GiacapbocCuXLPEPVCloaiCEV12den24kV">#REF!</definedName>
    <definedName name="GiacapbocCuXLPEPVCloaiCEV18den35kV">#REF!</definedName>
    <definedName name="GiacapbocCuXLPEPVCPVCloaiCEVV12den24kV">#REF!</definedName>
    <definedName name="GiacapbocCuXLPEPVCSWPVCloaiCEVVSW12den24kV">#REF!</definedName>
    <definedName name="GiacapbocCuXLPEPVCSWPVCloaiCEVVSW18den35kV">#REF!</definedName>
    <definedName name="giaCD">'[86]Gia CD'!$C$2:$C$15</definedName>
    <definedName name="giacong">'[70]Bang chiet tinh TBA'!#REF!</definedName>
    <definedName name="GiadayACbocPVC">#REF!</definedName>
    <definedName name="GiadayAS">#REF!</definedName>
    <definedName name="GiadayAtran">#REF!</definedName>
    <definedName name="GiadayAV">#REF!</definedName>
    <definedName name="GiadayAXLPE1kVlkyhieuAE">#REF!</definedName>
    <definedName name="GiadaycapCEV">#REF!</definedName>
    <definedName name="GiadaycapCuPVC600V">#REF!</definedName>
    <definedName name="GiadayCVV">#REF!</definedName>
    <definedName name="GiadayMtran">#REF!</definedName>
    <definedName name="GIAGIAOVLHT">#REF!</definedName>
    <definedName name="giam">#REF!</definedName>
    <definedName name="Giasatthep">#REF!</definedName>
    <definedName name="GIATB">#REF!</definedName>
    <definedName name="GIATT">#REF!</definedName>
    <definedName name="Giavatlieukhac">#REF!</definedName>
    <definedName name="GIAVLHT">#REF!</definedName>
    <definedName name="GiaVLXD">#REF!</definedName>
    <definedName name="GIAVT">#REF!</definedName>
    <definedName name="giaydau">#REF!</definedName>
    <definedName name="gipa5">[11]sheet12!#REF!</definedName>
    <definedName name="gjghk" hidden="1">{"'Sheet1'!$L$16"}</definedName>
    <definedName name="gjghkh">#REF!</definedName>
    <definedName name="gl">#REF!</definedName>
    <definedName name="gl3p">#REF!</definedName>
    <definedName name="Go">[45]T.Tinh!#REF!</definedName>
    <definedName name="GoBack" localSheetId="13">[68]KLHT!GoBack</definedName>
    <definedName name="GoBack" localSheetId="14">[68]KLHT!GoBack</definedName>
    <definedName name="GoBack" localSheetId="6">[68]KLHT!GoBack</definedName>
    <definedName name="GoBack" localSheetId="7">[68]KLHT!GoBack</definedName>
    <definedName name="GoBack" localSheetId="8">[68]KLHT!GoBack</definedName>
    <definedName name="GoBack" localSheetId="9">[68]KLHT!GoBack</definedName>
    <definedName name="GoBack" localSheetId="10">[68]KLHT!GoBack</definedName>
    <definedName name="GoBack">[68]KLHT!GoBack</definedName>
    <definedName name="goc">'[70]Bang chiet tinh TBA'!#REF!</definedName>
    <definedName name="Goc32x3">#REF!</definedName>
    <definedName name="Goc35x3">#REF!</definedName>
    <definedName name="Goc40x4">#REF!</definedName>
    <definedName name="Goc45x4">#REF!</definedName>
    <definedName name="Goc50x5">#REF!</definedName>
    <definedName name="Goc63x6">#REF!</definedName>
    <definedName name="Goc75x6">#REF!</definedName>
    <definedName name="GP">#REF!</definedName>
    <definedName name="GPT_GROUNDING_PT">'[87]NEW-PANEL'!#REF!</definedName>
    <definedName name="Groups">#REF!</definedName>
    <definedName name="gs">#REF!</definedName>
    <definedName name="gstbbtg">#REF!</definedName>
    <definedName name="gstbx">#REF!</definedName>
    <definedName name="gstby1">#REF!</definedName>
    <definedName name="gstby2">#REF!</definedName>
    <definedName name="gstby3">#REF!</definedName>
    <definedName name="gstby4">#REF!</definedName>
    <definedName name="gstby5">#REF!</definedName>
    <definedName name="gsxdbtg">#REF!</definedName>
    <definedName name="gsxdx">#REF!</definedName>
    <definedName name="gsxdy1">#REF!</definedName>
    <definedName name="gsxdy2">#REF!</definedName>
    <definedName name="gsxdy3">#REF!</definedName>
    <definedName name="gsxdy4">#REF!</definedName>
    <definedName name="gsxdy5">#REF!</definedName>
    <definedName name="gt">#REF!</definedName>
    <definedName name="Gtb">#REF!</definedName>
    <definedName name="GTCPTTTKBVTC">#REF!</definedName>
    <definedName name="GTCPTTTKKT">#REF!</definedName>
    <definedName name="GTM" hidden="1">{"'Sheet1'!$L$16"}</definedName>
    <definedName name="GTSPTKDK">#REF!</definedName>
    <definedName name="GTTMC">[46]GTTBA!#REF!</definedName>
    <definedName name="GTTMCa">[46]GTTBA!#REF!</definedName>
    <definedName name="GTXL">#REF!</definedName>
    <definedName name="gui">[37]!tbl_gui[Gửi]</definedName>
    <definedName name="gv">[21]gVL!$Q$28</definedName>
    <definedName name="gvl">[88]GVL!$A$6:$F$131</definedName>
    <definedName name="gx">#REF!</definedName>
    <definedName name="GXBQTP">#REF!</definedName>
    <definedName name="Gxdtt">#REF!</definedName>
    <definedName name="GxdttGtb">#REF!</definedName>
    <definedName name="Gxl_x_0_179">#REF!</definedName>
    <definedName name="GXMAX">#REF!</definedName>
    <definedName name="GXMIN">#REF!</definedName>
    <definedName name="GYMAX">#REF!</definedName>
    <definedName name="GYMIN">#REF!</definedName>
    <definedName name="h" hidden="1">{"'Sheet1'!$L$16"}</definedName>
    <definedName name="H.">#REF!</definedName>
    <definedName name="H_30">#REF!</definedName>
    <definedName name="h_d">#REF!</definedName>
    <definedName name="h_xoa" hidden="1">{"'Sheet1'!$L$16"}</definedName>
    <definedName name="h_xoa2" hidden="1">{"'Sheet1'!$L$16"}</definedName>
    <definedName name="H0.001">[79]Sheet2!#REF!</definedName>
    <definedName name="H0.011">[79]Sheet2!#REF!</definedName>
    <definedName name="H0.021">[79]Sheet2!#REF!</definedName>
    <definedName name="H0.031">[79]Sheet2!#REF!</definedName>
    <definedName name="h7.5">[11]sheet12!#REF!</definedName>
    <definedName name="h8.5">[11]sheet12!#REF!</definedName>
    <definedName name="ha">#REF!</definedName>
    <definedName name="Hamyen">[48]TTVanChuyen!#REF!</definedName>
    <definedName name="Hang_muc_khac">#REF!</definedName>
    <definedName name="hangmuc">#REF!</definedName>
    <definedName name="HapCKVA">#REF!</definedName>
    <definedName name="HapCKvar">#REF!</definedName>
    <definedName name="HapCKW">#REF!</definedName>
    <definedName name="HapIKVA">#REF!</definedName>
    <definedName name="HapIKvar">#REF!</definedName>
    <definedName name="HapIKW">#REF!</definedName>
    <definedName name="HapKVA">#REF!</definedName>
    <definedName name="HapSKVA">#REF!</definedName>
    <definedName name="HapSKW">#REF!</definedName>
    <definedName name="hb">#REF!</definedName>
    <definedName name="hc">#REF!</definedName>
    <definedName name="HCM">#REF!</definedName>
    <definedName name="HCNA" hidden="1">{"'Sheet1'!$L$16"}</definedName>
    <definedName name="He_so">[89]VL!#REF!</definedName>
    <definedName name="Heä_soá_laép_xaø_H">1.7</definedName>
    <definedName name="heä_soá_sình_laày">#REF!</definedName>
    <definedName name="Hello">#REF!</definedName>
    <definedName name="hg" hidden="1">{"'Sheet1'!$L$16"}</definedName>
    <definedName name="HH">#REF!</definedName>
    <definedName name="HH15HT">'[8]TONGKE-HT'!#REF!</definedName>
    <definedName name="HH16HT">'[8]TONGKE-HT'!#REF!</definedName>
    <definedName name="HH19HT">'[8]TONGKE-HT'!#REF!</definedName>
    <definedName name="HH20HT">'[8]TONGKE-HT'!#REF!</definedName>
    <definedName name="HHcat">#REF!</definedName>
    <definedName name="hhcv">'[15]CHIET TINH TBA '!#REF!</definedName>
    <definedName name="HHda">#REF!</definedName>
    <definedName name="hhda4x6">'[15]CHIET TINH TBA '!#REF!</definedName>
    <definedName name="hhh" hidden="1">{"'Sheet1'!$L$16"}</definedName>
    <definedName name="hhhlll" hidden="1">{"'Sheet1'!$L$16"}</definedName>
    <definedName name="hhj">#REF!</definedName>
    <definedName name="hhsc">[90]TT35!#REF!</definedName>
    <definedName name="hhtd">[90]TT35!#REF!</definedName>
    <definedName name="hhxm">'[15]CHIET TINH TBA '!#REF!</definedName>
    <definedName name="hi">[32]hjbq!$C$9</definedName>
    <definedName name="hien">#REF!</definedName>
    <definedName name="hj" hidden="1">{"'Sheet1'!$L$16"}</definedName>
    <definedName name="hjjkl" hidden="1">{"'Sheet1'!$L$16"}</definedName>
    <definedName name="hm">[91]HS!$B$7</definedName>
    <definedName name="HN">[10]BK04!#REF!</definedName>
    <definedName name="hnc">[91]HS!$B$6</definedName>
    <definedName name="Hoabinh">[10]BK04!#REF!</definedName>
    <definedName name="hoangthiviet" hidden="1">{"'Sheet1'!$L$16"}</definedName>
    <definedName name="hoc">55000</definedName>
    <definedName name="HoKY1">[10]BK04!#REF!</definedName>
    <definedName name="HoKy2">[10]BK04!#REF!</definedName>
    <definedName name="holan">#REF!</definedName>
    <definedName name="HOME_MANP">#REF!</definedName>
    <definedName name="HOMEOFFICE_COST">#REF!</definedName>
    <definedName name="Hopnoicap">#REF!</definedName>
    <definedName name="HOTEN">#REF!</definedName>
    <definedName name="hotrongcay">#REF!</definedName>
    <definedName name="hs">[92]BD!#REF!</definedName>
    <definedName name="HSCT3">0.1</definedName>
    <definedName name="hsdc1">#REF!</definedName>
    <definedName name="HSDD">[8]phuluc1!#REF!</definedName>
    <definedName name="HSDN">2.5</definedName>
    <definedName name="HSHH">#REF!</definedName>
    <definedName name="HSHHUT">#REF!</definedName>
    <definedName name="hskk1">[8]chitiet!$D$4</definedName>
    <definedName name="HSLXH">1.7</definedName>
    <definedName name="hsmtbtg">#REF!</definedName>
    <definedName name="hsmttbbtg">#REF!</definedName>
    <definedName name="hsmttbx">#REF!</definedName>
    <definedName name="hsmttby1">#REF!</definedName>
    <definedName name="hsmttby2">#REF!</definedName>
    <definedName name="hsmttby3">#REF!</definedName>
    <definedName name="hsmttby4">#REF!</definedName>
    <definedName name="hsmttby5">#REF!</definedName>
    <definedName name="hsmtx">#REF!</definedName>
    <definedName name="hsmty1">#REF!</definedName>
    <definedName name="hsmty2">#REF!</definedName>
    <definedName name="hsmty3">#REF!</definedName>
    <definedName name="hsmty4">#REF!</definedName>
    <definedName name="hsmty5">#REF!</definedName>
    <definedName name="HSNC">[93]Du_lieu!$C$6</definedName>
    <definedName name="HSSL">#REF!</definedName>
    <definedName name="hßm4">#REF!</definedName>
    <definedName name="hsUd">#REF!</definedName>
    <definedName name="HSVC1">#REF!</definedName>
    <definedName name="HSVC2">#REF!</definedName>
    <definedName name="HSVC3">#REF!</definedName>
    <definedName name="HsVCVLTH">[94]PhaDoMong!#REF!</definedName>
    <definedName name="ht25nc">'[8]lam-moi'!#REF!</definedName>
    <definedName name="ht25vl">'[8]lam-moi'!#REF!</definedName>
    <definedName name="ht325nc">'[8]lam-moi'!#REF!</definedName>
    <definedName name="ht325vl">'[8]lam-moi'!#REF!</definedName>
    <definedName name="ht37k">'[8]lam-moi'!#REF!</definedName>
    <definedName name="ht37nc">'[8]lam-moi'!#REF!</definedName>
    <definedName name="ht50nc">'[8]lam-moi'!#REF!</definedName>
    <definedName name="ht50vl">'[8]lam-moi'!#REF!</definedName>
    <definedName name="HTKT1btg">#REF!</definedName>
    <definedName name="HTKT1x">#REF!</definedName>
    <definedName name="HTKT1y1">#REF!</definedName>
    <definedName name="HTKT1y2">#REF!</definedName>
    <definedName name="HTKT1y3">#REF!</definedName>
    <definedName name="HTKT2btg">#REF!</definedName>
    <definedName name="HTKT2x">#REF!</definedName>
    <definedName name="HTKT2y1">#REF!</definedName>
    <definedName name="HTKT2y2">#REF!</definedName>
    <definedName name="HTKT2y3">#REF!</definedName>
    <definedName name="HTKT2y4">#REF!</definedName>
    <definedName name="HTKT2y5">#REF!</definedName>
    <definedName name="HTKT2y6">#REF!</definedName>
    <definedName name="HTKT2y7">#REF!</definedName>
    <definedName name="HTKT2y8">#REF!</definedName>
    <definedName name="HTKT2y9">#REF!</definedName>
    <definedName name="htlm" hidden="1">{"'Sheet1'!$L$16"}</definedName>
    <definedName name="HTML_CodePage" hidden="1">1252</definedName>
    <definedName name="HTML_Control" hidden="1">{"'Sheet1'!$L$16"}</definedName>
    <definedName name="html_control_xoa2" hidden="1">{"'Sheet1'!$L$16"}</definedName>
    <definedName name="HTML_Description" hidden="1">""</definedName>
    <definedName name="HTML_Email" hidden="1">""</definedName>
    <definedName name="HTML_Header" hidden="1">"Country Risk Premiums"</definedName>
    <definedName name="HTML_LastUpdate" hidden="1">"2/19/99"</definedName>
    <definedName name="HTML_LineAfter" hidden="1">TRUE</definedName>
    <definedName name="HTML_LineBefore" hidden="1">TRUE</definedName>
    <definedName name="HTML_Name" hidden="1">"Aswath Damodaran"</definedName>
    <definedName name="HTML_OBDlg2" hidden="1">TRUE</definedName>
    <definedName name="HTML_OBDlg4" hidden="1">TRUE</definedName>
    <definedName name="HTML_OS" hidden="1">1</definedName>
    <definedName name="HTML_PathFile" hidden="1">"C:\2689\Q\??\00q3961????PTA3??\MyHTML.htm"</definedName>
    <definedName name="HTML_PathFileMac" hidden="1">"Macintosh HD:HomePageStuff:New_Home_Page:datafile:ctryprem.html"</definedName>
    <definedName name="HTML_Title" hidden="1">"Country Risk Premiums"</definedName>
    <definedName name="HTNC">#REF!</definedName>
    <definedName name="HTthang10">{"Book1"}</definedName>
    <definedName name="HTVL">#REF!</definedName>
    <definedName name="hu" hidden="1">{"'Sheet1'!$L$16"}</definedName>
    <definedName name="hung" hidden="1">{"'Sheet1'!$L$16"}</definedName>
    <definedName name="huong">[95]XL4Poppy!$C$31</definedName>
    <definedName name="huy" hidden="1">{"'Sheet1'!$L$16"}</definedName>
    <definedName name="huy_xoa" hidden="1">{"'Sheet1'!$L$16"}</definedName>
    <definedName name="huy_xoa2" hidden="1">{"'Sheet1'!$L$16"}</definedName>
    <definedName name="huyen">#REF!</definedName>
    <definedName name="Hvl">[91]HS!$B$5</definedName>
    <definedName name="hy" hidden="1">{"'Sheet1'!$L$16"}</definedName>
    <definedName name="I">#REF!</definedName>
    <definedName name="I_p">#REF!</definedName>
    <definedName name="I2É6">[8]chitimc!#REF!</definedName>
    <definedName name="Ia">'[56]Giai trinh'!#REF!</definedName>
    <definedName name="IDLAB_COST">#REF!</definedName>
    <definedName name="Ig">[28]PEDESB!#REF!</definedName>
    <definedName name="II">'[56]Giai trinh'!#REF!</definedName>
    <definedName name="IIa">'[56]Giai trinh'!#REF!</definedName>
    <definedName name="III">'[56]Giai trinh'!#REF!</definedName>
    <definedName name="IIIa">'[56]Giai trinh'!#REF!</definedName>
    <definedName name="IMPORT">#REF!</definedName>
    <definedName name="in">#REF!</definedName>
    <definedName name="IND_LAB">#REF!</definedName>
    <definedName name="INDMANP">#REF!</definedName>
    <definedName name="INPUT">#REF!</definedName>
    <definedName name="INPUT1">#REF!</definedName>
    <definedName name="IO">'[1]COAT&amp;WRAP-QIOT-#3'!#REF!</definedName>
    <definedName name="IV">'[56]Giai trinh'!#REF!</definedName>
    <definedName name="IVa">'[56]Giai trinh'!#REF!</definedName>
    <definedName name="j">#REF!</definedName>
    <definedName name="J.O">[96]TBTV!$L$4</definedName>
    <definedName name="J.O_GT">[96]TBTV!$L$4</definedName>
    <definedName name="j356C8">#REF!</definedName>
    <definedName name="J81j81">#REF!</definedName>
    <definedName name="jhnjnn">#REF!</definedName>
    <definedName name="jjj" hidden="1">{"'Sheet1'!$L$16"}</definedName>
    <definedName name="jjkk" hidden="1">{"'Sheet1'!$L$16"}</definedName>
    <definedName name="jr">[0]!jr</definedName>
    <definedName name="jsdjs" hidden="1">{"'Sheet1'!$L$16"}</definedName>
    <definedName name="ju" hidden="1">{"'Sheet1'!$L$16"}</definedName>
    <definedName name="K">#REF!</definedName>
    <definedName name="K0.001">[79]Sheet2!#REF!</definedName>
    <definedName name="K0.011">[79]Sheet2!#REF!</definedName>
    <definedName name="K0.101">[79]Sheet2!#REF!</definedName>
    <definedName name="K0.111">[79]Sheet2!#REF!</definedName>
    <definedName name="K0.201">[79]Sheet2!#REF!</definedName>
    <definedName name="K0.211">[79]Sheet2!#REF!</definedName>
    <definedName name="K0.301">[79]Sheet2!#REF!</definedName>
    <definedName name="K0.311">[79]Sheet2!#REF!</definedName>
    <definedName name="K0.400">[79]Sheet2!#REF!</definedName>
    <definedName name="K0.410">[79]Sheet2!#REF!</definedName>
    <definedName name="K0.501">[79]Sheet2!#REF!</definedName>
    <definedName name="K0.511">[79]Sheet2!#REF!</definedName>
    <definedName name="K0.61">[79]Sheet2!#REF!</definedName>
    <definedName name="K0.71">[79]Sheet2!#REF!</definedName>
    <definedName name="K1.001">[79]Sheet2!#REF!</definedName>
    <definedName name="K1.021">[79]Sheet2!#REF!</definedName>
    <definedName name="K1.041">[79]Sheet2!#REF!</definedName>
    <definedName name="K1.121">[79]Sheet2!#REF!</definedName>
    <definedName name="K1.201">[79]Sheet2!#REF!</definedName>
    <definedName name="K1.211">[79]Sheet2!#REF!</definedName>
    <definedName name="K1.221">[79]Sheet2!#REF!</definedName>
    <definedName name="K1.301">[79]Sheet2!#REF!</definedName>
    <definedName name="K1.321">[79]Sheet2!#REF!</definedName>
    <definedName name="K1.331">[79]Sheet2!#REF!</definedName>
    <definedName name="K1.341">[79]Sheet2!#REF!</definedName>
    <definedName name="K1.401">[79]Sheet2!#REF!</definedName>
    <definedName name="K1.411">[79]Sheet2!#REF!</definedName>
    <definedName name="K1.421">[79]Sheet2!#REF!</definedName>
    <definedName name="K1.431">[79]Sheet2!#REF!</definedName>
    <definedName name="K1.441">[79]Sheet2!#REF!</definedName>
    <definedName name="K2.001">[79]Sheet2!#REF!</definedName>
    <definedName name="K2.011">[79]Sheet2!#REF!</definedName>
    <definedName name="K2.021">[79]Sheet2!#REF!</definedName>
    <definedName name="K2.031">[79]Sheet2!#REF!</definedName>
    <definedName name="K2.041">[79]Sheet2!#REF!</definedName>
    <definedName name="K2.101">[79]Sheet2!#REF!</definedName>
    <definedName name="K2.111">[79]Sheet2!#REF!</definedName>
    <definedName name="K2.121">[79]Sheet2!#REF!</definedName>
    <definedName name="K2.131">[79]Sheet2!#REF!</definedName>
    <definedName name="K2.141">[79]Sheet2!#REF!</definedName>
    <definedName name="K2.201">[79]Sheet2!#REF!</definedName>
    <definedName name="K2.211">[79]Sheet2!#REF!</definedName>
    <definedName name="K2.221">[79]Sheet2!#REF!</definedName>
    <definedName name="K2.231">[79]Sheet2!#REF!</definedName>
    <definedName name="K2.241">[79]Sheet2!#REF!</definedName>
    <definedName name="K2.301">[79]Sheet2!#REF!</definedName>
    <definedName name="K2.321">[79]Sheet2!#REF!</definedName>
    <definedName name="K2.341">[79]Sheet2!#REF!</definedName>
    <definedName name="K2.400">[79]Sheet2!#REF!</definedName>
    <definedName name="K2.420">[79]Sheet2!#REF!</definedName>
    <definedName name="K2.440">[79]Sheet2!#REF!</definedName>
    <definedName name="K2.500">[79]Sheet2!#REF!</definedName>
    <definedName name="K2.520">[79]Sheet2!#REF!</definedName>
    <definedName name="K2.540">[79]Sheet2!#REF!</definedName>
    <definedName name="k2b">'[8]THPDMoi  (2)'!#REF!</definedName>
    <definedName name="K3.210">[79]Sheet2!#REF!</definedName>
    <definedName name="K3.220">[79]Sheet2!#REF!</definedName>
    <definedName name="K3.230">[79]Sheet2!#REF!</definedName>
    <definedName name="K3.310">[79]Sheet2!#REF!</definedName>
    <definedName name="K3.320">[79]Sheet2!#REF!</definedName>
    <definedName name="K3.330">[79]Sheet2!#REF!</definedName>
    <definedName name="K3.410">[79]Sheet2!#REF!</definedName>
    <definedName name="K3.430">[79]Sheet2!#REF!</definedName>
    <definedName name="K3.450">[79]Sheet2!#REF!</definedName>
    <definedName name="K4.010">[79]Sheet2!#REF!</definedName>
    <definedName name="K4.020">[79]Sheet2!#REF!</definedName>
    <definedName name="K4.110">[79]Sheet2!#REF!</definedName>
    <definedName name="K4.120">[79]Sheet2!#REF!</definedName>
    <definedName name="K4.210">[79]Sheet2!#REF!</definedName>
    <definedName name="K4.220">[79]Sheet2!#REF!</definedName>
    <definedName name="K4.230">[79]Sheet2!#REF!</definedName>
    <definedName name="K4.240">[79]Sheet2!#REF!</definedName>
    <definedName name="KA">#REF!</definedName>
    <definedName name="KAE">#REF!</definedName>
    <definedName name="KAS">#REF!</definedName>
    <definedName name="kcg">#REF!</definedName>
    <definedName name="kcong">#REF!</definedName>
    <definedName name="KDC">#REF!</definedName>
    <definedName name="KeBve">#REF!</definedName>
    <definedName name="Kepcapcacloai">#REF!</definedName>
    <definedName name="khac">2</definedName>
    <definedName name="khac1">#REF!</definedName>
    <definedName name="khac2">#REF!</definedName>
    <definedName name="Khanhdonnoitrunggiannoidieuchinh">#REF!</definedName>
    <definedName name="KHldatcat">#REF!</definedName>
    <definedName name="khoanda">#REF!</definedName>
    <definedName name="Khoandung4.5KW">'[43]MTC+NC'!$D$16</definedName>
    <definedName name="khoiluong" hidden="1">{"'Sheet1'!$L$16"}</definedName>
    <definedName name="khongtruotgia" hidden="1">{"'Sheet1'!$L$16"}</definedName>
    <definedName name="KHTKBCD">#REF!</definedName>
    <definedName name="khuy" hidden="1">{"'Sheet1'!$L$16"}</definedName>
    <definedName name="KhuyenmaiUPS">"AutoShape 264"</definedName>
    <definedName name="Kich100T">'[43]MTC+NC'!$D$9</definedName>
    <definedName name="Kiem_tra_trung_ten">#REF!</definedName>
    <definedName name="kipdien">#REF!</definedName>
    <definedName name="kj">#REF!</definedName>
    <definedName name="KKE_Sheet10_List">#REF!</definedName>
    <definedName name="kkk">#REF!</definedName>
    <definedName name="kl">#REF!</definedName>
    <definedName name="klc">#REF!</definedName>
    <definedName name="klctbb">#REF!</definedName>
    <definedName name="kldd1p">'[8]#REF'!#REF!</definedName>
    <definedName name="kldd3p">'[8]lam-moi'!#REF!</definedName>
    <definedName name="KLGT1">[97]BK04!#REF!</definedName>
    <definedName name="KLGT2">[10]BK04!#REF!</definedName>
    <definedName name="KLGT3">[10]BK04!#REF!</definedName>
    <definedName name="KLYeuCau">#REF!</definedName>
    <definedName name="kmong">[8]giathanh1!#REF!</definedName>
    <definedName name="kno">[21]gVL!$Q$48</definedName>
    <definedName name="kp" localSheetId="13">[98]TH!TLTH</definedName>
    <definedName name="kp" localSheetId="14">[98]TH!TLTH</definedName>
    <definedName name="kp" localSheetId="6">[98]TH!TLTH</definedName>
    <definedName name="kp" localSheetId="7">[98]TH!TLTH</definedName>
    <definedName name="kp" localSheetId="8">[98]TH!TLTH</definedName>
    <definedName name="kp" localSheetId="9">[98]TH!TLTH</definedName>
    <definedName name="kp" localSheetId="10">[98]TH!TLTH</definedName>
    <definedName name="kp">[98]TH!TLTH</definedName>
    <definedName name="kp1ph">#REF!</definedName>
    <definedName name="KQKDKYNAY">#REF!</definedName>
    <definedName name="KQKDKYTRUOC">#REF!</definedName>
    <definedName name="KQKDLK1">#REF!</definedName>
    <definedName name="KQKDLK2">#REF!</definedName>
    <definedName name="ks" hidden="1">{"'Sheet1'!$L$16"}</definedName>
    <definedName name="ksbn" hidden="1">{"'Sheet1'!$L$16"}</definedName>
    <definedName name="KSDA" hidden="1">{"'Sheet1'!$L$16"}</definedName>
    <definedName name="kshn" hidden="1">{"'Sheet1'!$L$16"}</definedName>
    <definedName name="kskt5" hidden="1">{"'Sheet1'!$L$16"}</definedName>
    <definedName name="ksls" hidden="1">{"'Sheet1'!$L$16"}</definedName>
    <definedName name="ktc">#REF!</definedName>
    <definedName name="KTHD">'[99]khung ten TD'!#REF!</definedName>
    <definedName name="KTVDT">#REF!</definedName>
    <definedName name="KTXLDL">#REF!</definedName>
    <definedName name="KVC">#REF!</definedName>
    <definedName name="L">#REF!</definedName>
    <definedName name="l1d">#REF!</definedName>
    <definedName name="LABEL">#REF!</definedName>
    <definedName name="Lai" hidden="1">{"'Sheet1'!$L$16"}</definedName>
    <definedName name="lan">#REF!</definedName>
    <definedName name="lancan">#REF!</definedName>
    <definedName name="langson" hidden="1">{"'Sheet1'!$L$16"}</definedName>
    <definedName name="lao_keo_dam_cau">#REF!</definedName>
    <definedName name="LAST">#REF!</definedName>
    <definedName name="LCT">#REF!</definedName>
    <definedName name="LCTTKYNAY">#REF!</definedName>
    <definedName name="LCTTKYTRUOC">#REF!</definedName>
    <definedName name="LCTTLUYKE1">#REF!</definedName>
    <definedName name="LCTTLUYKE2">#REF!</definedName>
    <definedName name="ldabtg">#REF!</definedName>
    <definedName name="Ldatcat">#REF!</definedName>
    <definedName name="ldax">#REF!</definedName>
    <definedName name="lday1">#REF!</definedName>
    <definedName name="lday2">#REF!</definedName>
    <definedName name="lday3">#REF!</definedName>
    <definedName name="lday4">#REF!</definedName>
    <definedName name="lday5">#REF!</definedName>
    <definedName name="LL">[28]PEDESB!#REF!</definedName>
    <definedName name="Lmk">#REF!</definedName>
    <definedName name="LN">#REF!</definedName>
    <definedName name="Lnsc">#REF!</definedName>
    <definedName name="Lo">#REF!</definedName>
    <definedName name="LOAD">[28]PEDESB!#REF!</definedName>
    <definedName name="loai">#REF!</definedName>
    <definedName name="loai_5_name">#REF!</definedName>
    <definedName name="loai_7_name">#REF!</definedName>
    <definedName name="LOAI_DUONG">#REF!</definedName>
    <definedName name="LoaixeH">#REF!</definedName>
    <definedName name="LoaixeXB">#REF!</definedName>
    <definedName name="logo">'[37]Chọn Công ty'!$C$6</definedName>
    <definedName name="Long" hidden="1">{"'Sheet1'!$L$16"}</definedName>
    <definedName name="LOOP">#REF!</definedName>
    <definedName name="lrung">#REF!</definedName>
    <definedName name="lt">#REF!</definedName>
    <definedName name="LT_TB">[100]TBA!#REF!</definedName>
    <definedName name="luc" hidden="1">{"'Sheet1'!$L$16"}</definedName>
    <definedName name="luoichanrac">#REF!</definedName>
    <definedName name="luong1">[101]luong!$A$4:$BE$114</definedName>
    <definedName name="luong2">[101]luong!$A$4:$BE$114</definedName>
    <definedName name="luong3">[102]luong!$A$4:$BE$114</definedName>
    <definedName name="luuthong">#REF!</definedName>
    <definedName name="lVC">#REF!</definedName>
    <definedName name="m">#REF!</definedName>
    <definedName name="m_1">#REF!</definedName>
    <definedName name="m_2">#REF!</definedName>
    <definedName name="m_3">#REF!</definedName>
    <definedName name="m_4">#REF!</definedName>
    <definedName name="M0.4">#REF!</definedName>
    <definedName name="M10.1">'[54]Giai trinh'!#REF!</definedName>
    <definedName name="M10.1a">'[54]Giai trinh'!#REF!</definedName>
    <definedName name="M10.2">'[54]Giai trinh'!#REF!</definedName>
    <definedName name="M10.2a">'[54]Giai trinh'!#REF!</definedName>
    <definedName name="m102bnnc">'[8]lam-moi'!#REF!</definedName>
    <definedName name="m102bnvl">'[8]lam-moi'!#REF!</definedName>
    <definedName name="m10aamtc">'[8]t-h HA THE'!#REF!</definedName>
    <definedName name="m10aanc">'[8]lam-moi'!#REF!</definedName>
    <definedName name="m10aavl">'[8]lam-moi'!#REF!</definedName>
    <definedName name="m10anc">'[8]lam-moi'!#REF!</definedName>
    <definedName name="m10avl">'[8]lam-moi'!#REF!</definedName>
    <definedName name="m10banc">'[8]lam-moi'!#REF!</definedName>
    <definedName name="m10bavl">'[8]lam-moi'!#REF!</definedName>
    <definedName name="M12.1">[55]GTTBA!$A$225</definedName>
    <definedName name="M12.1a">[55]GTTBA!$C$225</definedName>
    <definedName name="M12.2">[55]GTTBA!$A$197</definedName>
    <definedName name="M12.2a">[55]GTTBA!$C$197</definedName>
    <definedName name="m122bnnc">'[8]lam-moi'!#REF!</definedName>
    <definedName name="m122bnvl">'[8]lam-moi'!#REF!</definedName>
    <definedName name="m12aanc">'[8]lam-moi'!#REF!</definedName>
    <definedName name="m12aavl">'[8]lam-moi'!#REF!</definedName>
    <definedName name="m12anc">'[8]lam-moi'!#REF!</definedName>
    <definedName name="m12avl">'[8]lam-moi'!#REF!</definedName>
    <definedName name="M12ba3p">#REF!</definedName>
    <definedName name="m12banc">'[8]lam-moi'!#REF!</definedName>
    <definedName name="m12bavl">'[8]lam-moi'!#REF!</definedName>
    <definedName name="M12bb1p">#REF!</definedName>
    <definedName name="m12bbnc">'[8]lam-moi'!#REF!</definedName>
    <definedName name="m12bbvl">'[8]lam-moi'!#REF!</definedName>
    <definedName name="M12bnnc">'[8]#REF'!#REF!</definedName>
    <definedName name="M12bnvl">'[8]#REF'!#REF!</definedName>
    <definedName name="M12cbnc">#REF!</definedName>
    <definedName name="M12cbvl">#REF!</definedName>
    <definedName name="M14.1">[46]GTTBA!#REF!</definedName>
    <definedName name="M14.1a">[46]GTTBA!#REF!</definedName>
    <definedName name="M14.2">[46]GTTBA!#REF!</definedName>
    <definedName name="M14.2a">[46]GTTBA!#REF!</definedName>
    <definedName name="m142bnnc">'[8]lam-moi'!#REF!</definedName>
    <definedName name="m142bnvl">'[8]lam-moi'!#REF!</definedName>
    <definedName name="M14bb1p">#REF!</definedName>
    <definedName name="m14bbnc">'[8]lam-moi'!#REF!</definedName>
    <definedName name="M14bbvc">'[8]CHITIET VL-NC-TT -1p'!#REF!</definedName>
    <definedName name="m14bbvl">'[8]lam-moi'!#REF!</definedName>
    <definedName name="M16.2">[103]GTTBA!$A$114</definedName>
    <definedName name="M8a">'[8]THPDMoi  (2)'!#REF!</definedName>
    <definedName name="M8aa">'[8]THPDMoi  (2)'!#REF!</definedName>
    <definedName name="m8aanc">#REF!</definedName>
    <definedName name="m8aavl">#REF!</definedName>
    <definedName name="m8amtc">'[8]t-h HA THE'!#REF!</definedName>
    <definedName name="m8anc">'[8]lam-moi'!#REF!</definedName>
    <definedName name="m8avl">'[8]lam-moi'!#REF!</definedName>
    <definedName name="ma_bp">[37]DS!$V$1</definedName>
    <definedName name="ma_cty">[37]DS!$K$1</definedName>
    <definedName name="ma_phi">[37]DS!$Z$1</definedName>
    <definedName name="ma_xdcb">[37]!tbl_xdcb[Mã phí xây dựng cơ bản]</definedName>
    <definedName name="Ma3pnc">#REF!</definedName>
    <definedName name="Ma3pvl">#REF!</definedName>
    <definedName name="Maa3pnc">#REF!</definedName>
    <definedName name="Maa3pvl">#REF!</definedName>
    <definedName name="MACRO">#REF!</definedName>
    <definedName name="MAJ_CON_EQP">#REF!</definedName>
    <definedName name="MANHAP">#REF!</definedName>
    <definedName name="MAT">'[1]COAT&amp;WRAP-QIOT-#3'!#REF!</definedName>
    <definedName name="Mat_cau">#REF!</definedName>
    <definedName name="matit">[29]gvl!$Q$69</definedName>
    <definedName name="MAXUAT">#REF!</definedName>
    <definedName name="maybua">#REF!</definedName>
    <definedName name="maycay">#REF!</definedName>
    <definedName name="Maymai2.7KW">'[43]MTC+NC'!$D$20</definedName>
    <definedName name="mayui110">#REF!</definedName>
    <definedName name="mazut">#REF!</definedName>
    <definedName name="Mba1p">#REF!</definedName>
    <definedName name="Mba3p">#REF!</definedName>
    <definedName name="Mbb3p">#REF!</definedName>
    <definedName name="Mbn1p">#REF!</definedName>
    <definedName name="mbnc">'[8]lam-moi'!#REF!</definedName>
    <definedName name="mbvl">'[8]lam-moi'!#REF!</definedName>
    <definedName name="mc">#REF!</definedName>
    <definedName name="MCatuon5KW">'[43]MTC+NC'!$D$19</definedName>
    <definedName name="MCau16T">'[43]MTC+NC'!$D$7</definedName>
    <definedName name="mcbt">#REF!</definedName>
    <definedName name="MCCO" hidden="1">{#N/A,#N/A,FALSE,"CCTV"}</definedName>
    <definedName name="MCCO10" hidden="1">{#N/A,#N/A,FALSE,"CCTV"}</definedName>
    <definedName name="MCCO11" hidden="1">{#N/A,#N/A,FALSE,"CCTV"}</definedName>
    <definedName name="MCCO12" hidden="1">{#N/A,#N/A,FALSE,"CCTV"}</definedName>
    <definedName name="MCCO13" hidden="1">{#N/A,#N/A,FALSE,"CCTV"}</definedName>
    <definedName name="MCCO3" hidden="1">{#N/A,#N/A,FALSE,"CCTV"}</definedName>
    <definedName name="MCCO4" hidden="1">{#N/A,#N/A,FALSE,"CCTV"}</definedName>
    <definedName name="MCCO5" hidden="1">{#N/A,#N/A,FALSE,"CCTV"}</definedName>
    <definedName name="MCCO6" hidden="1">{#N/A,#N/A,FALSE,"CCTV"}</definedName>
    <definedName name="MCCO7" hidden="1">{#N/A,#N/A,FALSE,"CCTV"}</definedName>
    <definedName name="MCCO8" hidden="1">{#N/A,#N/A,FALSE,"CCTV"}</definedName>
    <definedName name="MCCO9" hidden="1">{#N/A,#N/A,FALSE,"CCTV"}</definedName>
    <definedName name="MCCOÙ" hidden="1">{#N/A,#N/A,FALSE,"CCTV"}</definedName>
    <definedName name="Mdamban1KW">'[43]MTC+NC'!$D$5</definedName>
    <definedName name="Mdamdui1.5KW">'[43]MTC+NC'!$D$4</definedName>
    <definedName name="MDT">'[54]Giai trinh'!#REF!</definedName>
    <definedName name="MDTa">'[54]Giai trinh'!#REF!</definedName>
    <definedName name="me">#REF!</definedName>
    <definedName name="Mè_A1">'[38]Cap DUL'!$C$190</definedName>
    <definedName name="Mè_A2">'[38]Cap DUL'!$C$227</definedName>
    <definedName name="MENU1">#REF!</definedName>
    <definedName name="MENUVIEW">#REF!</definedName>
    <definedName name="MESSAGE">#REF!</definedName>
    <definedName name="MESSAGE1">#REF!</definedName>
    <definedName name="MESSAGE2">#REF!</definedName>
    <definedName name="MF">'[1]COAT&amp;WRAP-QIOT-#3'!#REF!</definedName>
    <definedName name="MG_A">#REF!</definedName>
    <definedName name="mgh">[104]dtxl!#REF!</definedName>
    <definedName name="mh">#REF!</definedName>
    <definedName name="MHan23KW">'[43]MTC+NC'!$D$15</definedName>
    <definedName name="mi">#REF!</definedName>
    <definedName name="mmm">[8]giathanh1!#REF!</definedName>
    <definedName name="mn">#REF!</definedName>
    <definedName name="Mnenkhi4m3">'[43]MTC+NC'!$D$13</definedName>
    <definedName name="Mnenkhi9m3">'[43]MTC+NC'!$D$14</definedName>
    <definedName name="mnkhi">#REF!</definedName>
    <definedName name="mo" hidden="1">{"'Sheet1'!$L$16"}</definedName>
    <definedName name="MODIFY">#REF!</definedName>
    <definedName name="moi" hidden="1">{"'Sheet1'!$L$16"}</definedName>
    <definedName name="MOMENT">[28]PEDESB!#REF!</definedName>
    <definedName name="Morong">#REF!</definedName>
    <definedName name="Morong4054_85">#REF!</definedName>
    <definedName name="morong4054_98">#REF!</definedName>
    <definedName name="mp1x25">'[8]dongia (2)'!#REF!</definedName>
    <definedName name="mR">#REF!</definedName>
    <definedName name="mrai">#REF!</definedName>
    <definedName name="msan">#REF!</definedName>
    <definedName name="MTC1P">'[8]TONG HOP VL-NC TT'!#REF!</definedName>
    <definedName name="MTC3P">'[8]TONG HOP VL-NC TT'!#REF!</definedName>
    <definedName name="MTcat">[46]GTTBA!#REF!</definedName>
    <definedName name="MTCata">[46]GTTBA!#REF!</definedName>
    <definedName name="MTCHC">[8]TNHCHINH!$K$38</definedName>
    <definedName name="MTCMB">'[8]#REF'!#REF!</definedName>
    <definedName name="MTMAC12">#REF!</definedName>
    <definedName name="mtr">'[8]TH XL'!#REF!</definedName>
    <definedName name="mtram">#REF!</definedName>
    <definedName name="MtronBT250l">'[43]MTC+NC'!$D$3</definedName>
    <definedName name="mui">#REF!</definedName>
    <definedName name="MVanThang0.5T">'[43]MTC+NC'!$D$6</definedName>
    <definedName name="mxlat">#REF!</definedName>
    <definedName name="mxuc">#REF!</definedName>
    <definedName name="MyDBStart">#REF!</definedName>
    <definedName name="MyDBStart_T">#REF!</definedName>
    <definedName name="myle">#REF!</definedName>
    <definedName name="n">#REF!</definedName>
    <definedName name="N.M14.1">[46]GTTBA!#REF!</definedName>
    <definedName name="N.M14.2">[46]GTTBA!#REF!</definedName>
    <definedName name="N.MTCat">[46]GTTBA!#REF!</definedName>
    <definedName name="n_1">#REF!</definedName>
    <definedName name="n_2">#REF!</definedName>
    <definedName name="n_3">#REF!</definedName>
    <definedName name="N1IN">'[8]TONGKE3p '!$U$295</definedName>
    <definedName name="n1pig">#REF!</definedName>
    <definedName name="n1pignc">'[8]lam-moi'!#REF!</definedName>
    <definedName name="n1pigvl">'[8]lam-moi'!#REF!</definedName>
    <definedName name="n1pind">#REF!</definedName>
    <definedName name="n1pindnc">'[8]lam-moi'!#REF!</definedName>
    <definedName name="n1pindvl">'[8]lam-moi'!#REF!</definedName>
    <definedName name="n1ping">#REF!</definedName>
    <definedName name="n1pingnc">'[8]lam-moi'!#REF!</definedName>
    <definedName name="n1pingvl">'[8]lam-moi'!#REF!</definedName>
    <definedName name="n1pint">#REF!</definedName>
    <definedName name="n1pintnc">'[8]lam-moi'!#REF!</definedName>
    <definedName name="n1pintvl">'[8]lam-moi'!#REF!</definedName>
    <definedName name="n24nc">'[8]lam-moi'!#REF!</definedName>
    <definedName name="n24vl">'[8]lam-moi'!#REF!</definedName>
    <definedName name="n2mignc">'[8]lam-moi'!#REF!</definedName>
    <definedName name="n2migvl">'[8]lam-moi'!#REF!</definedName>
    <definedName name="n2min1nc">'[8]lam-moi'!#REF!</definedName>
    <definedName name="n2min1vl">'[8]lam-moi'!#REF!</definedName>
    <definedName name="nam" hidden="1">{"'Sheet1'!$L$16"}</definedName>
    <definedName name="NAME">#REF!</definedName>
    <definedName name="nc">#REF!</definedName>
    <definedName name="nc.3">#REF!</definedName>
    <definedName name="nc.4">#REF!</definedName>
    <definedName name="NC.DMC">[46]GTTBA!#REF!</definedName>
    <definedName name="NC.GTTMC">[46]GTTBA!#REF!</definedName>
    <definedName name="NC.I">'[56]Giai trinh'!#REF!</definedName>
    <definedName name="NC.II">'[56]Giai trinh'!#REF!</definedName>
    <definedName name="NC.III">'[56]Giai trinh'!#REF!</definedName>
    <definedName name="NC.IV">'[56]Giai trinh'!#REF!</definedName>
    <definedName name="NC.M10.1">'[54]Giai trinh'!#REF!</definedName>
    <definedName name="NC.M10.2">'[54]Giai trinh'!#REF!</definedName>
    <definedName name="NC.M12.1">[55]GTTBA!$I$252</definedName>
    <definedName name="NC.M12.2">[55]GTTBA!$I$224</definedName>
    <definedName name="NC.M14.1">[46]GTTBA!#REF!</definedName>
    <definedName name="NC.M14.2">[46]GTTBA!#REF!</definedName>
    <definedName name="NC.MDT">'[54]Giai trinh'!#REF!</definedName>
    <definedName name="NC.MTCat">[46]GTTBA!#REF!</definedName>
    <definedName name="NC.T1C.CDFD">[46]GTTBA!#REF!</definedName>
    <definedName name="NC.T1C.M14">[46]GTTBA!#REF!</definedName>
    <definedName name="NC.T1C.M16">[103]GTTBA!$I$156</definedName>
    <definedName name="NC.TTC">[46]GTTBA!#REF!</definedName>
    <definedName name="NC.V">'[56]Giai trinh'!#REF!</definedName>
    <definedName name="NC.VI">'[56]Giai trinh'!#REF!</definedName>
    <definedName name="NC.VII">'[56]Giai trinh'!#REF!</definedName>
    <definedName name="NC.VIII">'[56]Giai trinh'!#REF!</definedName>
    <definedName name="NC.X.CSV">[46]GTTBA!#REF!</definedName>
    <definedName name="NC.XL">[46]GTTBA!#REF!</definedName>
    <definedName name="nc_betong200">'[34]TT-35KV+TBA'!#REF!</definedName>
    <definedName name="nc_btm10">#REF!</definedName>
    <definedName name="nc_cotpha">[52]TT_10KV!$H$329</definedName>
    <definedName name="nc1nc">'[8]lam-moi'!#REF!</definedName>
    <definedName name="nc1p">#REF!</definedName>
    <definedName name="nc1vl">'[8]lam-moi'!#REF!</definedName>
    <definedName name="nc2.5">#REF!</definedName>
    <definedName name="nc2.7">#REF!</definedName>
    <definedName name="nc24nc">'[8]lam-moi'!#REF!</definedName>
    <definedName name="nc24vl">'[8]lam-moi'!#REF!</definedName>
    <definedName name="nc3.2">#REF!</definedName>
    <definedName name="nc3.5">#REF!</definedName>
    <definedName name="nc3.7">#REF!</definedName>
    <definedName name="nc3p">#REF!</definedName>
    <definedName name="nc4.5">#REF!</definedName>
    <definedName name="NCBD100">#REF!</definedName>
    <definedName name="NCBD200">#REF!</definedName>
    <definedName name="NCBD250">#REF!</definedName>
    <definedName name="ncbt">'[105]CHIET TINH TBA '!#REF!</definedName>
    <definedName name="NCcap0.7">#REF!</definedName>
    <definedName name="NCcap1">#REF!</definedName>
    <definedName name="ncday35">#REF!</definedName>
    <definedName name="ncday50">#REF!</definedName>
    <definedName name="ncday70">#REF!</definedName>
    <definedName name="ncday95">#REF!</definedName>
    <definedName name="ncdd">'[8]TH XL'!#REF!</definedName>
    <definedName name="NCDD2">'[8]TH XL'!#REF!</definedName>
    <definedName name="NCHC">[8]TNHCHINH!$J$38</definedName>
    <definedName name="NCKT">#REF!</definedName>
    <definedName name="nctr">'[8]TH XL'!#REF!</definedName>
    <definedName name="nctram">#REF!</definedName>
    <definedName name="NCVC100">#REF!</definedName>
    <definedName name="NCVC200">#REF!</definedName>
    <definedName name="NCVC250">#REF!</definedName>
    <definedName name="NCVC3P">#REF!</definedName>
    <definedName name="nd">[21]gVL!$Q$30</definedName>
    <definedName name="Ne" hidden="1">{"'Sheet1'!$L$16"}</definedName>
    <definedName name="NET">#REF!</definedName>
    <definedName name="NET_1">#REF!</definedName>
    <definedName name="NET_ANA">#REF!</definedName>
    <definedName name="NET_ANA_1">#REF!</definedName>
    <definedName name="NET_ANA_2">#REF!</definedName>
    <definedName name="NEWNAME" hidden="1">{#N/A,#N/A,FALSE,"CCTV"}</definedName>
    <definedName name="NEXT">#REF!</definedName>
    <definedName name="ngan">{"Thuxm2.xls","Sheet1"}</definedName>
    <definedName name="ngay">[37]!tbl_ngay[Ngày]</definedName>
    <definedName name="ngu" hidden="1">{"'Sheet1'!$L$16"}</definedName>
    <definedName name="NH">#REF!</definedName>
    <definedName name="NHAÂN_COÂNG">[0]!BTRAM</definedName>
    <definedName name="NHAPLIEU">#REF!</definedName>
    <definedName name="nhfffd">{"DZ-TDTB2.XLS","Dcksat.xls"}</definedName>
    <definedName name="NhienlieuNL">#REF!</definedName>
    <definedName name="nhn">#REF!</definedName>
    <definedName name="nhnnc">'[8]lam-moi'!#REF!</definedName>
    <definedName name="nhnvl">'[8]lam-moi'!#REF!</definedName>
    <definedName name="NHot">#REF!</definedName>
    <definedName name="nhua">#REF!</definedName>
    <definedName name="nig">#REF!</definedName>
    <definedName name="NIG13p">'[8]TONGKE3p '!$T$295</definedName>
    <definedName name="nig1p">#REF!</definedName>
    <definedName name="nig3p">#REF!</definedName>
    <definedName name="nightnc">[8]gtrinh!#REF!</definedName>
    <definedName name="nightvl">[8]gtrinh!#REF!</definedName>
    <definedName name="nignc1p">#REF!</definedName>
    <definedName name="nignc3p">'[8]CHITIET VL-NC'!$G$107</definedName>
    <definedName name="nigvl1p">#REF!</definedName>
    <definedName name="nigvl3p">'[8]CHITIET VL-NC'!$G$99</definedName>
    <definedName name="nin">#REF!</definedName>
    <definedName name="nin14nc3p">#REF!</definedName>
    <definedName name="nin14vl3p">#REF!</definedName>
    <definedName name="nin1903p">#REF!</definedName>
    <definedName name="nin190nc">'[8]lam-moi'!#REF!</definedName>
    <definedName name="nin190nc3p">#REF!</definedName>
    <definedName name="nin190vl">'[8]lam-moi'!#REF!</definedName>
    <definedName name="nin190vl3p">#REF!</definedName>
    <definedName name="nin1pnc">'[8]lam-moi'!#REF!</definedName>
    <definedName name="nin1pvl">'[8]lam-moi'!#REF!</definedName>
    <definedName name="nin2903p">#REF!</definedName>
    <definedName name="nin290nc3p">#REF!</definedName>
    <definedName name="nin290vl3p">#REF!</definedName>
    <definedName name="nin3p">#REF!</definedName>
    <definedName name="nind">#REF!</definedName>
    <definedName name="nind1p">#REF!</definedName>
    <definedName name="nind3p">#REF!</definedName>
    <definedName name="nindnc">'[8]lam-moi'!#REF!</definedName>
    <definedName name="nindnc1p">#REF!</definedName>
    <definedName name="nindnc3p">#REF!</definedName>
    <definedName name="nindvl">'[8]lam-moi'!#REF!</definedName>
    <definedName name="nindvl1p">#REF!</definedName>
    <definedName name="nindvl3p">#REF!</definedName>
    <definedName name="ning1p">#REF!</definedName>
    <definedName name="ningnc1p">#REF!</definedName>
    <definedName name="ningvl1p">#REF!</definedName>
    <definedName name="NinhBinh_Nhoquan110">'[106]KHQT-00-01'!#REF!</definedName>
    <definedName name="ninnc">'[8]lam-moi'!#REF!</definedName>
    <definedName name="ninnc3p">#REF!</definedName>
    <definedName name="nint1p">#REF!</definedName>
    <definedName name="nintnc1p">#REF!</definedName>
    <definedName name="nintvl1p">#REF!</definedName>
    <definedName name="ninvl">'[8]lam-moi'!#REF!</definedName>
    <definedName name="ninvl3p">#REF!</definedName>
    <definedName name="nl">#REF!</definedName>
    <definedName name="NL12nc">'[8]#REF'!#REF!</definedName>
    <definedName name="NL12vl">'[8]#REF'!#REF!</definedName>
    <definedName name="nl1p">#REF!</definedName>
    <definedName name="nl3p">#REF!</definedName>
    <definedName name="nlht">'[8]THPDMoi  (2)'!#REF!</definedName>
    <definedName name="nlmtc">'[8]t-h HA THE'!#REF!</definedName>
    <definedName name="nlnc">'[8]lam-moi'!#REF!</definedName>
    <definedName name="nlnc3p">#REF!</definedName>
    <definedName name="nlnc3pha">#REF!</definedName>
    <definedName name="NLTK1p">#REF!</definedName>
    <definedName name="nlvl">'[8]lam-moi'!#REF!</definedName>
    <definedName name="nlvl1">[8]chitiet!$G$302</definedName>
    <definedName name="nlvl3p">#REF!</definedName>
    <definedName name="nn">#REF!</definedName>
    <definedName name="nn1p">#REF!</definedName>
    <definedName name="nn3p">#REF!</definedName>
    <definedName name="nnn" hidden="1">{"'Sheet1'!$L$16"}</definedName>
    <definedName name="nnnc">'[8]lam-moi'!#REF!</definedName>
    <definedName name="nnnc3p">#REF!</definedName>
    <definedName name="nnvl">'[8]lam-moi'!#REF!</definedName>
    <definedName name="nnvl3p">#REF!</definedName>
    <definedName name="No">#REF!</definedName>
    <definedName name="No.10" hidden="1">{"'Sheet1'!$L$16"}</definedName>
    <definedName name="No.9" hidden="1">{"'Sheet1'!$L$16"}</definedName>
    <definedName name="nominal_shear">[28]PEDESB!#REF!</definedName>
    <definedName name="Nq">#REF!</definedName>
    <definedName name="ns">[107]Package1!$C$35</definedName>
    <definedName name="nuoc">[65]gvl!$N$38</definedName>
    <definedName name="nuoc2">#REF!</definedName>
    <definedName name="nuoc4">#REF!</definedName>
    <definedName name="nuoc5">#REF!</definedName>
    <definedName name="nx">'[8]THPDMoi  (2)'!#REF!</definedName>
    <definedName name="nxmtc">'[8]t-h HA THE'!#REF!</definedName>
    <definedName name="NXTDGXK">#REF!</definedName>
    <definedName name="NXTDVT">#REF!</definedName>
    <definedName name="NXTKHHH">#REF!</definedName>
    <definedName name="NXTSLCK">#REF!</definedName>
    <definedName name="NXTSLDK">#REF!</definedName>
    <definedName name="NXTSTCK">#REF!</definedName>
    <definedName name="NXTSTDK">#REF!</definedName>
    <definedName name="NXTTHH">#REF!</definedName>
    <definedName name="NXTTHHVN">#REF!</definedName>
    <definedName name="o">#REF!</definedName>
    <definedName name="O_TO">[108]TH!#REF!</definedName>
    <definedName name="Ö135">#REF!</definedName>
    <definedName name="ong_cong_duc_san">#REF!</definedName>
    <definedName name="Ong_cong_hinh_hop_do_tai_cho">#REF!</definedName>
    <definedName name="Ongbaovecap">#REF!</definedName>
    <definedName name="Ongnoiday">#REF!</definedName>
    <definedName name="Ongnoidaybulongtachongrungtabu">#REF!</definedName>
    <definedName name="ongnuoc">#REF!</definedName>
    <definedName name="OngPVC">#REF!</definedName>
    <definedName name="ophom">#REF!</definedName>
    <definedName name="osc">'[8]THPDMoi  (2)'!#REF!</definedName>
    <definedName name="OTHER_PANEL">'[87]NEW-PANEL'!#REF!</definedName>
    <definedName name="oto10T">#REF!</definedName>
    <definedName name="oto5m3">#REF!</definedName>
    <definedName name="oto5T">#REF!</definedName>
    <definedName name="oto7T">#REF!</definedName>
    <definedName name="otonhua">#REF!</definedName>
    <definedName name="Óu75">[26]chitiet!#REF!</definedName>
    <definedName name="ov">#REF!</definedName>
    <definedName name="P">'[1]PNT-QUOT-#3'!#REF!</definedName>
    <definedName name="PA">#REF!</definedName>
    <definedName name="paje421" localSheetId="13">(((LEFT(pajebsdrac,1)="5")+(LEFT(pajebsdrac,1)="6")+(LEFT(pajebsdrac,1)="7")+(LEFT(pajebsdrac,1)="8"))*(pajepldr))-(((LEFT(pajebscrac,1)="5")+(LEFT(pajebscrac,1)="6")+(LEFT(pajebscrac,1)="7")+(LEFT(pajebscrac,1)="8"))*(pajeplcr))</definedName>
    <definedName name="paje421" localSheetId="14">(((LEFT(pajebsdrac,1)="5")+(LEFT(pajebsdrac,1)="6")+(LEFT(pajebsdrac,1)="7")+(LEFT(pajebsdrac,1)="8"))*(pajepldr))-(((LEFT(pajebscrac,1)="5")+(LEFT(pajebscrac,1)="6")+(LEFT(pajebscrac,1)="7")+(LEFT(pajebscrac,1)="8"))*(pajeplcr))</definedName>
    <definedName name="paje421" localSheetId="6">(((LEFT(pajebsdrac,1)="5")+(LEFT(pajebsdrac,1)="6")+(LEFT(pajebsdrac,1)="7")+(LEFT(pajebsdrac,1)="8"))*(pajepldr))-(((LEFT(pajebscrac,1)="5")+(LEFT(pajebscrac,1)="6")+(LEFT(pajebscrac,1)="7")+(LEFT(pajebscrac,1)="8"))*(pajeplcr))</definedName>
    <definedName name="paje421" localSheetId="7">(((LEFT(pajebsdrac,1)="5")+(LEFT(pajebsdrac,1)="6")+(LEFT(pajebsdrac,1)="7")+(LEFT(pajebsdrac,1)="8"))*(pajepldr))-(((LEFT(pajebscrac,1)="5")+(LEFT(pajebscrac,1)="6")+(LEFT(pajebscrac,1)="7")+(LEFT(pajebscrac,1)="8"))*(pajeplcr))</definedName>
    <definedName name="paje421" localSheetId="8">(((LEFT(pajebsdrac,1)="5")+(LEFT(pajebsdrac,1)="6")+(LEFT(pajebsdrac,1)="7")+(LEFT(pajebsdrac,1)="8"))*(pajepldr))-(((LEFT(pajebscrac,1)="5")+(LEFT(pajebscrac,1)="6")+(LEFT(pajebscrac,1)="7")+(LEFT(pajebscrac,1)="8"))*(pajeplcr))</definedName>
    <definedName name="paje421" localSheetId="9">(((LEFT(pajebsdrac,1)="5")+(LEFT(pajebsdrac,1)="6")+(LEFT(pajebsdrac,1)="7")+(LEFT(pajebsdrac,1)="8"))*(pajepldr))-(((LEFT(pajebscrac,1)="5")+(LEFT(pajebscrac,1)="6")+(LEFT(pajebscrac,1)="7")+(LEFT(pajebscrac,1)="8"))*(pajeplcr))</definedName>
    <definedName name="paje421" localSheetId="10">(((LEFT(pajebsdrac,1)="5")+(LEFT(pajebsdrac,1)="6")+(LEFT(pajebsdrac,1)="7")+(LEFT(pajebsdrac,1)="8"))*(pajepldr))-(((LEFT(pajebscrac,1)="5")+(LEFT(pajebscrac,1)="6")+(LEFT(pajebscrac,1)="7")+(LEFT(pajebscrac,1)="8"))*(pajeplcr))</definedName>
    <definedName name="paje421">(((LEFT(pajebsdrac,1)="5")+(LEFT(pajebsdrac,1)="6")+(LEFT(pajebsdrac,1)="7")+(LEFT(pajebsdrac,1)="8"))*(pajepldr))-(((LEFT(pajebscrac,1)="5")+(LEFT(pajebscrac,1)="6")+(LEFT(pajebscrac,1)="7")+(LEFT(pajebscrac,1)="8"))*(pajeplcr))</definedName>
    <definedName name="PC__I__GIRDER__SPAN__LENGTH__L____20.0_m____1_______SONG_DINH__Br.">'[80]Breakdown bill'!#REF!</definedName>
    <definedName name="PChe">#REF!</definedName>
    <definedName name="Pd">#REF!</definedName>
    <definedName name="PEJM">'[1]COAT&amp;WRAP-QIOT-#3'!#REF!</definedName>
    <definedName name="PF">'[1]PNT-QUOT-#3'!#REF!</definedName>
    <definedName name="phen">#REF!</definedName>
    <definedName name="Pheuhopgang">#REF!</definedName>
    <definedName name="Phô_lôc_tæng_khèi_l_îng_l_p__Æt_ho_n_th_nh">#REF!</definedName>
    <definedName name="phongnuoc">#REF!</definedName>
    <definedName name="phson">#REF!</definedName>
    <definedName name="phtuyen">#REF!</definedName>
    <definedName name="phu_luc_vua">#REF!</definedName>
    <definedName name="Phu_phi">'[109]Phuong an 1'!$P$6</definedName>
    <definedName name="phugia">#REF!</definedName>
    <definedName name="phugia2">#REF!</definedName>
    <definedName name="phugia3">#REF!</definedName>
    <definedName name="phugia4">#REF!</definedName>
    <definedName name="phugia5">#REF!</definedName>
    <definedName name="Phukienduongday">#REF!</definedName>
    <definedName name="phuong">'[110]Ct- DZ35kV'!#REF!</definedName>
    <definedName name="PileSize">#REF!</definedName>
    <definedName name="PileType">#REF!</definedName>
    <definedName name="PK">#REF!</definedName>
    <definedName name="PKTN." hidden="1">{"'Sheet1'!$L$16"}</definedName>
    <definedName name="pl">[0]!BTRAM</definedName>
    <definedName name="PL_???___P.B.___REST_P.B._????">'[87]NEW-PANEL'!#REF!</definedName>
    <definedName name="PL_指示燈___P.B.___REST_P.B._壓扣開關">'[87]NEW-PANEL'!#REF!</definedName>
    <definedName name="PL5o7" localSheetId="13">INDEX(rangebs507,MATCH(mspl507,rangebs507ms,0))</definedName>
    <definedName name="PL5o7" localSheetId="14">INDEX(rangebs507,MATCH(mspl507,rangebs507ms,0))</definedName>
    <definedName name="PL5o7" localSheetId="6">INDEX(rangebs507,MATCH(mspl507,rangebs507ms,0))</definedName>
    <definedName name="PL5o7" localSheetId="7">INDEX(rangebs507,MATCH(mspl507,rangebs507ms,0))</definedName>
    <definedName name="PL5o7" localSheetId="8">INDEX(rangebs507,MATCH(mspl507,rangebs507ms,0))</definedName>
    <definedName name="PL5o7" localSheetId="9">INDEX(rangebs507,MATCH(mspl507,rangebs507ms,0))</definedName>
    <definedName name="PL5o7" localSheetId="10">INDEX(rangebs507,MATCH(mspl507,rangebs507ms,0))</definedName>
    <definedName name="PL5o7">INDEX(rangebs507,MATCH(mspl507,rangebs507ms,0))</definedName>
    <definedName name="PL8.2" hidden="1">{#N/A,#N/A,FALSE,"Chi tiÆt"}</definedName>
    <definedName name="PLOT">#REF!</definedName>
    <definedName name="PlucBcaoTD" hidden="1">{"'Sheet1'!$L$16"}</definedName>
    <definedName name="PM">[111]IBASE!$AH$16:$AV$110</definedName>
    <definedName name="PRICE">#REF!</definedName>
    <definedName name="PRICE1">#REF!</definedName>
    <definedName name="Prin1">#REF!</definedName>
    <definedName name="Prin19">'[112]BT-DSPK'!#REF!</definedName>
    <definedName name="Prin2">#REF!</definedName>
    <definedName name="_xlnm.Print_Area" localSheetId="1">PPSS!$C$1:$I$217</definedName>
    <definedName name="_xlnm.Print_Area">#REF!</definedName>
    <definedName name="Print_Area_MI">[113]ESTI.!$A$1:$U$52</definedName>
    <definedName name="_xlnm.Print_Titles">#N/A</definedName>
    <definedName name="Print_Titles_MI">#REF!</definedName>
    <definedName name="PRINTA">#REF!</definedName>
    <definedName name="PRINTB">#REF!</definedName>
    <definedName name="PRINTC">#REF!</definedName>
    <definedName name="printlist" localSheetId="13">SUMPRODUCT(--(rangebs507ms=printlistms),(rangebsck))</definedName>
    <definedName name="printlist" localSheetId="14">SUMPRODUCT(--(rangebs507ms=printlistms),(rangebsck))</definedName>
    <definedName name="printlist" localSheetId="6">SUMPRODUCT(--(rangebs507ms=printlistms),(rangebsck))</definedName>
    <definedName name="printlist" localSheetId="7">SUMPRODUCT(--(rangebs507ms=printlistms),(rangebsck))</definedName>
    <definedName name="printlist" localSheetId="8">SUMPRODUCT(--(rangebs507ms=printlistms),(rangebsck))</definedName>
    <definedName name="printlist" localSheetId="9">SUMPRODUCT(--(rangebs507ms=printlistms),(rangebsck))</definedName>
    <definedName name="printlist" localSheetId="10">SUMPRODUCT(--(rangebs507ms=printlistms),(rangebsck))</definedName>
    <definedName name="printlist">SUMPRODUCT(--(rangebs507ms=printlistms),(rangebsck))</definedName>
    <definedName name="printlistdk" localSheetId="13">SUMPRODUCT(--(rangebs507ms=printlistms),(rangebsdk))</definedName>
    <definedName name="printlistdk" localSheetId="14">SUMPRODUCT(--(rangebs507ms=printlistms),(rangebsdk))</definedName>
    <definedName name="printlistdk" localSheetId="6">SUMPRODUCT(--(rangebs507ms=printlistms),(rangebsdk))</definedName>
    <definedName name="printlistdk" localSheetId="7">SUMPRODUCT(--(rangebs507ms=printlistms),(rangebsdk))</definedName>
    <definedName name="printlistdk" localSheetId="8">SUMPRODUCT(--(rangebs507ms=printlistms),(rangebsdk))</definedName>
    <definedName name="printlistdk" localSheetId="9">SUMPRODUCT(--(rangebs507ms=printlistms),(rangebsdk))</definedName>
    <definedName name="printlistdk" localSheetId="10">SUMPRODUCT(--(rangebs507ms=printlistms),(rangebsdk))</definedName>
    <definedName name="printlistdk">SUMPRODUCT(--(rangebs507ms=printlistms),(rangebsdk))</definedName>
    <definedName name="printlistnnpl" localSheetId="13">SUMPRODUCT(--(rangebs507ms=printlistmspl),(rangebsck))</definedName>
    <definedName name="printlistnnpl" localSheetId="14">SUMPRODUCT(--(rangebs507ms=printlistmspl),(rangebsck))</definedName>
    <definedName name="printlistnnpl" localSheetId="6">SUMPRODUCT(--(rangebs507ms=printlistmspl),(rangebsck))</definedName>
    <definedName name="printlistnnpl" localSheetId="7">SUMPRODUCT(--(rangebs507ms=printlistmspl),(rangebsck))</definedName>
    <definedName name="printlistnnpl" localSheetId="8">SUMPRODUCT(--(rangebs507ms=printlistmspl),(rangebsck))</definedName>
    <definedName name="printlistnnpl" localSheetId="9">SUMPRODUCT(--(rangebs507ms=printlistmspl),(rangebsck))</definedName>
    <definedName name="printlistnnpl" localSheetId="10">SUMPRODUCT(--(rangebs507ms=printlistmspl),(rangebsck))</definedName>
    <definedName name="printlistnnpl">SUMPRODUCT(--(rangebs507ms=printlistmspl),(rangebsck))</definedName>
    <definedName name="printlistntpl" localSheetId="13">SUMPRODUCT(--(rangebs507ms=printlistmspl),(rangebsdk))</definedName>
    <definedName name="printlistntpl" localSheetId="14">SUMPRODUCT(--(rangebs507ms=printlistmspl),(rangebsdk))</definedName>
    <definedName name="printlistntpl" localSheetId="6">SUMPRODUCT(--(rangebs507ms=printlistmspl),(rangebsdk))</definedName>
    <definedName name="printlistntpl" localSheetId="7">SUMPRODUCT(--(rangebs507ms=printlistmspl),(rangebsdk))</definedName>
    <definedName name="printlistntpl" localSheetId="8">SUMPRODUCT(--(rangebs507ms=printlistmspl),(rangebsdk))</definedName>
    <definedName name="printlistntpl" localSheetId="9">SUMPRODUCT(--(rangebs507ms=printlistmspl),(rangebsdk))</definedName>
    <definedName name="printlistntpl" localSheetId="10">SUMPRODUCT(--(rangebs507ms=printlistmspl),(rangebsdk))</definedName>
    <definedName name="printlistntpl">SUMPRODUCT(--(rangebs507ms=printlistmspl),(rangebsdk))</definedName>
    <definedName name="Pro_Soil">#REF!</definedName>
    <definedName name="PROPOSAL">#REF!</definedName>
    <definedName name="PS">'[114]Giai trinh'!#REF!</definedName>
    <definedName name="pt">#REF!</definedName>
    <definedName name="PT_A1">'[38]Cap DUL'!$34:$69</definedName>
    <definedName name="PT_A2">'[39]Tong hop'!#REF!</definedName>
    <definedName name="PT_Duong">#REF!</definedName>
    <definedName name="PT_P1">'[39]Tong hop'!#REF!</definedName>
    <definedName name="PT_P10">'[39]Tong hop'!#REF!</definedName>
    <definedName name="PT_P11">'[39]Tong hop'!#REF!</definedName>
    <definedName name="PT_P2">'[39]Tong hop'!#REF!</definedName>
    <definedName name="PT_P3">'[39]Tong hop'!#REF!</definedName>
    <definedName name="PT_P4">'[39]Tong hop'!#REF!</definedName>
    <definedName name="PT_P5">'[39]Tong hop'!#REF!</definedName>
    <definedName name="PT_P6">'[39]Tong hop'!#REF!</definedName>
    <definedName name="PT_P7">'[39]Tong hop'!#REF!</definedName>
    <definedName name="PT_P8">'[39]Tong hop'!#REF!</definedName>
    <definedName name="PT_P9">'[39]Tong hop'!#REF!</definedName>
    <definedName name="ptbc">#REF!</definedName>
    <definedName name="ptdg">#REF!</definedName>
    <definedName name="PTDG_cau">#REF!</definedName>
    <definedName name="ptdg_cong">#REF!</definedName>
    <definedName name="ptdg_duong">#REF!</definedName>
    <definedName name="ptdg_ke">#REF!</definedName>
    <definedName name="PtichDTL">[0]!PtichDTL</definedName>
    <definedName name="PTNC">'[8]DON GIA'!$G$227</definedName>
    <definedName name="PTST">[115]sat!$A$6:$K$38</definedName>
    <definedName name="PTVT">[115]ptvt!$A$6:$X$128</definedName>
    <definedName name="pvd">#REF!</definedName>
    <definedName name="q">#REF!</definedName>
    <definedName name="QAS" hidden="1">{#N/A,#N/A,FALSE,"Chi tiÆt"}</definedName>
    <definedName name="qc">#REF!</definedName>
    <definedName name="QDD">#REF!</definedName>
    <definedName name="QẺTTT" hidden="1">{"'Sheet1'!$L$16"}</definedName>
    <definedName name="qldabtg">#REF!</definedName>
    <definedName name="qldax">#REF!</definedName>
    <definedName name="qlday1">#REF!</definedName>
    <definedName name="qlday2">#REF!</definedName>
    <definedName name="qlday3">#REF!</definedName>
    <definedName name="qlday4">#REF!</definedName>
    <definedName name="qlday5">#REF!</definedName>
    <definedName name="qqssssss" hidden="1">{"'Sheet1'!$L$16"}</definedName>
    <definedName name="qtdm">#REF!</definedName>
    <definedName name="qu">#REF!</definedName>
    <definedName name="quehan">#REF!</definedName>
    <definedName name="qưqq" hidden="1">{"'Sheet1'!$L$16"}</definedName>
    <definedName name="qw" hidden="1">{"'Sheet1'!$L$16"}</definedName>
    <definedName name="ra11p">#REF!</definedName>
    <definedName name="ra13p">#REF!</definedName>
    <definedName name="rack1">'[8]THPDMoi  (2)'!#REF!</definedName>
    <definedName name="rack2">'[8]THPDMoi  (2)'!#REF!</definedName>
    <definedName name="rack3">'[8]THPDMoi  (2)'!#REF!</definedName>
    <definedName name="rack4">'[8]THPDMoi  (2)'!#REF!</definedName>
    <definedName name="Rate">[116]TT!$V$4</definedName>
    <definedName name="Rcc">#REF!</definedName>
    <definedName name="RECOUT">#N/A</definedName>
    <definedName name="reh" hidden="1">{"'Sheet1'!$L$16"}</definedName>
    <definedName name="rfju" hidden="1">{"'Sheet1'!$L$16"}</definedName>
    <definedName name="RFP003A">#REF!</definedName>
    <definedName name="RFP003B">#REF!</definedName>
    <definedName name="RFP003C">#REF!</definedName>
    <definedName name="RFP003D">#REF!</definedName>
    <definedName name="RFP003E">#REF!</definedName>
    <definedName name="RFP003F">#REF!</definedName>
    <definedName name="rkd" hidden="1">{#N/A,#N/A,FALSE,"CCTV"}</definedName>
    <definedName name="RT">'[1]COAT&amp;WRAP-QIOT-#3'!#REF!</definedName>
    <definedName name="S" hidden="1">{#N/A,#N/A,FALSE,"CCTV"}</definedName>
    <definedName name="s75F29">[26]chitiet!#REF!</definedName>
    <definedName name="sa" hidden="1">{"'Sheet1'!$L$16"}</definedName>
    <definedName name="Salan200">#REF!</definedName>
    <definedName name="Salan400">#REF!</definedName>
    <definedName name="San_truoc">[117]tienluong!#REF!</definedName>
    <definedName name="sand">#REF!</definedName>
    <definedName name="sat">'[15]CHIET TINH TBA '!#REF!</definedName>
    <definedName name="satt">'[118]Ctinh 10kV'!#REF!</definedName>
    <definedName name="satu">#REF!</definedName>
    <definedName name="SB">[111]IBASE!$AH$7:$AL$14</definedName>
    <definedName name="SC" hidden="1">{"'Sheet1'!$L$16"}</definedName>
    <definedName name="scao98">#REF!</definedName>
    <definedName name="SCH">#REF!</definedName>
    <definedName name="scr">[21]gVL!$Q$33</definedName>
    <definedName name="sd">[0]!sd</definedName>
    <definedName name="sd3p">'[8]lam-moi'!#REF!</definedName>
    <definedName name="SDCKBCD3">#REF!</definedName>
    <definedName name="sdckbthct">#REF!</definedName>
    <definedName name="SDCKCO">#REF!</definedName>
    <definedName name="SDCKNO">#REF!</definedName>
    <definedName name="SDCKTSNB">#REF!</definedName>
    <definedName name="SDDK">#REF!</definedName>
    <definedName name="SDDKBCD3">#REF!</definedName>
    <definedName name="sddkbthct">#REF!</definedName>
    <definedName name="SDDKTSNB">#REF!</definedName>
    <definedName name="SDDNCO">#REF!</definedName>
    <definedName name="SDDNNO">#REF!</definedName>
    <definedName name="SDDTBCD3">#REF!</definedName>
    <definedName name="sddtbthct">#REF!</definedName>
    <definedName name="SDDTCO">#REF!</definedName>
    <definedName name="SDDTNO">#REF!</definedName>
    <definedName name="SDDTTSNB">#REF!</definedName>
    <definedName name="SDMONG">#REF!</definedName>
    <definedName name="sdo">[119]gvl!$N$35</definedName>
    <definedName name="sdsd" hidden="1">{"'Sheet1'!$L$16"}</definedName>
    <definedName name="sduong">#REF!</definedName>
    <definedName name="sencount" hidden="1">2</definedName>
    <definedName name="sfsd" hidden="1">{"'Sheet1'!$L$16"}</definedName>
    <definedName name="sgnc">[8]gtrinh!#REF!</definedName>
    <definedName name="sgvl">[8]gtrinh!#REF!</definedName>
    <definedName name="shedule">[120]Gene.Requi!#REF!</definedName>
    <definedName name="Sheet1">#REF!</definedName>
    <definedName name="sheet3" hidden="1">{"NGUYEN QUI THIEP - Personal View",#N/A,FALSE,"XDCB.HT.FUR."}</definedName>
    <definedName name="sho">#REF!</definedName>
    <definedName name="sht">'[8]THPDMoi  (2)'!#REF!</definedName>
    <definedName name="sht3p">'[8]lam-moi'!#REF!</definedName>
    <definedName name="sieucao">#REF!</definedName>
    <definedName name="SIGN">#REF!</definedName>
    <definedName name="SIZE">#REF!</definedName>
    <definedName name="skd">[21]gVL!$Q$37</definedName>
    <definedName name="SL">#REF!</definedName>
    <definedName name="SL_CRD">#REF!</definedName>
    <definedName name="SL_CRS">#REF!</definedName>
    <definedName name="SL_CS">#REF!</definedName>
    <definedName name="SL_DD">#REF!</definedName>
    <definedName name="SLK0BCD3">#REF!</definedName>
    <definedName name="SLK0TSNB">#REF!</definedName>
    <definedName name="SLK1BCD3">#REF!</definedName>
    <definedName name="SLK1TSNB">#REF!</definedName>
    <definedName name="SMBA">#REF!</definedName>
    <definedName name="soc3p">#REF!</definedName>
    <definedName name="soho">[11]sheet12!#REF!</definedName>
    <definedName name="Soi">#REF!</definedName>
    <definedName name="Soi_HamYen">[45]T.Tinh!#REF!</definedName>
    <definedName name="soichon12">#REF!</definedName>
    <definedName name="soichon24">#REF!</definedName>
    <definedName name="soichon46">#REF!</definedName>
    <definedName name="SoilType">#REF!</definedName>
    <definedName name="SOLUONG">#REF!</definedName>
    <definedName name="son">#REF!</definedName>
    <definedName name="sonduong">#REF!</definedName>
    <definedName name="SOPC">#REF!</definedName>
    <definedName name="SOPT">#REF!</definedName>
    <definedName name="SORT">#REF!</definedName>
    <definedName name="SORT_AREA">'[121]DI-ESTI'!$A$8:$R$489</definedName>
    <definedName name="SOTIEN">#REF!</definedName>
    <definedName name="SP">'[1]PNT-QUOT-#3'!#REF!</definedName>
    <definedName name="Spanner_Auto_File">"C:\My Documents\tinh cdo.x2a"</definedName>
    <definedName name="SPEC">#REF!</definedName>
    <definedName name="SPECSUMMARY">#REF!</definedName>
    <definedName name="spk1p">'[8]#REF'!#REF!</definedName>
    <definedName name="spk3p">'[8]lam-moi'!#REF!</definedName>
    <definedName name="SPSCO">#REF!</definedName>
    <definedName name="SPSLKCO">#REF!</definedName>
    <definedName name="SPSLKNO">#REF!</definedName>
    <definedName name="SPSNO">#REF!</definedName>
    <definedName name="SS" hidden="1">{"'Sheet1'!$L$16"}</definedName>
    <definedName name="st3p">'[8]lam-moi'!#REF!</definedName>
    <definedName name="start">#REF!</definedName>
    <definedName name="Start_1">#REF!</definedName>
    <definedName name="Start_10">#REF!</definedName>
    <definedName name="Start_11">#REF!</definedName>
    <definedName name="Start_12">#REF!</definedName>
    <definedName name="Start_13">#REF!</definedName>
    <definedName name="Start_2">#REF!</definedName>
    <definedName name="Start_3">#REF!</definedName>
    <definedName name="Start_4">#REF!</definedName>
    <definedName name="Start_5">#REF!</definedName>
    <definedName name="Start_6">#REF!</definedName>
    <definedName name="Start_7">#REF!</definedName>
    <definedName name="Start_8">#REF!</definedName>
    <definedName name="Start_9">#REF!</definedName>
    <definedName name="str">[119]gvl!$N$34</definedName>
    <definedName name="STRES_MiD">[28]PEDESB!#REF!</definedName>
    <definedName name="SU">#REF!</definedName>
    <definedName name="sub">#REF!</definedName>
    <definedName name="SUM">#REF!,#REF!</definedName>
    <definedName name="SUMITOMO">[96]TBTV!$K$4</definedName>
    <definedName name="SUMITOMO_GT">[96]TBTV!$K$4</definedName>
    <definedName name="SUMMARY">#REF!</definedName>
    <definedName name="sur">#REF!</definedName>
    <definedName name="SX_Lapthao_khungV_Sdao">#REF!</definedName>
    <definedName name="T">#REF!</definedName>
    <definedName name="T.">'[122]CHIET TINH DZ 10 KV'!$L$16</definedName>
    <definedName name="T.3" hidden="1">{"'Sheet1'!$L$16"}</definedName>
    <definedName name="t_1">#REF!</definedName>
    <definedName name="t101p">#REF!</definedName>
    <definedName name="t103p">#REF!</definedName>
    <definedName name="t105mnc">'[8]thao-go'!#REF!</definedName>
    <definedName name="t10m">'[8]lam-moi'!#REF!</definedName>
    <definedName name="t10nc">'[8]lam-moi'!#REF!</definedName>
    <definedName name="t10nc1p">#REF!</definedName>
    <definedName name="t10ncm">'[8]lam-moi'!#REF!</definedName>
    <definedName name="t10vl">'[8]lam-moi'!#REF!</definedName>
    <definedName name="t10vl1p">#REF!</definedName>
    <definedName name="t121p">#REF!</definedName>
    <definedName name="t123p">#REF!</definedName>
    <definedName name="t12m">'[8]lam-moi'!#REF!</definedName>
    <definedName name="t12mnc">'[8]thao-go'!#REF!</definedName>
    <definedName name="t12nc">'[8]lam-moi'!#REF!</definedName>
    <definedName name="t12nc3p">'[8]CHITIET VL-NC'!$G$38</definedName>
    <definedName name="t12ncm">'[8]lam-moi'!#REF!</definedName>
    <definedName name="t12vl">'[8]lam-moi'!#REF!</definedName>
    <definedName name="t12vl3p">'[8]CHITIET VL-NC'!$G$34</definedName>
    <definedName name="t141p">#REF!</definedName>
    <definedName name="t143p">#REF!</definedName>
    <definedName name="t14m">'[8]lam-moi'!#REF!</definedName>
    <definedName name="t14mnc">'[8]thao-go'!#REF!</definedName>
    <definedName name="t14nc">'[8]lam-moi'!#REF!</definedName>
    <definedName name="t14nc3p">#REF!</definedName>
    <definedName name="t14ncm">'[8]lam-moi'!#REF!</definedName>
    <definedName name="T14vc">'[8]CHITIET VL-NC-TT -1p'!#REF!</definedName>
    <definedName name="t14vl">'[8]lam-moi'!#REF!</definedName>
    <definedName name="t14vl3p">#REF!</definedName>
    <definedName name="T1C.CDFD">[46]GTTBA!#REF!</definedName>
    <definedName name="T1C.CDFDa">[46]GTTBA!#REF!</definedName>
    <definedName name="T1C.M14">[46]GTTBA!#REF!</definedName>
    <definedName name="T1C.M14a">[46]GTTBA!#REF!</definedName>
    <definedName name="T203P">[8]VC!#REF!</definedName>
    <definedName name="t20m">'[8]lam-moi'!#REF!</definedName>
    <definedName name="t20ncm">'[8]lam-moi'!#REF!</definedName>
    <definedName name="t7m">'[8]THPDMoi  (2)'!#REF!</definedName>
    <definedName name="t7nc">'[8]lam-moi'!#REF!</definedName>
    <definedName name="t7vl">'[8]lam-moi'!#REF!</definedName>
    <definedName name="t84mnc">'[8]thao-go'!#REF!</definedName>
    <definedName name="t8m">'[8]THPDMoi  (2)'!#REF!</definedName>
    <definedName name="t8nc">'[8]lam-moi'!#REF!</definedName>
    <definedName name="t8vl">'[8]lam-moi'!#REF!</definedName>
    <definedName name="ta">#REF!</definedName>
    <definedName name="Taikhoan">'[123]Tai khoan'!$A$3:$C$93</definedName>
    <definedName name="TAIKHOANVN">#REF!</definedName>
    <definedName name="taluydac2">#REF!</definedName>
    <definedName name="taluydc1">#REF!</definedName>
    <definedName name="taluydc2">#REF!</definedName>
    <definedName name="taluydc3">#REF!</definedName>
    <definedName name="taluydc4">#REF!</definedName>
    <definedName name="TAM">[0]!TAM</definedName>
    <definedName name="tamdan">#REF!</definedName>
    <definedName name="tamvia">#REF!</definedName>
    <definedName name="tamviab">#REF!</definedName>
    <definedName name="TaPLoc">[10]BK04!#REF!</definedName>
    <definedName name="TaxTV">10%</definedName>
    <definedName name="TaxXL">5%</definedName>
    <definedName name="tb">#REF!</definedName>
    <definedName name="TB_CTO">[124]Cto!$O$6</definedName>
    <definedName name="TBA">#REF!</definedName>
    <definedName name="tbdd1p">'[8]lam-moi'!#REF!</definedName>
    <definedName name="tbdd3p">'[8]lam-moi'!#REF!</definedName>
    <definedName name="tbddsdl">'[8]lam-moi'!#REF!</definedName>
    <definedName name="TBI">'[8]TH XL'!#REF!</definedName>
    <definedName name="TBSGP">#REF!</definedName>
    <definedName name="tbtr">'[8]TH XL'!#REF!</definedName>
    <definedName name="tbtram">#REF!</definedName>
    <definedName name="tc">#REF!</definedName>
    <definedName name="TC_NHANH1">#REF!</definedName>
    <definedName name="Tchuan">#REF!</definedName>
    <definedName name="TCKTP">#REF!</definedName>
    <definedName name="TCTK">#REF!</definedName>
    <definedName name="tcxxnc">'[8]thao-go'!#REF!</definedName>
    <definedName name="td">#REF!</definedName>
    <definedName name="td10vl">'[8]#REF'!#REF!</definedName>
    <definedName name="td12nc">'[8]#REF'!#REF!</definedName>
    <definedName name="td1cnc">'[8]lam-moi'!#REF!</definedName>
    <definedName name="td1cvl">'[8]lam-moi'!#REF!</definedName>
    <definedName name="td1p">#REF!</definedName>
    <definedName name="TD1pnc">'[8]CHITIET VL-NC-TT -1p'!#REF!</definedName>
    <definedName name="TD1pvl">'[8]CHITIET VL-NC-TT -1p'!#REF!</definedName>
    <definedName name="td3p">#REF!</definedName>
    <definedName name="tdc84nc">'[8]thao-go'!#REF!</definedName>
    <definedName name="tdcnc">'[8]thao-go'!#REF!</definedName>
    <definedName name="tdgnc">'[8]lam-moi'!#REF!</definedName>
    <definedName name="tdgvl">'[8]lam-moi'!#REF!</definedName>
    <definedName name="tdhtnc">'[8]lam-moi'!#REF!</definedName>
    <definedName name="tdhtvl">'[8]lam-moi'!#REF!</definedName>
    <definedName name="tdia">#REF!</definedName>
    <definedName name="TDKTP">#REF!</definedName>
    <definedName name="tdnc">[8]gtrinh!#REF!</definedName>
    <definedName name="tdnc1p">#REF!</definedName>
    <definedName name="tdnc3p">'[8]CHITIET VL-NC'!$G$28</definedName>
    <definedName name="TDT">#REF!</definedName>
    <definedName name="tdt1pnc">[8]gtrinh!#REF!</definedName>
    <definedName name="tdt1pvl">[8]gtrinh!#REF!</definedName>
    <definedName name="tdt2cnc">'[8]lam-moi'!#REF!</definedName>
    <definedName name="tdt2cvl">[8]chitiet!#REF!</definedName>
    <definedName name="tdtr2cnc">#REF!</definedName>
    <definedName name="tdtr2cvl">#REF!</definedName>
    <definedName name="tdtrnc">[8]gtrinh!#REF!</definedName>
    <definedName name="tdtrvl">[8]gtrinh!#REF!</definedName>
    <definedName name="tdvl">[8]gtrinh!#REF!</definedName>
    <definedName name="tdvl1p">#REF!</definedName>
    <definedName name="tdvl3p">'[8]CHITIET VL-NC'!$G$23</definedName>
    <definedName name="te">#REF!</definedName>
    <definedName name="tecco" hidden="1">{"'Sheet1'!$L$16"}</definedName>
    <definedName name="test">#REF!</definedName>
    <definedName name="TG">#REF!</definedName>
    <definedName name="TGLS">#REF!</definedName>
    <definedName name="TGTGTDR">#REF!</definedName>
    <definedName name="TGTGTDV">#REF!</definedName>
    <definedName name="th">#REF!</definedName>
    <definedName name="TH.tinh">#REF!</definedName>
    <definedName name="th3x15">[8]giathanh1!#REF!</definedName>
    <definedName name="tha" hidden="1">{"'Sheet1'!$L$16"}</definedName>
    <definedName name="thai">'[125]MTL$-INTER'!#REF!</definedName>
    <definedName name="thang">[37]!tbl_thang[Tháng]</definedName>
    <definedName name="Thang_Long">[96]TBTV!$J$4</definedName>
    <definedName name="Thang_Long_GT">[96]TBTV!$J$4</definedName>
    <definedName name="Thang1" hidden="1">{"'Sheet1'!$L$16"}</definedName>
    <definedName name="thang10">{"Book1"}</definedName>
    <definedName name="THANG2">#REF!</definedName>
    <definedName name="Thanh_CT">'[38]Cap DUL'!$265:$272</definedName>
    <definedName name="Thanh_LC_tayvin">#REF!</definedName>
    <definedName name="ThanhXuan110">'[126]KH-Q1,Q2,01'!#REF!</definedName>
    <definedName name="Thautinh">#REF!</definedName>
    <definedName name="thaychu">#REF!</definedName>
    <definedName name="THC" hidden="1">{"'Sheet1'!$L$16"}</definedName>
    <definedName name="THCP2" hidden="1">{"'Sheet1'!$L$16"}</definedName>
    <definedName name="THCPCTD" hidden="1">{"'Sheet1'!$L$16"}</definedName>
    <definedName name="THDT">[62]CTTra!$1:$1048576</definedName>
    <definedName name="THDT_CT_XOM_NOI">#REF!</definedName>
    <definedName name="THDT_HT_DAO_THUONG">#REF!</definedName>
    <definedName name="THDT_HT_XOM_NOI">#REF!</definedName>
    <definedName name="THDT_NPP_XOM_NOI">#REF!</definedName>
    <definedName name="THDT_TBA_XOM_NOI">#REF!</definedName>
    <definedName name="them" hidden="1">{"'Sheet1'!$L$16"}</definedName>
    <definedName name="THEP_D32">'[38]Cap DUL'!$288:$293</definedName>
    <definedName name="thepbuoc">#REF!</definedName>
    <definedName name="ThepDet32x3">[45]T.Tinh!#REF!</definedName>
    <definedName name="ThepDet35x3">[45]T.Tinh!#REF!</definedName>
    <definedName name="ThepDet40x4">[45]T.Tinh!#REF!</definedName>
    <definedName name="ThepDet45x4">[45]T.Tinh!#REF!</definedName>
    <definedName name="ThepDet50x5">[45]T.Tinh!#REF!</definedName>
    <definedName name="ThepDet63x6">[45]T.Tinh!#REF!</definedName>
    <definedName name="ThepDet75x6">[45]T.Tinh!#REF!</definedName>
    <definedName name="thepDet75x7">'[127]4'!$K$23</definedName>
    <definedName name="ThepDinh">#REF!</definedName>
    <definedName name="thepgoc25_60">#REF!</definedName>
    <definedName name="ThepGoc32x32x3">[45]T.Tinh!#REF!</definedName>
    <definedName name="ThepGoc35x35x3">[45]T.Tinh!#REF!</definedName>
    <definedName name="ThepGoc40x40x4">[45]T.Tinh!#REF!</definedName>
    <definedName name="ThepGoc45x45x4">[45]T.Tinh!#REF!</definedName>
    <definedName name="ThepGoc50x50x5">[45]T.Tinh!#REF!</definedName>
    <definedName name="thepgoc63_75">#REF!</definedName>
    <definedName name="ThepGoc63x63x6">[45]T.Tinh!#REF!</definedName>
    <definedName name="ThepGoc75x6">'[127]4'!$K$16</definedName>
    <definedName name="ThepGoc75x75x6">[45]T.Tinh!#REF!</definedName>
    <definedName name="thepgoc80_100">#REF!</definedName>
    <definedName name="thephinh">#REF!</definedName>
    <definedName name="theptron12">#REF!</definedName>
    <definedName name="theptron14_22">#REF!</definedName>
    <definedName name="theptron6_8">#REF!</definedName>
    <definedName name="ThepTronD10D18">[45]T.Tinh!#REF!</definedName>
    <definedName name="ThepTronD6D8">[45]T.Tinh!#REF!</definedName>
    <definedName name="thepU">[18]TTDZ22!#REF!</definedName>
    <definedName name="THGO1pnc">#REF!</definedName>
    <definedName name="thht">#REF!</definedName>
    <definedName name="THI">#REF!</definedName>
    <definedName name="thinghiem">#REF!</definedName>
    <definedName name="thinh">[119]gvl!$N$23</definedName>
    <definedName name="THK">'[1]COAT&amp;WRAP-QIOT-#3'!#REF!</definedName>
    <definedName name="THKP">'[128]Giai trinh'!#REF!</definedName>
    <definedName name="THKP160">'[8]dongia (2)'!#REF!</definedName>
    <definedName name="thkp3">#REF!</definedName>
    <definedName name="THKS" hidden="1">{"'Sheet1'!$L$16"}</definedName>
    <definedName name="THQT">'[129]CHIET TINH TBA'!#REF!</definedName>
    <definedName name="thtr15">[8]giathanh1!#REF!</definedName>
    <definedName name="thtt">#REF!</definedName>
    <definedName name="thu" hidden="1">{"'Sheet1'!$L$16"}</definedName>
    <definedName name="thucthanh">'[130]Thuc thanh'!$E$29</definedName>
    <definedName name="thue">6</definedName>
    <definedName name="thuocno">#REF!</definedName>
    <definedName name="thuy" hidden="1">{"'Sheet1'!$L$16"}</definedName>
    <definedName name="THUYETMINH">[131]ptvt!$A$6:$X$128</definedName>
    <definedName name="thvl">[62]CTTra!$1:$1048576</definedName>
    <definedName name="THVT">#REF!</definedName>
    <definedName name="TI">#REF!</definedName>
    <definedName name="tien" hidden="1">{"'Sheet1'!$L$16"}</definedName>
    <definedName name="TIENLUONG">#REF!</definedName>
    <definedName name="Tiep_dia">[19]Sheet3!#REF!</definedName>
    <definedName name="Tiepdia">[8]Tiepdia!$1:$1048576</definedName>
    <definedName name="Tim_lan_xuat_hien">#REF!</definedName>
    <definedName name="Tim_lan_xuat_hien_cong">#REF!</definedName>
    <definedName name="tim_xuat_hien">#REF!</definedName>
    <definedName name="tinh">[37]!tbl_tinh[Tỉnh]</definedName>
    <definedName name="TIT">#REF!</definedName>
    <definedName name="TITAN">#REF!</definedName>
    <definedName name="TK">#REF!</definedName>
    <definedName name="TK_GTGT">#REF!</definedName>
    <definedName name="tkcn2btg">#REF!</definedName>
    <definedName name="tkcn2x">#REF!</definedName>
    <definedName name="tkcn2y1">#REF!</definedName>
    <definedName name="tkcn2y2">#REF!</definedName>
    <definedName name="tkcn2y3">#REF!</definedName>
    <definedName name="tkcn2y4">#REF!</definedName>
    <definedName name="tkcn2y5">#REF!</definedName>
    <definedName name="tkcn3btg">#REF!</definedName>
    <definedName name="tkcn3x">#REF!</definedName>
    <definedName name="tkcn3y1">#REF!</definedName>
    <definedName name="tkcn3y2">#REF!</definedName>
    <definedName name="tkcn3y3">#REF!</definedName>
    <definedName name="tkcn3y4">#REF!</definedName>
    <definedName name="tkcn3y5">#REF!</definedName>
    <definedName name="TKCO">#REF!</definedName>
    <definedName name="tkdd2btg">#REF!</definedName>
    <definedName name="tkdd2x">#REF!</definedName>
    <definedName name="tkdd2y1">#REF!</definedName>
    <definedName name="tkdd2y2">#REF!</definedName>
    <definedName name="tkdd2y3">#REF!</definedName>
    <definedName name="tkdd2y4">#REF!</definedName>
    <definedName name="tkdd2y5">#REF!</definedName>
    <definedName name="tkdd3btg">#REF!</definedName>
    <definedName name="tkdd3x">#REF!</definedName>
    <definedName name="tkdd3y1">#REF!</definedName>
    <definedName name="tkdd3y2">#REF!</definedName>
    <definedName name="tkdd3y3">#REF!</definedName>
    <definedName name="tkdd3y4">#REF!</definedName>
    <definedName name="tkdd3y5">#REF!</definedName>
    <definedName name="TKDU">#REF!</definedName>
    <definedName name="tkgt2btg">#REF!</definedName>
    <definedName name="tkgt2x">#REF!</definedName>
    <definedName name="tkgt2y1">#REF!</definedName>
    <definedName name="tkgt2y2">#REF!</definedName>
    <definedName name="tkgt2y3">#REF!</definedName>
    <definedName name="tkgt2y4">#REF!</definedName>
    <definedName name="tkgt2y5">#REF!</definedName>
    <definedName name="tkgt3btg">#REF!</definedName>
    <definedName name="tkgt3x">#REF!</definedName>
    <definedName name="tkgt3y1">#REF!</definedName>
    <definedName name="tkgt3y2">#REF!</definedName>
    <definedName name="tkgt3y3">#REF!</definedName>
    <definedName name="tkgt3y4">#REF!</definedName>
    <definedName name="tkgt3y5">#REF!</definedName>
    <definedName name="tkhtkt2btg">#REF!</definedName>
    <definedName name="tkhtkt2x">#REF!</definedName>
    <definedName name="tkhtkt2y1">#REF!</definedName>
    <definedName name="tkhtkt2y2">#REF!</definedName>
    <definedName name="tkhtkt2y3">#REF!</definedName>
    <definedName name="tkhtkt2y4">#REF!</definedName>
    <definedName name="tkhtkt2y5">#REF!</definedName>
    <definedName name="tkhtkt3btg">#REF!</definedName>
    <definedName name="tkhtkt3x">#REF!</definedName>
    <definedName name="tkhtkt3y1">#REF!</definedName>
    <definedName name="tkhtkt3y2">#REF!</definedName>
    <definedName name="tkhtkt3y3">#REF!</definedName>
    <definedName name="tkhtkt3y4">#REF!</definedName>
    <definedName name="tkhtkt3y5">#REF!</definedName>
    <definedName name="TKNO">#REF!</definedName>
    <definedName name="TKP">#REF!</definedName>
    <definedName name="tktl2btg">#REF!</definedName>
    <definedName name="tktl2x">#REF!</definedName>
    <definedName name="tktl2y1">#REF!</definedName>
    <definedName name="tktl2y2">#REF!</definedName>
    <definedName name="tktl2y3">#REF!</definedName>
    <definedName name="tktl2y4">#REF!</definedName>
    <definedName name="tktl2y5">#REF!</definedName>
    <definedName name="tktl3btg">#REF!</definedName>
    <definedName name="tktl3x">#REF!</definedName>
    <definedName name="tktl3y1">#REF!</definedName>
    <definedName name="tktl3y2">#REF!</definedName>
    <definedName name="tktl3y3">#REF!</definedName>
    <definedName name="tktl3y4">#REF!</definedName>
    <definedName name="tktl3y5">#REF!</definedName>
    <definedName name="TKYB">"TKYB"</definedName>
    <definedName name="TL">#REF!</definedName>
    <definedName name="TL_PB">#REF!</definedName>
    <definedName name="TLAC120">#REF!</definedName>
    <definedName name="TLAC35">#REF!</definedName>
    <definedName name="TLAC50">#REF!</definedName>
    <definedName name="TLAC70">#REF!</definedName>
    <definedName name="TLAC95">#REF!</definedName>
    <definedName name="TLDa">[19]Sheet3!#REF!</definedName>
    <definedName name="TLdat">[19]Sheet3!#REF!</definedName>
    <definedName name="TLDM">[19]Sheet3!#REF!</definedName>
    <definedName name="Tle">#REF!</definedName>
    <definedName name="tltg">[49]Names!$D$14</definedName>
    <definedName name="TLTH" localSheetId="13">[98]TH!TLTH</definedName>
    <definedName name="TLTH" localSheetId="14">[98]TH!TLTH</definedName>
    <definedName name="TLTH" localSheetId="6">[98]TH!TLTH</definedName>
    <definedName name="TLTH" localSheetId="7">[98]TH!TLTH</definedName>
    <definedName name="TLTH" localSheetId="8">[98]TH!TLTH</definedName>
    <definedName name="TLTH" localSheetId="9">[98]TH!TLTH</definedName>
    <definedName name="TLTH" localSheetId="10">[98]TH!TLTH</definedName>
    <definedName name="TLTH">[98]TH!TLTH</definedName>
    <definedName name="TLTH1" localSheetId="13">[74]!TLTH1</definedName>
    <definedName name="TLTH1" localSheetId="14">[74]!TLTH1</definedName>
    <definedName name="TLTH1" localSheetId="6">[74]!TLTH1</definedName>
    <definedName name="TLTH1" localSheetId="7">[74]!TLTH1</definedName>
    <definedName name="TLTH1" localSheetId="8">[74]!TLTH1</definedName>
    <definedName name="TLTH1" localSheetId="9">[74]!TLTH1</definedName>
    <definedName name="TLTH1" localSheetId="10">[74]!TLTH1</definedName>
    <definedName name="TLTH1">[74]!TLTH1</definedName>
    <definedName name="TM" hidden="1">{"'Sheet1'!$L$16"}</definedName>
    <definedName name="tmdt">#REF!</definedName>
    <definedName name="TMS_rptKowDTimeInOutLevel3M">#REF!</definedName>
    <definedName name="tn">[0]!BTRAM</definedName>
    <definedName name="TN_CTO">[124]Cto!$O$21</definedName>
    <definedName name="tn1pinnc">'[8]thao-go'!#REF!</definedName>
    <definedName name="tn2mhnnc">'[8]thao-go'!#REF!</definedName>
    <definedName name="TNCM">'[8]CHITIET VL-NC-TT-3p'!#REF!</definedName>
    <definedName name="tnhnnc">'[8]thao-go'!#REF!</definedName>
    <definedName name="tnignc">'[8]thao-go'!#REF!</definedName>
    <definedName name="tnin190nc">'[8]thao-go'!#REF!</definedName>
    <definedName name="tnlnc">'[8]thao-go'!#REF!</definedName>
    <definedName name="tnnnc">'[8]thao-go'!#REF!</definedName>
    <definedName name="tno">[21]gVL!$Q$47</definedName>
    <definedName name="Toanbo">#REF!</definedName>
    <definedName name="ToiDien5T">'[43]MTC+NC'!$D$10</definedName>
    <definedName name="tong">#REF!</definedName>
    <definedName name="TOTAL">#REF!</definedName>
    <definedName name="TOTAL_A">#REF!</definedName>
    <definedName name="TOTAL_B">#REF!</definedName>
    <definedName name="TOTAL_C">#REF!</definedName>
    <definedName name="TOTAL_I">#REF!</definedName>
    <definedName name="TOTAL_II">#REF!</definedName>
    <definedName name="TOTAL_III">#REF!</definedName>
    <definedName name="TOTAL_IV">#REF!</definedName>
    <definedName name="TOTAL_V">#REF!</definedName>
    <definedName name="TOTAL_VA">#REF!</definedName>
    <definedName name="TOTAL_VB">#REF!</definedName>
    <definedName name="TOTAL_VC">#REF!</definedName>
    <definedName name="TOTAL_VI">#REF!</definedName>
    <definedName name="TOTAL_VII">#REF!</definedName>
    <definedName name="TOTAL_VIII">#REF!</definedName>
    <definedName name="TOTAL_VIV">#REF!</definedName>
    <definedName name="TOTAL_VV">#REF!</definedName>
    <definedName name="Total1000">'[73]Summary of My Chanh Bridge'!$G$41</definedName>
    <definedName name="Total1100">'[73]My Chanh Bridge'!$L$147</definedName>
    <definedName name="Total1200">'[73]My Chanh Bridge'!$L$183</definedName>
    <definedName name="Total1300">'[73]My Chanh Bridge'!$L$219</definedName>
    <definedName name="Total1400">'[73]My Chanh Bridge'!$L$255</definedName>
    <definedName name="Total1500">'[73]My Chanh Bridge'!$L$471</definedName>
    <definedName name="Total1600">'[73]My Chanh Bridge'!$L$506</definedName>
    <definedName name="Total1700">'[73]My Chanh Bridge'!$L$542</definedName>
    <definedName name="Total1800">'[73]My Chanh Bridge'!$L$578</definedName>
    <definedName name="Total2000">'[73]Summary of Phu Bai Bridge'!$G$41</definedName>
    <definedName name="Total2100">'[73]Phu Bai Bridge'!$K$41</definedName>
    <definedName name="Total2200">'[73]Phu Bai Bridge'!$K$78</definedName>
    <definedName name="Total2300">'[73]Phu Bai Bridge'!$K$109</definedName>
    <definedName name="Total2400">'[73]Phu Bai Bridge'!$K$148</definedName>
    <definedName name="Total2500">'[73]Phu Bai Bridge'!$K$259</definedName>
    <definedName name="Total2600">'[73]Phu Bai Bridge'!$K$296</definedName>
    <definedName name="Total2700">'[73]Phu Bai Bridge'!$K$333</definedName>
    <definedName name="Total2800">'[73]Phu Bai Bridge'!$K$370</definedName>
    <definedName name="Total3000">'[73]Summary of Nong Bridge'!$G$43</definedName>
    <definedName name="Total3100">'[73]Nong Bridge'!$K$118</definedName>
    <definedName name="Total3200">'[73]Nong Bridge'!$K$155</definedName>
    <definedName name="Total3300">'[73]Nong Bridge'!$K$187</definedName>
    <definedName name="Total3400">'[73]Nong Bridge'!$K$223</definedName>
    <definedName name="Total3500">'[73]Nong Bridge'!$K$367</definedName>
    <definedName name="Total3600">'[73]Nong Bridge'!$K$403</definedName>
    <definedName name="Total3700">'[73]Nong Bridge'!$K$440</definedName>
    <definedName name="Total3800">'[73]Nong Bridge'!$K$476</definedName>
    <definedName name="Total3900">'[73]Nong Bridge'!$K$512</definedName>
    <definedName name="Total4000">'[73]Summary of Phong Le Bridge'!$G$42</definedName>
    <definedName name="Total4100">'[73]Phong Le Bridge'!$K$159</definedName>
    <definedName name="Total4200">'[73]Phong Le Bridge'!$K$198</definedName>
    <definedName name="Total4300">'[73]Phong Le Bridge'!$K$241</definedName>
    <definedName name="Total4400">'[73]Phong Le Bridge'!$K$280</definedName>
    <definedName name="Total4500">'[73]Phong Le Bridge'!$K$550</definedName>
    <definedName name="Total4600">'[73]Phong Le Bridge'!$K$589</definedName>
    <definedName name="Total4700">'[73]Phong Le Bridge'!$K$627</definedName>
    <definedName name="Total4800">'[73]Phong Le Bridge'!$K$666</definedName>
    <definedName name="Total5000">'[73]Summary of Ky Lam Bridge'!$G$43</definedName>
    <definedName name="Total5100">'[73]Ky Lam Bridge'!$K$154</definedName>
    <definedName name="Total5200">'[73]Ky Lam Bridge'!$K$193</definedName>
    <definedName name="Total5300">'[73]Ky Lam Bridge'!$K$319</definedName>
    <definedName name="Total5400">'[73]Ky Lam Bridge'!$K$358</definedName>
    <definedName name="Total5500">'[73]Ky Lam Bridge'!$K$863</definedName>
    <definedName name="Total5600">'[73]Ky Lam Bridge'!$K$988</definedName>
    <definedName name="Total5700">'[73]Ky Lam Bridge'!$K$1026</definedName>
    <definedName name="Total5800">'[73]Ky Lam Bridge'!$K$1064</definedName>
    <definedName name="Total6000">'[73]Provisional Sums Item'!$M$40</definedName>
    <definedName name="Total7000">'[73]Gas Pressure Welding'!$G$42</definedName>
    <definedName name="total8000">'[73]General Item&amp;General Requiremen'!$G$43</definedName>
    <definedName name="Total8100">'[73]General Items'!$M$40</definedName>
    <definedName name="Total8200_1">'[73]Regenral Requirements'!$K$45</definedName>
    <definedName name="Total8200_2">'[73]Regenral Requirements'!$K$88</definedName>
    <definedName name="TotalRecord">#REF!</definedName>
    <definedName name="TotalRecord_T">#REF!</definedName>
    <definedName name="TPcaphe">[10]BK04!#REF!</definedName>
    <definedName name="TPLRP">#REF!</definedName>
    <definedName name="tr" hidden="1">{"'Sheet1'!$L$16"}</definedName>
    <definedName name="TR15HT">'[8]TONGKE-HT'!#REF!</definedName>
    <definedName name="TR16HT">'[8]TONGKE-HT'!#REF!</definedName>
    <definedName name="TR19HT">'[8]TONGKE-HT'!#REF!</definedName>
    <definedName name="tr1x15">[8]giathanh1!#REF!</definedName>
    <definedName name="TR20HT">'[8]TONGKE-HT'!#REF!</definedName>
    <definedName name="tr3x100">'[8]dongia (2)'!#REF!</definedName>
    <definedName name="Tra_Cot">#REF!</definedName>
    <definedName name="Tra_DM_su_dung">#REF!</definedName>
    <definedName name="Tra_don_gia_KS">#REF!</definedName>
    <definedName name="Tra_DTCT">#REF!</definedName>
    <definedName name="Tra_gia">#REF!</definedName>
    <definedName name="Tra_GTXLST">[132]DTCT!$C$10:$J$438</definedName>
    <definedName name="Tra_phan_tram">[133]Tra_bang!#REF!</definedName>
    <definedName name="Tra_ten_cong">#REF!</definedName>
    <definedName name="Tra_tim_hang_mucPT_trung">#REF!</definedName>
    <definedName name="Tra_TL">#REF!</definedName>
    <definedName name="Tra_ty_le">#REF!</definedName>
    <definedName name="Tra_ty_le2">#REF!</definedName>
    <definedName name="Tra_ty_le3">#REF!</definedName>
    <definedName name="Tra_ty_le4">#REF!</definedName>
    <definedName name="Tra_ty_le5">#REF!</definedName>
    <definedName name="TRA_VAT_LIEU">#REF!</definedName>
    <definedName name="tra_vat_lieu1">'[134]tra-vat-lieu'!$G$4:$J$193</definedName>
    <definedName name="TRA_VL">#REF!</definedName>
    <definedName name="tra_VL_1">'[64]tra-vat-lieu'!$A$201:$H$215</definedName>
    <definedName name="traA103">#REF!</definedName>
    <definedName name="trab">#REF!</definedName>
    <definedName name="TraDAH_H">#REF!</definedName>
    <definedName name="TRADE2">#REF!</definedName>
    <definedName name="tram">[75]THTram!#REF!</definedName>
    <definedName name="tram100">'[8]dongia (2)'!#REF!</definedName>
    <definedName name="tram1x25">'[8]dongia (2)'!#REF!</definedName>
    <definedName name="tramatcong1">#REF!</definedName>
    <definedName name="tramatcong2">#REF!</definedName>
    <definedName name="tranhietdo">#REF!</definedName>
    <definedName name="TRANSFORMER">'[87]NEW-PANEL'!#REF!</definedName>
    <definedName name="TRaRu">[10]BK04!#REF!</definedName>
    <definedName name="TraTH">'[135]dtct cong'!$A$9:$A$649</definedName>
    <definedName name="TRAVL">#REF!</definedName>
    <definedName name="trc">[136]CT1!#REF!</definedName>
    <definedName name="Trô_P1">'[38]Cap DUL'!$C$264</definedName>
    <definedName name="Trô_P10">'[38]Cap DUL'!$C$597</definedName>
    <definedName name="Trô_P11">'[38]Cap DUL'!$C$634</definedName>
    <definedName name="Trô_P2">'[38]Cap DUL'!$C$301</definedName>
    <definedName name="Trô_P3">'[38]Cap DUL'!$C$338</definedName>
    <definedName name="Trô_P4">'[38]Cap DUL'!$C$375</definedName>
    <definedName name="Trô_P5">'[38]Cap DUL'!$C$412</definedName>
    <definedName name="Trô_P6">'[38]Cap DUL'!$C$449</definedName>
    <definedName name="Trô_P7">'[38]Cap DUL'!$C$486</definedName>
    <definedName name="Trô_P8">'[38]Cap DUL'!$C$523</definedName>
    <definedName name="Trô_P9">'[38]Cap DUL'!$C$560</definedName>
    <definedName name="tron250">#REF!</definedName>
    <definedName name="tron25th">#REF!</definedName>
    <definedName name="tron60th">#REF!</definedName>
    <definedName name="tron80">#REF!</definedName>
    <definedName name="TronD10D18">'[127]4'!$K$14</definedName>
    <definedName name="TronD6D8">'[127]4'!$K$13</definedName>
    <definedName name="trt">#REF!</definedName>
    <definedName name="tru_can">#REF!</definedName>
    <definedName name="tru10mtc">'[8]t-h HA THE'!#REF!</definedName>
    <definedName name="tru8mtc">'[8]t-h HA THE'!#REF!</definedName>
    <definedName name="trygmdgdh" hidden="1">{"'Sheet1'!$L$16"}</definedName>
    <definedName name="TT">#REF!</definedName>
    <definedName name="TT_1P">#REF!</definedName>
    <definedName name="TT_3p">#REF!</definedName>
    <definedName name="tt1pnc">'[8]lam-moi'!#REF!</definedName>
    <definedName name="tt1pvl">'[8]lam-moi'!#REF!</definedName>
    <definedName name="tt3pnc">'[8]lam-moi'!#REF!</definedName>
    <definedName name="tt3pvl">'[8]lam-moi'!#REF!</definedName>
    <definedName name="ttbt">#REF!</definedName>
    <definedName name="TTC">[46]GTTBA!#REF!</definedName>
    <definedName name="TTCa">[46]GTTBA!#REF!</definedName>
    <definedName name="TTDD">[8]TDTKP!$E$44+[8]TDTKP!$F$44+[8]TDTKP!$G$44</definedName>
    <definedName name="TTDD3P">[8]TDTKP1!#REF!</definedName>
    <definedName name="TTDDCT3p">[8]TDTKP1!#REF!</definedName>
    <definedName name="TTDZ">#REF!</definedName>
    <definedName name="TTDZ35">#REF!</definedName>
    <definedName name="tthi">#REF!</definedName>
    <definedName name="TTK3p">'[8]TONGKE3p '!$C$295</definedName>
    <definedName name="TTLo62">[137]XL4Poppy!$A$15</definedName>
    <definedName name="TTPDQTVDT">#REF!</definedName>
    <definedName name="TTQTVDTbtg">#REF!</definedName>
    <definedName name="TTQTVDTx">#REF!</definedName>
    <definedName name="Ttradtbtg">#REF!</definedName>
    <definedName name="Ttradtx">#REF!</definedName>
    <definedName name="Ttradty1">#REF!</definedName>
    <definedName name="Ttradty2">#REF!</definedName>
    <definedName name="Ttradty3">#REF!</definedName>
    <definedName name="Ttradty4">#REF!</definedName>
    <definedName name="Ttradty5">#REF!</definedName>
    <definedName name="Ttrahqktbtg">#REF!</definedName>
    <definedName name="Ttrahqktx">#REF!</definedName>
    <definedName name="Ttrahqkty1">#REF!</definedName>
    <definedName name="Ttrahqkty2">#REF!</definedName>
    <definedName name="Ttrahqkty3">#REF!</definedName>
    <definedName name="Ttrahqkty4">#REF!</definedName>
    <definedName name="Ttrahqkty5">#REF!</definedName>
    <definedName name="Ttratkbtg">#REF!</definedName>
    <definedName name="Ttratkx">#REF!</definedName>
    <definedName name="Ttratky1">#REF!</definedName>
    <definedName name="Ttratky2">#REF!</definedName>
    <definedName name="Ttratky3">#REF!</definedName>
    <definedName name="Ttratky4">#REF!</definedName>
    <definedName name="Ttratky5">#REF!</definedName>
    <definedName name="ttronmk">#REF!</definedName>
    <definedName name="TTSC" hidden="1">{"'Sheet1'!$L$16"}</definedName>
    <definedName name="ttt">#REF!</definedName>
    <definedName name="TTTSSS">'[138]TT TSSS'!$A$3:$L$27</definedName>
    <definedName name="TTVAn5">#REF!</definedName>
    <definedName name="TU" hidden="1">{"'Sheet1'!$L$16"}</definedName>
    <definedName name="TuanGiao">'[106]KHQT-00-01'!#REF!</definedName>
    <definedName name="Tuong_chan">#REF!</definedName>
    <definedName name="Tuong_dau_HD">'[38]Cap DUL'!$549:$551</definedName>
    <definedName name="tuyennhanh" hidden="1">{"'Sheet1'!$L$16"}</definedName>
    <definedName name="tv75nc">#REF!</definedName>
    <definedName name="tv75vl">#REF!</definedName>
    <definedName name="tvbt">#REF!</definedName>
    <definedName name="tvg">#REF!</definedName>
    <definedName name="tx1pignc">'[8]thao-go'!#REF!</definedName>
    <definedName name="tx1pindnc">'[8]thao-go'!#REF!</definedName>
    <definedName name="tx1pingnc">'[8]thao-go'!#REF!</definedName>
    <definedName name="tx1pintnc">'[8]thao-go'!#REF!</definedName>
    <definedName name="tx1pitnc">'[8]thao-go'!#REF!</definedName>
    <definedName name="tx2mhnnc">'[8]thao-go'!#REF!</definedName>
    <definedName name="tx2mitnc">'[8]thao-go'!#REF!</definedName>
    <definedName name="txhnnc">'[8]thao-go'!#REF!</definedName>
    <definedName name="txig1nc">'[8]thao-go'!#REF!</definedName>
    <definedName name="txin190nc">'[8]thao-go'!#REF!</definedName>
    <definedName name="txinnc">'[8]thao-go'!#REF!</definedName>
    <definedName name="txit1nc">'[8]thao-go'!#REF!</definedName>
    <definedName name="ty">[139]ESTI.!$A$1:$U$52</definedName>
    <definedName name="Ty_gia">[89]VL!#REF!</definedName>
    <definedName name="ty_le">#REF!</definedName>
    <definedName name="ty_le_2">#REF!</definedName>
    <definedName name="ty_le_3">#REF!</definedName>
    <definedName name="ty_le_BTN">#REF!</definedName>
    <definedName name="Ty_le1">#REF!</definedName>
    <definedName name="tyle2">#REF!</definedName>
    <definedName name="U">#REF!</definedName>
    <definedName name="ưdew">[140]!tbl_cty_bp[ten_bp]</definedName>
    <definedName name="ưefgeg" hidden="1">{"'Sheet1'!$L$16"}</definedName>
    <definedName name="Unit_Price">#REF!</definedName>
    <definedName name="unit1">'[80]Breakdown 2'!#REF!</definedName>
    <definedName name="unit5">'[80]Breakdown 2'!#REF!</definedName>
    <definedName name="unit9">'[80]Breakdown 2'!#REF!</definedName>
    <definedName name="UP">#REF!,#REF!,#REF!,#REF!,#REF!,#REF!,#REF!,#REF!,#REF!,#REF!,#REF!</definedName>
    <definedName name="USD">[19]Sheet3!#REF!</definedName>
    <definedName name="v">'[127]4'!$K$24</definedName>
    <definedName name="V_a_b__t_ng_M200____1x2">#N/A</definedName>
    <definedName name="V8.Refresh" hidden="1">{"NGUYEN QUI THIEP - Personal View",#N/A,FALSE,"XDCB.HT.FUR."}</definedName>
    <definedName name="Va">'[56]Giai trinh'!#REF!</definedName>
    <definedName name="VAÄT_LIEÄU">"ATRAM"</definedName>
    <definedName name="vaidia">#REF!</definedName>
    <definedName name="VAN">[22]CT35!#REF!</definedName>
    <definedName name="VARIINST">#REF!</definedName>
    <definedName name="VARIPURC">#REF!</definedName>
    <definedName name="vat">#REF!</definedName>
    <definedName name="VAT_22">[100]DZ22!#REF!</definedName>
    <definedName name="vatlieu">#REF!</definedName>
    <definedName name="VC">#REF!</definedName>
    <definedName name="VC4tr" hidden="1">{"'Sheet1'!$L$16"}</definedName>
    <definedName name="vcbt35">'[122]CHIET TINH DZ 10 KV'!$I$5</definedName>
    <definedName name="VCC">#REF!</definedName>
    <definedName name="vccat">'[67]CHIET TINH DZ 0,4'!#REF!</definedName>
    <definedName name="vccat35">'[122]CHIET TINH DZ 10 KV'!$L$14</definedName>
    <definedName name="vccatv">#REF!</definedName>
    <definedName name="vccot">#REF!</definedName>
    <definedName name="vccot35">#REF!</definedName>
    <definedName name="vccott">#REF!</definedName>
    <definedName name="vccottt">#REF!</definedName>
    <definedName name="VCD">#REF!</definedName>
    <definedName name="vcda">'[67]CHIET TINH DZ 0,4'!#REF!</definedName>
    <definedName name="vcda35">'[122]CHIET TINH DZ 10 KV'!$L$15</definedName>
    <definedName name="vcdatc2">#REF!</definedName>
    <definedName name="vcdatc3">#REF!</definedName>
    <definedName name="vcday">#REF!</definedName>
    <definedName name="vcdayct">'[15]CHIET TINH CCT '!#REF!</definedName>
    <definedName name="vcdc">'[122]CHIET TINH DZ 10 KV'!$L$17</definedName>
    <definedName name="vcdctc">#REF!</definedName>
    <definedName name="VCDD3p">'[8]KPVC-BD '!#REF!</definedName>
    <definedName name="vcdungcu35">'[15]CHIET TINH DZ 35 KV'!#REF!</definedName>
    <definedName name="vcg">#REF!</definedName>
    <definedName name="vcgo">#REF!</definedName>
    <definedName name="VCHT">#REF!</definedName>
    <definedName name="vcn">#REF!</definedName>
    <definedName name="vcoto" hidden="1">{"'Sheet1'!$L$16"}</definedName>
    <definedName name="VCP">#REF!</definedName>
    <definedName name="vcpbkbr">#REF!</definedName>
    <definedName name="VCPBKMV">#REF!</definedName>
    <definedName name="vcpk">#REF!</definedName>
    <definedName name="VCPSCTCN">#REF!</definedName>
    <definedName name="VCPSCTCP">#REF!</definedName>
    <definedName name="VCPSCTHH">#REF!</definedName>
    <definedName name="VCPSQTM">#REF!</definedName>
    <definedName name="VCPSTK">#REF!</definedName>
    <definedName name="vcsat">'[67]CHIET TINH CCT'!#REF!</definedName>
    <definedName name="vcsat35">'[15]CHIET TINH DZ 35 KV'!#REF!</definedName>
    <definedName name="vcsatct">'[15]CHIET TINH CCT '!#REF!</definedName>
    <definedName name="vcsu">#REF!</definedName>
    <definedName name="vcsuct">'[15]CHIET TINH CCT '!#REF!</definedName>
    <definedName name="vctb">#REF!</definedName>
    <definedName name="vctmong">#REF!</definedName>
    <definedName name="vctre">'[141]CHITIET-DZ04'!#REF!</definedName>
    <definedName name="VCTT">#REF!</definedName>
    <definedName name="VCVBT1">'[8]VCV-BE-TONG'!$G$11</definedName>
    <definedName name="VCVBT2">'[8]VCV-BE-TONG'!$G$17</definedName>
    <definedName name="vcxa">'[67]CHIET TINH DZ 0,4'!#REF!</definedName>
    <definedName name="vcxa35">'[122]CHIET TINH DZ 10 KV'!$L$18</definedName>
    <definedName name="vcxm">'[67]CHIET TINH DZ 0,4'!#REF!</definedName>
    <definedName name="vcxm35">'[122]CHIET TINH DZ 10 KV'!$L$13</definedName>
    <definedName name="vd">#REF!</definedName>
    <definedName name="vd3p">#REF!</definedName>
    <definedName name="VDKMCTG">#REF!</definedName>
    <definedName name="VDKSCT">#REF!</definedName>
    <definedName name="VDKSCTCN">#REF!</definedName>
    <definedName name="VDKSCTCP">#REF!</definedName>
    <definedName name="vdkt">[21]gVL!$Q$55</definedName>
    <definedName name="vdktgtgt">#REF!</definedName>
    <definedName name="VI">'[56]Giai trinh'!#REF!</definedName>
    <definedName name="VIa">'[56]Giai trinh'!#REF!</definedName>
    <definedName name="viet">#REF!</definedName>
    <definedName name="Vietri">[48]TTVanChuyen!#REF!</definedName>
    <definedName name="VIEW">#REF!</definedName>
    <definedName name="VII">'[56]Giai trinh'!#REF!</definedName>
    <definedName name="VIIa">'[56]Giai trinh'!#REF!</definedName>
    <definedName name="VIII">'[56]Giai trinh'!#REF!</definedName>
    <definedName name="VIIIa">'[56]Giai trinh'!#REF!</definedName>
    <definedName name="vk">[142]M13PTDG!$H$11</definedName>
    <definedName name="vkds">#REF!</definedName>
    <definedName name="vkh">[143]chiettinh!$I$11</definedName>
    <definedName name="vktc">#REF!</definedName>
    <definedName name="vl">[144]TH!$P$1</definedName>
    <definedName name="VL.DMC">[46]GTTBA!#REF!</definedName>
    <definedName name="VL.GTTMC">[46]GTTBA!#REF!</definedName>
    <definedName name="VL.I">'[56]Giai trinh'!#REF!</definedName>
    <definedName name="VL.II">'[56]Giai trinh'!#REF!</definedName>
    <definedName name="VL.III">'[56]Giai trinh'!#REF!</definedName>
    <definedName name="VL.IV">'[56]Giai trinh'!#REF!</definedName>
    <definedName name="VL.M10.1">'[54]Giai trinh'!#REF!</definedName>
    <definedName name="VL.M10.2">'[54]Giai trinh'!#REF!</definedName>
    <definedName name="VL.M12.1">[55]GTTBA!$I$243</definedName>
    <definedName name="VL.M12.2">[55]GTTBA!$I$215</definedName>
    <definedName name="VL.M14.1">[46]GTTBA!#REF!</definedName>
    <definedName name="VL.M14.2">[46]GTTBA!#REF!</definedName>
    <definedName name="VL.MDT">'[54]Giai trinh'!#REF!</definedName>
    <definedName name="VL.MTCat">[46]GTTBA!#REF!</definedName>
    <definedName name="VL.T1C.CDFD">[46]GTTBA!#REF!</definedName>
    <definedName name="VL.T1C.M14">[46]GTTBA!#REF!</definedName>
    <definedName name="VL.T1C.M16">[103]GTTBA!$I$151</definedName>
    <definedName name="VL.TTC">[46]GTTBA!#REF!</definedName>
    <definedName name="VL.V">'[56]Giai trinh'!#REF!</definedName>
    <definedName name="VL.VI">'[56]Giai trinh'!#REF!</definedName>
    <definedName name="VL.VII">'[56]Giai trinh'!#REF!</definedName>
    <definedName name="VL.VIII">'[56]Giai trinh'!#REF!</definedName>
    <definedName name="VL.X.CSV">[46]GTTBA!#REF!</definedName>
    <definedName name="VL.XL">[46]GTTBA!#REF!</definedName>
    <definedName name="vl1p">#REF!</definedName>
    <definedName name="vl3p">#REF!</definedName>
    <definedName name="vlc">#REF!</definedName>
    <definedName name="Vlcap0.7">#REF!</definedName>
    <definedName name="VLcap1">#REF!</definedName>
    <definedName name="vlct" hidden="1">{"'Sheet1'!$L$16"}</definedName>
    <definedName name="vlctbb">#REF!</definedName>
    <definedName name="vldd">'[8]TH XL'!#REF!</definedName>
    <definedName name="vldn400">#REF!</definedName>
    <definedName name="vldn600">#REF!</definedName>
    <definedName name="VLHC">[8]TNHCHINH!$I$38</definedName>
    <definedName name="VLIEU">#REF!</definedName>
    <definedName name="VLNCMTC">#REF!</definedName>
    <definedName name="VLPhu">#REF!</definedName>
    <definedName name="vltr">'[8]TH XL'!#REF!</definedName>
    <definedName name="vltram">#REF!</definedName>
    <definedName name="VLTT">#REF!</definedName>
    <definedName name="VLxaydung">#REF!</definedName>
    <definedName name="Vn">'[145]Phuong an 1'!$S$1</definedName>
    <definedName name="Von.KL">#REF!</definedName>
    <definedName name="vr3p">#REF!</definedName>
    <definedName name="vt">#REF!</definedName>
    <definedName name="vt1pbs">'[8]lam-moi'!#REF!</definedName>
    <definedName name="vtbs">'[8]lam-moi'!#REF!</definedName>
    <definedName name="vthang">#REF!</definedName>
    <definedName name="VuaBT">#REF!</definedName>
    <definedName name="vvv">#REF!</definedName>
    <definedName name="vxabd">[146]Names!$AH$59</definedName>
    <definedName name="vxadn">#REF!</definedName>
    <definedName name="vxah">#REF!</definedName>
    <definedName name="vxah1">#REF!</definedName>
    <definedName name="vxaqn">#REF!</definedName>
    <definedName name="vxaqn2">#REF!</definedName>
    <definedName name="vxath">[40]Names!$AH$59</definedName>
    <definedName name="vxbbd">#REF!</definedName>
    <definedName name="vxbdn">#REF!</definedName>
    <definedName name="vxbh">#REF!</definedName>
    <definedName name="vxbqn">#REF!</definedName>
    <definedName name="vxbqn2">#REF!</definedName>
    <definedName name="vxcbd">#REF!</definedName>
    <definedName name="vxcdn">#REF!</definedName>
    <definedName name="vxch">#REF!</definedName>
    <definedName name="vxcqn">#REF!</definedName>
    <definedName name="vxcqn2">#REF!</definedName>
    <definedName name="W">#REF!</definedName>
    <definedName name="Wc">[28]PEDESB!#REF!</definedName>
    <definedName name="WRITE" hidden="1">{#N/A,#N/A,FALSE,"CCTV"}</definedName>
    <definedName name="WRN" hidden="1">{#N/A,#N/A,FALSE,"CCTV"}</definedName>
    <definedName name="wrn.BM." hidden="1">{#N/A,#N/A,FALSE,"CCTV"}</definedName>
    <definedName name="wrn.chi._.tiÆt." hidden="1">{#N/A,#N/A,FALSE,"Chi tiÆt"}</definedName>
    <definedName name="wrn.mai._.khanh." hidden="1">{"NGUYEN QUI THIEP - Personal View",#N/A,FALSE,"XDCB.HT.FUR."}</definedName>
    <definedName name="x">#REF!</definedName>
    <definedName name="X.CSV">[46]GTTBA!#REF!</definedName>
    <definedName name="X.CSVa">[46]GTTBA!#REF!</definedName>
    <definedName name="x_list">[147]Section!$B$12:$B$42</definedName>
    <definedName name="x17dnc">[8]chitiet!#REF!</definedName>
    <definedName name="x17dvl">[8]chitiet!#REF!</definedName>
    <definedName name="x17knc">[8]chitiet!#REF!</definedName>
    <definedName name="x17kvl">[8]chitiet!#REF!</definedName>
    <definedName name="X1pFCOnc">'[8]CHITIET VL-NC-TT -1p'!#REF!</definedName>
    <definedName name="X1pFCOvc">'[8]CHITIET VL-NC-TT -1p'!#REF!</definedName>
    <definedName name="X1pFCOvl">'[8]CHITIET VL-NC-TT -1p'!#REF!</definedName>
    <definedName name="x1pignc">'[8]lam-moi'!#REF!</definedName>
    <definedName name="X1pIGvc">'[8]CHITIET VL-NC-TT -1p'!#REF!</definedName>
    <definedName name="x1pigvl">'[8]lam-moi'!#REF!</definedName>
    <definedName name="x1pind">#REF!</definedName>
    <definedName name="x1pindnc">'[8]lam-moi'!#REF!</definedName>
    <definedName name="x1pindvl">'[8]lam-moi'!#REF!</definedName>
    <definedName name="x1ping">#REF!</definedName>
    <definedName name="x1pingnc">'[8]lam-moi'!#REF!</definedName>
    <definedName name="x1pingvl">'[8]lam-moi'!#REF!</definedName>
    <definedName name="x1pint">#REF!</definedName>
    <definedName name="x1pintnc">'[8]lam-moi'!#REF!</definedName>
    <definedName name="X1pINTvc">'[8]CHITIET VL-NC-TT -1p'!#REF!</definedName>
    <definedName name="x1pintvl">'[8]lam-moi'!#REF!</definedName>
    <definedName name="x1pitnc">'[8]lam-moi'!#REF!</definedName>
    <definedName name="X1pITvc">'[8]CHITIET VL-NC-TT -1p'!#REF!</definedName>
    <definedName name="x1pitvl">'[8]lam-moi'!#REF!</definedName>
    <definedName name="x20knc">[8]chitiet!#REF!</definedName>
    <definedName name="x20kvl">[8]chitiet!#REF!</definedName>
    <definedName name="x22knc">[8]chitiet!#REF!</definedName>
    <definedName name="x22kvl">[8]chitiet!#REF!</definedName>
    <definedName name="x2mig1nc">'[8]lam-moi'!#REF!</definedName>
    <definedName name="x2mig1vl">'[8]lam-moi'!#REF!</definedName>
    <definedName name="x2min1nc">'[8]lam-moi'!#REF!</definedName>
    <definedName name="x2min1vl">'[8]lam-moi'!#REF!</definedName>
    <definedName name="x2mit1vl">'[8]lam-moi'!#REF!</definedName>
    <definedName name="x2mitnc">'[8]lam-moi'!#REF!</definedName>
    <definedName name="xa">'[15]CHIET TINH TBA '!#REF!</definedName>
    <definedName name="xang">#REF!</definedName>
    <definedName name="xaydung">[148]XL4Poppy!$B$1:$B$16</definedName>
    <definedName name="XB_80">#REF!</definedName>
    <definedName name="XCCT">0.5</definedName>
    <definedName name="xcp">[147]Section!$K$47:$K$51</definedName>
    <definedName name="xd">#REF!</definedName>
    <definedName name="xd0.6">#REF!</definedName>
    <definedName name="xd1.3">#REF!</definedName>
    <definedName name="xd1.5">#REF!</definedName>
    <definedName name="xdd">#REF!</definedName>
    <definedName name="XDDHT">#REF!</definedName>
    <definedName name="XDKT" hidden="1">{"NGUYEN QUI THIEP - Personal View",#N/A,FALSE,"XDCB.HT.FUR."}</definedName>
    <definedName name="xdra">[11]sheet12!#REF!</definedName>
    <definedName name="xdsnc">[8]gtrinh!#REF!</definedName>
    <definedName name="xdsvl">[8]gtrinh!#REF!</definedName>
    <definedName name="xfco">#REF!</definedName>
    <definedName name="xfco3p">#REF!</definedName>
    <definedName name="xfconc">'[8]lam-moi'!#REF!</definedName>
    <definedName name="xfconc3p">'[8]CHITIET VL-NC'!$G$94</definedName>
    <definedName name="xfcotnc">#REF!</definedName>
    <definedName name="xfcotvl">#REF!</definedName>
    <definedName name="xfcovl">'[8]lam-moi'!#REF!</definedName>
    <definedName name="xfcovl3p">'[8]CHITIET VL-NC'!$G$90</definedName>
    <definedName name="xfnc">'[8]lam-moi'!#REF!</definedName>
    <definedName name="xfvl">'[8]lam-moi'!#REF!</definedName>
    <definedName name="xh">#REF!</definedName>
    <definedName name="xhn">#REF!</definedName>
    <definedName name="xhnnc">'[8]lam-moi'!#REF!</definedName>
    <definedName name="xhnvl">'[8]lam-moi'!#REF!</definedName>
    <definedName name="xig">#REF!</definedName>
    <definedName name="xig1">#REF!</definedName>
    <definedName name="xig1nc">'[8]lam-moi'!#REF!</definedName>
    <definedName name="xig1p">#REF!</definedName>
    <definedName name="xig1pnc">'[8]lam-moi'!#REF!</definedName>
    <definedName name="xig1pvl">'[8]lam-moi'!#REF!</definedName>
    <definedName name="xig1vl">'[8]lam-moi'!#REF!</definedName>
    <definedName name="xig2nc">'[8]lam-moi'!#REF!</definedName>
    <definedName name="xig2vl">'[8]lam-moi'!#REF!</definedName>
    <definedName name="xig3p">#REF!</definedName>
    <definedName name="xiggnc">'[8]CHITIET VL-NC'!$G$57</definedName>
    <definedName name="xiggvl">'[8]CHITIET VL-NC'!$G$53</definedName>
    <definedName name="xignc">'[8]lam-moi'!#REF!</definedName>
    <definedName name="xignc3p">#REF!</definedName>
    <definedName name="xigvl">'[8]lam-moi'!#REF!</definedName>
    <definedName name="xigvl3p">#REF!</definedName>
    <definedName name="ximang">[35]Sheet1!#REF!,[35]Sheet1!#REF!,[35]Sheet1!#REF!,[35]Sheet1!#REF!,[35]Sheet1!#REF!</definedName>
    <definedName name="XiMangPCB30">[45]T.Tinh!#REF!</definedName>
    <definedName name="xin">#REF!</definedName>
    <definedName name="xin190">#REF!</definedName>
    <definedName name="xin1903p">#REF!</definedName>
    <definedName name="xin190nc">'[8]lam-moi'!#REF!</definedName>
    <definedName name="xin190nc3p">'[8]CHITIET VL-NC'!$G$76</definedName>
    <definedName name="xin190vl">'[8]lam-moi'!#REF!</definedName>
    <definedName name="xin190vl3p">'[8]CHITIET VL-NC'!$G$72</definedName>
    <definedName name="xin2903p">#REF!</definedName>
    <definedName name="xin290nc3p">#REF!</definedName>
    <definedName name="xin290vl3p">#REF!</definedName>
    <definedName name="xin3p">#REF!</definedName>
    <definedName name="xin901nc">'[8]lam-moi'!#REF!</definedName>
    <definedName name="xin901vl">'[8]lam-moi'!#REF!</definedName>
    <definedName name="xind">#REF!</definedName>
    <definedName name="xind1p">#REF!</definedName>
    <definedName name="xind1pnc">'[8]lam-moi'!#REF!</definedName>
    <definedName name="xind1pvl">'[8]lam-moi'!#REF!</definedName>
    <definedName name="xind3p">#REF!</definedName>
    <definedName name="xindnc">'[8]lam-moi'!#REF!</definedName>
    <definedName name="xindnc1p">#REF!</definedName>
    <definedName name="xindnc3p">'[8]CHITIET VL-NC'!$G$85</definedName>
    <definedName name="xindvl">'[8]lam-moi'!#REF!</definedName>
    <definedName name="xindvl1p">#REF!</definedName>
    <definedName name="xindvl3p">'[8]CHITIET VL-NC'!$G$80</definedName>
    <definedName name="xing1p">#REF!</definedName>
    <definedName name="xing1pnc">'[8]lam-moi'!#REF!</definedName>
    <definedName name="xing1pvl">'[8]lam-moi'!#REF!</definedName>
    <definedName name="xingnc1p">#REF!</definedName>
    <definedName name="xingvl1p">#REF!</definedName>
    <definedName name="xinnc">'[8]lam-moi'!#REF!</definedName>
    <definedName name="xinnc3p">#REF!</definedName>
    <definedName name="xint1p">#REF!</definedName>
    <definedName name="xinvl">'[8]lam-moi'!#REF!</definedName>
    <definedName name="xinvl3p">#REF!</definedName>
    <definedName name="xit">#REF!</definedName>
    <definedName name="xit1">#REF!</definedName>
    <definedName name="xit1nc">'[8]lam-moi'!#REF!</definedName>
    <definedName name="xit1p">#REF!</definedName>
    <definedName name="xit1pnc">'[8]lam-moi'!#REF!</definedName>
    <definedName name="xit1pvl">'[8]lam-moi'!#REF!</definedName>
    <definedName name="xit1vl">'[8]lam-moi'!#REF!</definedName>
    <definedName name="xit2nc">'[8]lam-moi'!#REF!</definedName>
    <definedName name="xit2nc3p">#REF!</definedName>
    <definedName name="xit2vl">'[8]lam-moi'!#REF!</definedName>
    <definedName name="xit2vl3p">#REF!</definedName>
    <definedName name="xit3p">#REF!</definedName>
    <definedName name="xitnc">'[8]lam-moi'!#REF!</definedName>
    <definedName name="xitnc3p">#REF!</definedName>
    <definedName name="xittnc">'[8]CHITIET VL-NC'!$G$48</definedName>
    <definedName name="xittvl">'[8]CHITIET VL-NC'!$G$44</definedName>
    <definedName name="xitvl">'[8]lam-moi'!#REF!</definedName>
    <definedName name="xitvl3p">#REF!</definedName>
    <definedName name="xk0.6">#REF!</definedName>
    <definedName name="xk1.3">#REF!</definedName>
    <definedName name="xk1.5">#REF!</definedName>
    <definedName name="xl">#REF!</definedName>
    <definedName name="Xl_CTO">[124]Cto!$O$8</definedName>
    <definedName name="XLa">[46]GTTBA!#REF!</definedName>
    <definedName name="xlc">#REF!</definedName>
    <definedName name="xld1.4">#REF!</definedName>
    <definedName name="xlk">#REF!</definedName>
    <definedName name="xlk1.4">#REF!</definedName>
    <definedName name="XLTB">#REF!</definedName>
    <definedName name="xlttbninh" hidden="1">{"'Sheet1'!$L$16"}</definedName>
    <definedName name="XLxa">#REF!</definedName>
    <definedName name="xm">[65]gvl!$N$16</definedName>
    <definedName name="XM.I">'[53]Giai trinh'!#REF!</definedName>
    <definedName name="XM.II">'[53]Giai trinh'!#REF!</definedName>
    <definedName name="XM.M10.1">'[54]Giai trinh'!#REF!</definedName>
    <definedName name="XM.M10.2">'[54]Giai trinh'!#REF!</definedName>
    <definedName name="XM.M12.1">[55]GTTBA!$E$228</definedName>
    <definedName name="XM.M12.2">[55]GTTBA!$E$200</definedName>
    <definedName name="XM.M14.1">[46]GTTBA!#REF!</definedName>
    <definedName name="XM.M14.2">[46]GTTBA!#REF!</definedName>
    <definedName name="XM.MDT">'[54]Giai trinh'!#REF!</definedName>
    <definedName name="XM.MTCat">[46]GTTBA!#REF!</definedName>
    <definedName name="XM.VIII">'[56]Giai trinh'!#REF!</definedName>
    <definedName name="XMAX">#REF!</definedName>
    <definedName name="XMBT">#REF!</definedName>
    <definedName name="XMIN">#REF!</definedName>
    <definedName name="xn">#REF!</definedName>
    <definedName name="xoa1" hidden="1">{"'Sheet1'!$L$16"}</definedName>
    <definedName name="XP">#REF!</definedName>
    <definedName name="xr1nc">'[8]lam-moi'!#REF!</definedName>
    <definedName name="xr1vl">'[8]lam-moi'!#REF!</definedName>
    <definedName name="xsd">[0]!xsd</definedName>
    <definedName name="Xsi">#REF!</definedName>
    <definedName name="xtr3pnc">[8]gtrinh!#REF!</definedName>
    <definedName name="xtr3pvl">[8]gtrinh!#REF!</definedName>
    <definedName name="Xuat_hien1">[149]DTCT!$A$7:$A$238</definedName>
    <definedName name="xvxcvxc" hidden="1">{"'Sheet1'!$L$16"}</definedName>
    <definedName name="XXT">#REF!</definedName>
    <definedName name="xxx" hidden="1">{"'Sheet1'!$L$16"}</definedName>
    <definedName name="y">#REF!</definedName>
    <definedName name="y_list">[147]Section!$C$12:$C$42</definedName>
    <definedName name="ycp">[147]Section!$L$47:$L$51</definedName>
    <definedName name="yen">#REF!</definedName>
    <definedName name="yen1">#REF!</definedName>
    <definedName name="Yen1000">'[73]Summary of My Chanh Bridge'!$E$41</definedName>
    <definedName name="Yen1100">'[73]My Chanh Bridge'!$I$147</definedName>
    <definedName name="Yen1200">'[73]My Chanh Bridge'!$I$183</definedName>
    <definedName name="Yen1300">'[73]My Chanh Bridge'!$I$219</definedName>
    <definedName name="Yen1400">'[73]My Chanh Bridge'!$I$255</definedName>
    <definedName name="Yen1500">'[73]My Chanh Bridge'!$I$471</definedName>
    <definedName name="Yen1600">'[73]My Chanh Bridge'!$I$506</definedName>
    <definedName name="Yen1700">'[73]My Chanh Bridge'!$I$542</definedName>
    <definedName name="Yen1800">'[73]My Chanh Bridge'!$I$578</definedName>
    <definedName name="yen2">#REF!</definedName>
    <definedName name="Yen2000">'[73]Summary of Phu Bai Bridge'!$E$41</definedName>
    <definedName name="Yen2100">'[73]Phu Bai Bridge'!$H$41</definedName>
    <definedName name="Yen2200">'[73]Phu Bai Bridge'!$H$78</definedName>
    <definedName name="Yen2300">'[73]Phu Bai Bridge'!$H$109</definedName>
    <definedName name="Yen2400">'[73]Phu Bai Bridge'!$H$148</definedName>
    <definedName name="Yen2500">'[73]Phu Bai Bridge'!$H$259</definedName>
    <definedName name="Yen2600">'[73]Phu Bai Bridge'!$H$296</definedName>
    <definedName name="Yen2700">'[73]Phu Bai Bridge'!$H$333</definedName>
    <definedName name="Yen2800">'[73]Phu Bai Bridge'!$H$370</definedName>
    <definedName name="Yen3000">'[73]Summary of Nong Bridge'!$E$43</definedName>
    <definedName name="Yen3100">'[73]Nong Bridge'!$H$118</definedName>
    <definedName name="Yen3200">'[73]Nong Bridge'!$H$155</definedName>
    <definedName name="Yen3300">'[73]Nong Bridge'!$H$187</definedName>
    <definedName name="Yen3400">'[73]Nong Bridge'!$H$223</definedName>
    <definedName name="Yen3500">'[73]Nong Bridge'!$H$367</definedName>
    <definedName name="Yen3600">'[73]Nong Bridge'!$H$403</definedName>
    <definedName name="Yen3700">'[73]Nong Bridge'!$H$440</definedName>
    <definedName name="Yen3800">'[73]Nong Bridge'!$H$476</definedName>
    <definedName name="Yen3900">'[73]Nong Bridge'!$H$512</definedName>
    <definedName name="Yen4000">'[73]Summary of Phong Le Bridge'!$E$42</definedName>
    <definedName name="Yen4100">'[73]Phong Le Bridge'!$H$159</definedName>
    <definedName name="Yen4200">'[73]Phong Le Bridge'!$H$198</definedName>
    <definedName name="Yen4300">'[73]Phong Le Bridge'!$H$241</definedName>
    <definedName name="Yen4400">'[73]Phong Le Bridge'!$H$280</definedName>
    <definedName name="Yen4500">'[73]Phong Le Bridge'!$H$550</definedName>
    <definedName name="Yen4600">'[73]Phong Le Bridge'!$H$589</definedName>
    <definedName name="Yen4700">'[73]Phong Le Bridge'!$H$627</definedName>
    <definedName name="Yen4800">'[73]Phong Le Bridge'!$H$666</definedName>
    <definedName name="Yen5000">'[73]Summary of Ky Lam Bridge'!$E$43</definedName>
    <definedName name="Yen5100">'[73]Ky Lam Bridge'!$H$154</definedName>
    <definedName name="Yen5200">'[73]Ky Lam Bridge'!$H$193</definedName>
    <definedName name="Yen5300">'[73]Ky Lam Bridge'!$H$319</definedName>
    <definedName name="Yen5400">'[73]Ky Lam Bridge'!$H$358</definedName>
    <definedName name="Yen5500">'[73]Ky Lam Bridge'!$H$863</definedName>
    <definedName name="Yen5600">'[73]Ky Lam Bridge'!$H$988</definedName>
    <definedName name="Yen5700">'[73]Ky Lam Bridge'!$H$1026</definedName>
    <definedName name="Yen5800">'[73]Ky Lam Bridge'!$H$1064</definedName>
    <definedName name="Yen6000">'[73]Provisional Sums Item'!$J$40</definedName>
    <definedName name="Yen7000">'[73]Gas Pressure Welding'!$E$42</definedName>
    <definedName name="Yen8000">'[73]General Item&amp;General Requiremen'!$E$43</definedName>
    <definedName name="Yen8100">'[73]General Items'!$J$40</definedName>
    <definedName name="Yen8200_1">'[73]Regenral Requirements'!$H$45</definedName>
    <definedName name="Yen8200_2">'[73]Regenral Requirements'!$H$88</definedName>
    <definedName name="YeNuong">[10]BK04!#REF!</definedName>
    <definedName name="YMAX">#REF!</definedName>
    <definedName name="YMIN">#REF!</definedName>
    <definedName name="Z">#REF!</definedName>
    <definedName name="Z_A7A25B80_2796_11D4_9709_444553540000_.wvu.Cols">#N/A</definedName>
    <definedName name="Z_A7A25B80_2796_11D4_9709_444553540000_.wvu.Cols_1">#N/A</definedName>
    <definedName name="Z_A7A25B80_2796_11D4_9709_444553540000_.wvu.Cols_2">#N/A</definedName>
    <definedName name="Z_A7A25B80_2796_11D4_9709_444553540000_.wvu.Cols_3">#N/A</definedName>
    <definedName name="Z_A7A25B80_2796_11D4_9709_444553540000_.wvu.Cols_4">#N/A</definedName>
    <definedName name="Z_A7A25B80_2796_11D4_9709_444553540000_.wvu.PrintArea">"$#REF!.$A$1:$E$1048568"</definedName>
    <definedName name="Z_A7A25B80_2796_11D4_9709_444553540000_.wvu.PrintArea_1">#REF!</definedName>
    <definedName name="Z_A7A25B80_2796_11D4_9709_444553540000_.wvu.PrintArea_2">"$#REF!.$A$1:$E$1048568"</definedName>
    <definedName name="Z_A7A25B80_2796_11D4_9709_444553540000_.wvu.PrintArea_3">"$#REF!.$A$1:$E$1048568"</definedName>
    <definedName name="Z_A7A25B80_2796_11D4_9709_444553540000_.wvu.PrintArea_4">"$#REF!.$A$1:$B$1048568"</definedName>
    <definedName name="Z_A7A25B80_2796_11D4_9709_444553540000_.wvu.PrintTitles">"$#REF!.$A$23:$AMJ$23"</definedName>
    <definedName name="Z_A7A25B80_2796_11D4_9709_444553540000_.wvu.PrintTitles_1">#REF!</definedName>
    <definedName name="Z_A7A25B80_2796_11D4_9709_444553540000_.wvu.PrintTitles_2">"$#REF!.$A$5:$AMJ$5"</definedName>
    <definedName name="Z_A7A25B80_2796_11D4_9709_444553540000_.wvu.PrintTitles_3">"$#REF!.$A$6:$AMJ$6"</definedName>
    <definedName name="Z_A7A25B80_2796_11D4_9709_444553540000_.wvu.PrintTitles_4">#N/A</definedName>
    <definedName name="Z_A7A25B80_2796_11D4_9709_444553540000_.wvu.Rows">#N/A</definedName>
    <definedName name="Z_A7A25B80_2796_11D4_9709_444553540000_.wvu.Rows_1">#N/A</definedName>
    <definedName name="Z_A7A25B80_2796_11D4_9709_444553540000_.wvu.Rows_2">#N/A</definedName>
    <definedName name="Z_A7A25B80_2796_11D4_9709_444553540000_.wvu.Rows_3">#N/A</definedName>
    <definedName name="Z_A7A25B80_2796_11D4_9709_444553540000_.wvu.Rows_4">#N/A</definedName>
    <definedName name="Z_dh">#REF!</definedName>
    <definedName name="ZYX">#REF!</definedName>
    <definedName name="ZZZ">#REF!</definedName>
    <definedName name="견적" hidden="1">{#N/A,#N/A,FALSE,"CCTV"}</definedName>
    <definedName name="견적2" hidden="1">{#N/A,#N/A,FALSE,"CCTV"}</definedName>
    <definedName name="견적SHEET" hidden="1">{#N/A,#N/A,FALSE,"CCTV"}</definedName>
    <definedName name="공일">#REF!</definedName>
    <definedName name="래그" hidden="1">{#N/A,#N/A,FALSE,"CCTV"}</definedName>
    <definedName name="ㅁ1">#REF!</definedName>
    <definedName name="ㅁ139">#REF!</definedName>
    <definedName name="마루높이">#REF!</definedName>
    <definedName name="샘풀카피" hidden="1">{#N/A,#N/A,FALSE,"CCTV"}</definedName>
    <definedName name="샘플카피2" hidden="1">{#N/A,#N/A,FALSE,"CCTV"}</definedName>
    <definedName name="샘플카피3" hidden="1">{#N/A,#N/A,FALSE,"CCTV"}</definedName>
    <definedName name="전">#REF!</definedName>
    <definedName name="주택사업본부">#REF!</definedName>
    <definedName name="철구사업본부">#REF!</definedName>
    <definedName name="ㅑ3081">#REF!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3" i="40" l="1"/>
  <c r="I4" i="40" s="1"/>
  <c r="I5" i="40" s="1"/>
  <c r="I6" i="40" s="1"/>
  <c r="I7" i="40" s="1"/>
  <c r="I8" i="40" s="1"/>
  <c r="I9" i="40" s="1"/>
  <c r="I10" i="40" s="1"/>
  <c r="I11" i="40" s="1"/>
  <c r="I12" i="40" s="1"/>
  <c r="I13" i="40" s="1"/>
  <c r="I14" i="40" s="1"/>
  <c r="I15" i="40" s="1"/>
  <c r="I16" i="40" s="1"/>
  <c r="I2" i="40"/>
  <c r="O4" i="40" l="1"/>
  <c r="J2" i="40" s="1"/>
  <c r="O3" i="40"/>
  <c r="O2" i="40"/>
  <c r="F29" i="32"/>
  <c r="F22" i="32"/>
  <c r="F17" i="32"/>
  <c r="H13" i="40"/>
  <c r="D9" i="40"/>
  <c r="D6" i="40"/>
  <c r="J3" i="21"/>
  <c r="J4" i="21" s="1"/>
  <c r="K3" i="21"/>
  <c r="K4" i="21" s="1"/>
  <c r="K5" i="21" s="1"/>
  <c r="M3" i="21"/>
  <c r="M4" i="21"/>
  <c r="M5" i="21" s="1"/>
  <c r="M6" i="21" s="1"/>
  <c r="M7" i="21" s="1"/>
  <c r="M8" i="21" s="1"/>
  <c r="M9" i="21" s="1"/>
  <c r="M10" i="21" s="1"/>
  <c r="M11" i="21" s="1"/>
  <c r="M12" i="21" s="1"/>
  <c r="M13" i="21" s="1"/>
  <c r="M15" i="21" s="1"/>
  <c r="M16" i="21" s="1"/>
  <c r="D6" i="21"/>
  <c r="D9" i="21"/>
  <c r="H13" i="21"/>
  <c r="L14" i="21"/>
  <c r="N14" i="21"/>
  <c r="O14" i="21"/>
  <c r="K2" i="40" l="1"/>
  <c r="J3" i="40"/>
  <c r="L3" i="21"/>
  <c r="N3" i="21" s="1"/>
  <c r="O3" i="21" s="1"/>
  <c r="J5" i="21"/>
  <c r="J6" i="21" s="1"/>
  <c r="J7" i="21" s="1"/>
  <c r="J8" i="21" s="1"/>
  <c r="J9" i="21" s="1"/>
  <c r="J10" i="21" s="1"/>
  <c r="J11" i="21" s="1"/>
  <c r="J12" i="21" s="1"/>
  <c r="J13" i="21" s="1"/>
  <c r="J15" i="21" s="1"/>
  <c r="J16" i="21" s="1"/>
  <c r="L4" i="21"/>
  <c r="N4" i="21" s="1"/>
  <c r="O4" i="21" s="1"/>
  <c r="K6" i="21"/>
  <c r="K3" i="40" l="1"/>
  <c r="J4" i="40"/>
  <c r="L5" i="21"/>
  <c r="N5" i="21" s="1"/>
  <c r="O5" i="21" s="1"/>
  <c r="K7" i="21"/>
  <c r="L6" i="21"/>
  <c r="N6" i="21" s="1"/>
  <c r="O6" i="21" s="1"/>
  <c r="J5" i="40" l="1"/>
  <c r="K4" i="40"/>
  <c r="L7" i="21"/>
  <c r="N7" i="21" s="1"/>
  <c r="O7" i="21" s="1"/>
  <c r="K8" i="21"/>
  <c r="J6" i="40" l="1"/>
  <c r="K5" i="40"/>
  <c r="K9" i="21"/>
  <c r="L8" i="21"/>
  <c r="N8" i="21" s="1"/>
  <c r="O8" i="21" s="1"/>
  <c r="J7" i="40" l="1"/>
  <c r="K6" i="40"/>
  <c r="L9" i="21"/>
  <c r="N9" i="21" s="1"/>
  <c r="O9" i="21" s="1"/>
  <c r="K10" i="21"/>
  <c r="J8" i="40" l="1"/>
  <c r="K7" i="40"/>
  <c r="K11" i="21"/>
  <c r="L10" i="21"/>
  <c r="N10" i="21" s="1"/>
  <c r="O10" i="21" s="1"/>
  <c r="J9" i="40" l="1"/>
  <c r="K8" i="40"/>
  <c r="L11" i="21"/>
  <c r="N11" i="21" s="1"/>
  <c r="O11" i="21" s="1"/>
  <c r="K12" i="21"/>
  <c r="J10" i="40" l="1"/>
  <c r="K9" i="40"/>
  <c r="K13" i="21"/>
  <c r="L12" i="21"/>
  <c r="N12" i="21" s="1"/>
  <c r="O12" i="21" s="1"/>
  <c r="J11" i="40" l="1"/>
  <c r="K10" i="40"/>
  <c r="K15" i="21"/>
  <c r="L13" i="21"/>
  <c r="N13" i="21" s="1"/>
  <c r="O13" i="21" s="1"/>
  <c r="J12" i="40" l="1"/>
  <c r="K11" i="40"/>
  <c r="L15" i="21"/>
  <c r="N15" i="21" s="1"/>
  <c r="O15" i="21" s="1"/>
  <c r="K16" i="21"/>
  <c r="L16" i="21" s="1"/>
  <c r="N16" i="21" s="1"/>
  <c r="O16" i="21" s="1"/>
  <c r="J13" i="40" l="1"/>
  <c r="K12" i="40"/>
  <c r="L2" i="21"/>
  <c r="N2" i="21" s="1"/>
  <c r="B12" i="26"/>
  <c r="B12" i="23"/>
  <c r="B2" i="38" s="1"/>
  <c r="B12" i="24"/>
  <c r="B5" i="38" s="1"/>
  <c r="B12" i="37"/>
  <c r="B41" i="38" s="1"/>
  <c r="B12" i="36"/>
  <c r="B12" i="35"/>
  <c r="B12" i="34"/>
  <c r="B12" i="32"/>
  <c r="B12" i="31"/>
  <c r="B12" i="30"/>
  <c r="B12" i="29"/>
  <c r="B12" i="28"/>
  <c r="B11" i="38"/>
  <c r="B38" i="38"/>
  <c r="B35" i="38"/>
  <c r="B32" i="38"/>
  <c r="B29" i="38"/>
  <c r="B26" i="38"/>
  <c r="B23" i="38"/>
  <c r="B20" i="38"/>
  <c r="B17" i="38"/>
  <c r="G45" i="38"/>
  <c r="H4" i="38"/>
  <c r="D50" i="38"/>
  <c r="I2" i="38"/>
  <c r="I4" i="38" s="1"/>
  <c r="J14" i="40" l="1"/>
  <c r="K13" i="40"/>
  <c r="G46" i="38"/>
  <c r="J15" i="40" l="1"/>
  <c r="K14" i="40"/>
  <c r="B22" i="20"/>
  <c r="B26" i="20"/>
  <c r="B30" i="20"/>
  <c r="B21" i="20"/>
  <c r="B20" i="20" s="1"/>
  <c r="I4" i="20"/>
  <c r="D34" i="20"/>
  <c r="D35" i="20" s="1"/>
  <c r="D36" i="20" s="1"/>
  <c r="D37" i="20" s="1"/>
  <c r="D38" i="20" s="1"/>
  <c r="D39" i="20" s="1"/>
  <c r="D40" i="20" s="1"/>
  <c r="D42" i="20" s="1"/>
  <c r="D43" i="20" s="1"/>
  <c r="D44" i="20" s="1"/>
  <c r="D46" i="20" s="1"/>
  <c r="D47" i="20" s="1"/>
  <c r="D48" i="20" s="1"/>
  <c r="D49" i="20" s="1"/>
  <c r="D50" i="20" s="1"/>
  <c r="D52" i="20" s="1"/>
  <c r="D53" i="20" s="1"/>
  <c r="D54" i="20" s="1"/>
  <c r="D55" i="20" s="1"/>
  <c r="D56" i="20" s="1"/>
  <c r="D57" i="20" s="1"/>
  <c r="D58" i="20" s="1"/>
  <c r="D59" i="20" s="1"/>
  <c r="D60" i="20" s="1"/>
  <c r="D61" i="20" s="1"/>
  <c r="D62" i="20" s="1"/>
  <c r="D63" i="20" s="1"/>
  <c r="D64" i="20" s="1"/>
  <c r="D65" i="20" s="1"/>
  <c r="D67" i="20" s="1"/>
  <c r="D69" i="20" s="1"/>
  <c r="D70" i="20" s="1"/>
  <c r="D71" i="20" s="1"/>
  <c r="D72" i="20" s="1"/>
  <c r="F12" i="28"/>
  <c r="E42" i="37"/>
  <c r="E70" i="37"/>
  <c r="F57" i="37"/>
  <c r="D55" i="37"/>
  <c r="C51" i="37"/>
  <c r="C50" i="37"/>
  <c r="C41" i="37"/>
  <c r="F34" i="37"/>
  <c r="F33" i="37"/>
  <c r="F32" i="37"/>
  <c r="C31" i="37"/>
  <c r="F31" i="37" s="1"/>
  <c r="C24" i="37"/>
  <c r="F16" i="37"/>
  <c r="F12" i="37" s="1"/>
  <c r="A8" i="37"/>
  <c r="E42" i="36"/>
  <c r="C43" i="36"/>
  <c r="E70" i="36"/>
  <c r="F57" i="36"/>
  <c r="D55" i="36"/>
  <c r="C51" i="36"/>
  <c r="C50" i="36"/>
  <c r="C41" i="36"/>
  <c r="F34" i="36"/>
  <c r="F32" i="36"/>
  <c r="C31" i="36"/>
  <c r="F33" i="36" s="1"/>
  <c r="C24" i="36"/>
  <c r="F16" i="36"/>
  <c r="F12" i="36" s="1"/>
  <c r="A8" i="36"/>
  <c r="E65" i="35"/>
  <c r="F47" i="35"/>
  <c r="F39" i="35"/>
  <c r="F31" i="35"/>
  <c r="C53" i="35"/>
  <c r="F53" i="35" s="1"/>
  <c r="F54" i="35"/>
  <c r="E100" i="35"/>
  <c r="F87" i="35"/>
  <c r="D85" i="35"/>
  <c r="C74" i="35"/>
  <c r="C73" i="35"/>
  <c r="F56" i="35"/>
  <c r="C24" i="35"/>
  <c r="F16" i="35"/>
  <c r="A8" i="35"/>
  <c r="E42" i="34"/>
  <c r="C43" i="34"/>
  <c r="E42" i="32"/>
  <c r="C42" i="31"/>
  <c r="E70" i="34"/>
  <c r="F57" i="34"/>
  <c r="D55" i="34"/>
  <c r="C51" i="34"/>
  <c r="C50" i="34"/>
  <c r="C41" i="34"/>
  <c r="F34" i="34"/>
  <c r="F32" i="34"/>
  <c r="C31" i="34"/>
  <c r="F31" i="34" s="1"/>
  <c r="C24" i="34"/>
  <c r="F16" i="34"/>
  <c r="F12" i="34"/>
  <c r="A8" i="34"/>
  <c r="E70" i="32"/>
  <c r="F57" i="32"/>
  <c r="D55" i="32"/>
  <c r="C51" i="32"/>
  <c r="C50" i="32"/>
  <c r="C41" i="32"/>
  <c r="F34" i="32"/>
  <c r="F32" i="32"/>
  <c r="C31" i="32"/>
  <c r="F31" i="32" s="1"/>
  <c r="C24" i="32"/>
  <c r="F16" i="32"/>
  <c r="F12" i="32"/>
  <c r="A8" i="32"/>
  <c r="E70" i="31"/>
  <c r="F57" i="31"/>
  <c r="D55" i="31"/>
  <c r="C51" i="31"/>
  <c r="C50" i="31"/>
  <c r="C41" i="31"/>
  <c r="F34" i="31"/>
  <c r="F32" i="31"/>
  <c r="C31" i="31"/>
  <c r="F31" i="31" s="1"/>
  <c r="C24" i="31"/>
  <c r="F16" i="31"/>
  <c r="F12" i="31" s="1"/>
  <c r="A8" i="31"/>
  <c r="C43" i="30"/>
  <c r="E70" i="30"/>
  <c r="F57" i="30"/>
  <c r="D55" i="30"/>
  <c r="C51" i="30"/>
  <c r="C50" i="30"/>
  <c r="C41" i="30"/>
  <c r="F34" i="30"/>
  <c r="F32" i="30"/>
  <c r="C31" i="30"/>
  <c r="F31" i="30" s="1"/>
  <c r="C24" i="30"/>
  <c r="F16" i="30"/>
  <c r="F12" i="30" s="1"/>
  <c r="A8" i="30"/>
  <c r="E43" i="28"/>
  <c r="C43" i="28"/>
  <c r="E70" i="29"/>
  <c r="F57" i="29"/>
  <c r="D55" i="29"/>
  <c r="C51" i="29"/>
  <c r="C50" i="29"/>
  <c r="C41" i="29"/>
  <c r="F34" i="29"/>
  <c r="F32" i="29"/>
  <c r="C31" i="29"/>
  <c r="F33" i="29" s="1"/>
  <c r="C24" i="29"/>
  <c r="F16" i="29"/>
  <c r="F12" i="29" s="1"/>
  <c r="A8" i="29"/>
  <c r="E70" i="28"/>
  <c r="F57" i="28"/>
  <c r="D55" i="28"/>
  <c r="C51" i="28"/>
  <c r="C50" i="28"/>
  <c r="E42" i="28"/>
  <c r="C41" i="28"/>
  <c r="F34" i="28"/>
  <c r="F32" i="28"/>
  <c r="C31" i="28"/>
  <c r="F33" i="28" s="1"/>
  <c r="C24" i="28"/>
  <c r="F16" i="28"/>
  <c r="A8" i="28"/>
  <c r="E70" i="27"/>
  <c r="F57" i="27"/>
  <c r="D55" i="27"/>
  <c r="C51" i="27"/>
  <c r="C50" i="27"/>
  <c r="C41" i="27"/>
  <c r="F34" i="27"/>
  <c r="F32" i="27"/>
  <c r="C31" i="27"/>
  <c r="F31" i="27" s="1"/>
  <c r="C24" i="27"/>
  <c r="F16" i="27"/>
  <c r="A8" i="27"/>
  <c r="F12" i="24"/>
  <c r="F12" i="23"/>
  <c r="E70" i="26"/>
  <c r="F57" i="26"/>
  <c r="D55" i="26"/>
  <c r="C51" i="26"/>
  <c r="C50" i="26"/>
  <c r="C41" i="26"/>
  <c r="F34" i="26"/>
  <c r="F33" i="26"/>
  <c r="F32" i="26"/>
  <c r="C31" i="26"/>
  <c r="F31" i="26" s="1"/>
  <c r="C24" i="26"/>
  <c r="F16" i="26"/>
  <c r="A8" i="26"/>
  <c r="E70" i="25"/>
  <c r="F57" i="25"/>
  <c r="D55" i="25"/>
  <c r="C51" i="25"/>
  <c r="C50" i="25"/>
  <c r="C41" i="25"/>
  <c r="F34" i="25"/>
  <c r="F32" i="25"/>
  <c r="C31" i="25"/>
  <c r="F31" i="25" s="1"/>
  <c r="C24" i="25"/>
  <c r="F16" i="25"/>
  <c r="B12" i="25" s="1"/>
  <c r="B8" i="38" s="1"/>
  <c r="A8" i="25"/>
  <c r="C43" i="24"/>
  <c r="C41" i="24"/>
  <c r="E70" i="24"/>
  <c r="F57" i="24"/>
  <c r="D55" i="24"/>
  <c r="C51" i="24"/>
  <c r="C50" i="24"/>
  <c r="F34" i="24"/>
  <c r="F33" i="24"/>
  <c r="F32" i="24"/>
  <c r="F31" i="24"/>
  <c r="C31" i="24"/>
  <c r="C24" i="24"/>
  <c r="F16" i="24"/>
  <c r="A8" i="24"/>
  <c r="E42" i="23"/>
  <c r="C43" i="23"/>
  <c r="C41" i="23"/>
  <c r="C31" i="23"/>
  <c r="F33" i="23" s="1"/>
  <c r="E70" i="23"/>
  <c r="F57" i="23"/>
  <c r="D55" i="23"/>
  <c r="C51" i="23"/>
  <c r="C50" i="23"/>
  <c r="F34" i="23"/>
  <c r="F32" i="23"/>
  <c r="F31" i="23"/>
  <c r="C24" i="23"/>
  <c r="F16" i="23"/>
  <c r="A8" i="23"/>
  <c r="J16" i="40" l="1"/>
  <c r="K16" i="40" s="1"/>
  <c r="K15" i="40"/>
  <c r="B12" i="27"/>
  <c r="B14" i="38" s="1"/>
  <c r="F12" i="25"/>
  <c r="F31" i="36"/>
  <c r="F12" i="35"/>
  <c r="F55" i="35"/>
  <c r="F33" i="34"/>
  <c r="F33" i="32"/>
  <c r="F33" i="31"/>
  <c r="F33" i="30"/>
  <c r="F31" i="28"/>
  <c r="F31" i="29"/>
  <c r="F33" i="27"/>
  <c r="F12" i="26"/>
  <c r="F33" i="25"/>
  <c r="E23" i="20"/>
  <c r="I58" i="20"/>
  <c r="S58" i="20" s="1"/>
  <c r="H5" i="20"/>
  <c r="I5" i="20" s="1"/>
  <c r="F70" i="20"/>
  <c r="I70" i="20" s="1"/>
  <c r="S70" i="20" s="1"/>
  <c r="F71" i="20"/>
  <c r="I71" i="20" s="1"/>
  <c r="S71" i="20" s="1"/>
  <c r="F72" i="20"/>
  <c r="I72" i="20" s="1"/>
  <c r="S72" i="20" s="1"/>
  <c r="F69" i="20"/>
  <c r="F61" i="20"/>
  <c r="F62" i="20"/>
  <c r="F63" i="20"/>
  <c r="F64" i="20"/>
  <c r="I64" i="20" s="1"/>
  <c r="S64" i="20" s="1"/>
  <c r="F60" i="20"/>
  <c r="T69" i="20"/>
  <c r="E69" i="20"/>
  <c r="B69" i="20"/>
  <c r="B68" i="20" s="1"/>
  <c r="E67" i="20"/>
  <c r="I67" i="20" s="1"/>
  <c r="S67" i="20" s="1"/>
  <c r="S66" i="20" s="1"/>
  <c r="F40" i="38" s="1"/>
  <c r="B67" i="20"/>
  <c r="B66" i="20" s="1"/>
  <c r="T54" i="20"/>
  <c r="T52" i="20"/>
  <c r="I57" i="20"/>
  <c r="S57" i="20" s="1"/>
  <c r="F65" i="20"/>
  <c r="I65" i="20" s="1"/>
  <c r="S65" i="20" s="1"/>
  <c r="E63" i="20"/>
  <c r="E62" i="20"/>
  <c r="E61" i="20"/>
  <c r="E60" i="20"/>
  <c r="I56" i="20"/>
  <c r="S56" i="20" s="1"/>
  <c r="I59" i="20"/>
  <c r="S59" i="20" s="1"/>
  <c r="I55" i="20"/>
  <c r="S55" i="20" s="1"/>
  <c r="B46" i="20"/>
  <c r="B45" i="20" s="1"/>
  <c r="T43" i="20"/>
  <c r="E43" i="20"/>
  <c r="E42" i="20"/>
  <c r="B42" i="20"/>
  <c r="B41" i="20" s="1"/>
  <c r="I44" i="20"/>
  <c r="S44" i="20" s="1"/>
  <c r="I46" i="20"/>
  <c r="S46" i="20" s="1"/>
  <c r="I47" i="20"/>
  <c r="S47" i="20" s="1"/>
  <c r="I48" i="20"/>
  <c r="S48" i="20" s="1"/>
  <c r="I49" i="20"/>
  <c r="S49" i="20" s="1"/>
  <c r="I50" i="20"/>
  <c r="S50" i="20" s="1"/>
  <c r="I52" i="20"/>
  <c r="S52" i="20" s="1"/>
  <c r="I53" i="20"/>
  <c r="S53" i="20" s="1"/>
  <c r="I54" i="20"/>
  <c r="S54" i="20" s="1"/>
  <c r="F31" i="20"/>
  <c r="T31" i="20"/>
  <c r="K17" i="40" l="1"/>
  <c r="S45" i="20"/>
  <c r="F34" i="38" s="1"/>
  <c r="F12" i="27"/>
  <c r="H6" i="20"/>
  <c r="I69" i="20"/>
  <c r="S69" i="20" s="1"/>
  <c r="I63" i="20"/>
  <c r="S63" i="20" s="1"/>
  <c r="I61" i="20"/>
  <c r="S61" i="20" s="1"/>
  <c r="I62" i="20"/>
  <c r="S62" i="20" s="1"/>
  <c r="I60" i="20"/>
  <c r="S60" i="20" s="1"/>
  <c r="F32" i="20"/>
  <c r="F35" i="20" s="1"/>
  <c r="S68" i="20" l="1"/>
  <c r="F43" i="38" s="1"/>
  <c r="S51" i="20"/>
  <c r="F37" i="38" s="1"/>
  <c r="H7" i="20"/>
  <c r="I6" i="20"/>
  <c r="E25" i="20"/>
  <c r="E24" i="20"/>
  <c r="T23" i="20"/>
  <c r="F23" i="20"/>
  <c r="T19" i="20"/>
  <c r="G11" i="20"/>
  <c r="G12" i="20" s="1"/>
  <c r="G13" i="20" s="1"/>
  <c r="G14" i="20" s="1"/>
  <c r="G15" i="20" s="1"/>
  <c r="F11" i="20"/>
  <c r="F12" i="20" s="1"/>
  <c r="F13" i="20" s="1"/>
  <c r="E15" i="20"/>
  <c r="E14" i="20"/>
  <c r="E12" i="20"/>
  <c r="E11" i="20"/>
  <c r="O2" i="21"/>
  <c r="F3" i="38" s="1"/>
  <c r="G44" i="12"/>
  <c r="G38" i="12"/>
  <c r="G41" i="12"/>
  <c r="G40" i="12"/>
  <c r="I7" i="20" l="1"/>
  <c r="H8" i="20"/>
  <c r="F14" i="20"/>
  <c r="F15" i="20" s="1"/>
  <c r="F6" i="38"/>
  <c r="G45" i="12"/>
  <c r="L5" i="20"/>
  <c r="H62" i="12"/>
  <c r="I62" i="12"/>
  <c r="G62" i="12"/>
  <c r="H59" i="12"/>
  <c r="I59" i="12"/>
  <c r="G59" i="12"/>
  <c r="N5" i="20"/>
  <c r="O5" i="20" s="1"/>
  <c r="J77" i="20"/>
  <c r="J5" i="20"/>
  <c r="J6" i="20" s="1"/>
  <c r="J7" i="20" s="1"/>
  <c r="J8" i="20" s="1"/>
  <c r="O4" i="20"/>
  <c r="P4" i="20" s="1"/>
  <c r="K5" i="20"/>
  <c r="K6" i="20" s="1"/>
  <c r="K7" i="20" s="1"/>
  <c r="K8" i="20" s="1"/>
  <c r="G34" i="12"/>
  <c r="H34" i="12" s="1"/>
  <c r="I34" i="12" s="1"/>
  <c r="E12" i="8"/>
  <c r="E11" i="8"/>
  <c r="J133" i="12"/>
  <c r="I8" i="8"/>
  <c r="H38" i="12"/>
  <c r="I38" i="12"/>
  <c r="G9" i="8"/>
  <c r="I9" i="8" s="1"/>
  <c r="M122" i="12"/>
  <c r="H44" i="12"/>
  <c r="I43" i="12"/>
  <c r="I42" i="12"/>
  <c r="I41" i="12"/>
  <c r="I40" i="12"/>
  <c r="I44" i="12" s="1"/>
  <c r="I45" i="12" s="1"/>
  <c r="F9" i="38" l="1"/>
  <c r="H9" i="20"/>
  <c r="I8" i="20"/>
  <c r="F36" i="20"/>
  <c r="P5" i="20"/>
  <c r="S4" i="20"/>
  <c r="L6" i="20"/>
  <c r="N6" i="20"/>
  <c r="N7" i="20" s="1"/>
  <c r="N8" i="20" s="1"/>
  <c r="O8" i="20" s="1"/>
  <c r="P8" i="20" s="1"/>
  <c r="G10" i="8"/>
  <c r="I10" i="8" s="1"/>
  <c r="I12" i="8"/>
  <c r="I7" i="8" s="1"/>
  <c r="I11" i="8"/>
  <c r="G20" i="8"/>
  <c r="F109" i="12"/>
  <c r="D35" i="8"/>
  <c r="D36" i="8"/>
  <c r="D34" i="8"/>
  <c r="B35" i="8"/>
  <c r="B36" i="8"/>
  <c r="B34" i="8"/>
  <c r="B27" i="8"/>
  <c r="E85" i="18"/>
  <c r="E83" i="18"/>
  <c r="F54" i="18"/>
  <c r="F52" i="18"/>
  <c r="F48" i="18"/>
  <c r="F42" i="18"/>
  <c r="C40" i="18"/>
  <c r="C41" i="18" s="1"/>
  <c r="F34" i="18"/>
  <c r="F31" i="18"/>
  <c r="F30" i="18"/>
  <c r="F29" i="18"/>
  <c r="F28" i="18"/>
  <c r="F27" i="18"/>
  <c r="F25" i="18"/>
  <c r="F24" i="18"/>
  <c r="F23" i="18"/>
  <c r="F16" i="18"/>
  <c r="B12" i="18" s="1"/>
  <c r="A8" i="18"/>
  <c r="F12" i="38" l="1"/>
  <c r="F11" i="38" s="1"/>
  <c r="H11" i="20"/>
  <c r="I9" i="20"/>
  <c r="S9" i="20" s="1"/>
  <c r="F37" i="20"/>
  <c r="L7" i="20"/>
  <c r="S5" i="20"/>
  <c r="O6" i="20"/>
  <c r="P6" i="20" s="1"/>
  <c r="S6" i="20" s="1"/>
  <c r="O7" i="20"/>
  <c r="S8" i="20"/>
  <c r="E86" i="18"/>
  <c r="F12" i="18"/>
  <c r="G46" i="12"/>
  <c r="H46" i="12" s="1"/>
  <c r="I46" i="12" s="1"/>
  <c r="F15" i="38" l="1"/>
  <c r="H12" i="20"/>
  <c r="I11" i="20"/>
  <c r="S11" i="20" s="1"/>
  <c r="F38" i="20"/>
  <c r="P7" i="20"/>
  <c r="S7" i="20"/>
  <c r="S3" i="20" s="1"/>
  <c r="E36" i="8"/>
  <c r="I36" i="8" s="1"/>
  <c r="H17" i="8"/>
  <c r="D202" i="12"/>
  <c r="B196" i="12"/>
  <c r="F194" i="12"/>
  <c r="F4" i="38" l="1"/>
  <c r="G4" i="38" s="1"/>
  <c r="F18" i="38"/>
  <c r="H13" i="20"/>
  <c r="I12" i="20"/>
  <c r="S12" i="20" s="1"/>
  <c r="F39" i="20"/>
  <c r="E35" i="8"/>
  <c r="I35" i="8" s="1"/>
  <c r="E34" i="8"/>
  <c r="I34" i="8" s="1"/>
  <c r="B197" i="12"/>
  <c r="F2" i="38" l="1"/>
  <c r="F21" i="38"/>
  <c r="H14" i="20"/>
  <c r="I13" i="20"/>
  <c r="S13" i="20" s="1"/>
  <c r="F40" i="20"/>
  <c r="I37" i="8"/>
  <c r="J12" i="12"/>
  <c r="D125" i="12"/>
  <c r="G109" i="12"/>
  <c r="H109" i="12"/>
  <c r="I109" i="12"/>
  <c r="F24" i="38" l="1"/>
  <c r="H15" i="20"/>
  <c r="I14" i="20"/>
  <c r="S14" i="20" s="1"/>
  <c r="F42" i="20"/>
  <c r="I28" i="8"/>
  <c r="I27" i="8"/>
  <c r="E28" i="8"/>
  <c r="E27" i="8"/>
  <c r="F27" i="38" l="1"/>
  <c r="H17" i="20"/>
  <c r="I15" i="20"/>
  <c r="S15" i="20" s="1"/>
  <c r="S10" i="20" s="1"/>
  <c r="I29" i="8"/>
  <c r="F7" i="38" l="1"/>
  <c r="G7" i="38" s="1"/>
  <c r="G44" i="38" s="1"/>
  <c r="F30" i="38"/>
  <c r="F5" i="38"/>
  <c r="H19" i="20"/>
  <c r="I17" i="20"/>
  <c r="S17" i="20" s="1"/>
  <c r="S16" i="20" s="1"/>
  <c r="F10" i="38" s="1"/>
  <c r="F8" i="38" s="1"/>
  <c r="E213" i="12"/>
  <c r="K215" i="12"/>
  <c r="F214" i="12"/>
  <c r="H214" i="12" s="1"/>
  <c r="K211" i="12"/>
  <c r="K212" i="12" s="1"/>
  <c r="K213" i="12" s="1"/>
  <c r="G190" i="12"/>
  <c r="G189" i="12"/>
  <c r="F187" i="12"/>
  <c r="F192" i="12" s="1"/>
  <c r="H179" i="12"/>
  <c r="H178" i="12"/>
  <c r="G175" i="12"/>
  <c r="I151" i="12"/>
  <c r="H151" i="12"/>
  <c r="G151" i="12"/>
  <c r="F151" i="12"/>
  <c r="D151" i="12"/>
  <c r="D71" i="12" s="1"/>
  <c r="I147" i="12"/>
  <c r="H147" i="12"/>
  <c r="G147" i="12"/>
  <c r="F147" i="12"/>
  <c r="D147" i="12"/>
  <c r="D70" i="12" s="1"/>
  <c r="I142" i="12"/>
  <c r="H142" i="12"/>
  <c r="G142" i="12"/>
  <c r="F142" i="12"/>
  <c r="D142" i="12"/>
  <c r="D68" i="12" s="1"/>
  <c r="D138" i="12"/>
  <c r="I133" i="12"/>
  <c r="H133" i="12"/>
  <c r="G133" i="12"/>
  <c r="F133" i="12"/>
  <c r="D133" i="12"/>
  <c r="D66" i="12" s="1"/>
  <c r="I129" i="12"/>
  <c r="H129" i="12"/>
  <c r="G129" i="12"/>
  <c r="F129" i="12"/>
  <c r="D129" i="12"/>
  <c r="D65" i="12" s="1"/>
  <c r="D64" i="12"/>
  <c r="I121" i="12"/>
  <c r="H121" i="12"/>
  <c r="G121" i="12"/>
  <c r="I117" i="12"/>
  <c r="H117" i="12"/>
  <c r="G117" i="12"/>
  <c r="F117" i="12"/>
  <c r="C35" i="18" s="1"/>
  <c r="I113" i="12"/>
  <c r="H113" i="12"/>
  <c r="G113" i="12"/>
  <c r="F113" i="12"/>
  <c r="I104" i="12"/>
  <c r="H104" i="12"/>
  <c r="G104" i="12"/>
  <c r="F104" i="12"/>
  <c r="D104" i="12"/>
  <c r="D59" i="12" s="1"/>
  <c r="I100" i="12"/>
  <c r="H100" i="12"/>
  <c r="G100" i="12"/>
  <c r="F100" i="12"/>
  <c r="D100" i="12"/>
  <c r="D58" i="12" s="1"/>
  <c r="I96" i="12"/>
  <c r="H96" i="12"/>
  <c r="G96" i="12"/>
  <c r="F96" i="12"/>
  <c r="D96" i="12"/>
  <c r="D57" i="12" s="1"/>
  <c r="I92" i="12"/>
  <c r="H92" i="12"/>
  <c r="G92" i="12"/>
  <c r="F92" i="12"/>
  <c r="D92" i="12"/>
  <c r="D56" i="12" s="1"/>
  <c r="I88" i="12"/>
  <c r="H88" i="12"/>
  <c r="G88" i="12"/>
  <c r="F88" i="12"/>
  <c r="D88" i="12"/>
  <c r="D55" i="12" s="1"/>
  <c r="I71" i="12"/>
  <c r="H71" i="12"/>
  <c r="G71" i="12"/>
  <c r="I70" i="12"/>
  <c r="H70" i="12"/>
  <c r="G70" i="12"/>
  <c r="D69" i="12"/>
  <c r="I68" i="12"/>
  <c r="H68" i="12"/>
  <c r="G68" i="12"/>
  <c r="I67" i="12"/>
  <c r="H67" i="12"/>
  <c r="G67" i="12"/>
  <c r="I66" i="12"/>
  <c r="G66" i="12"/>
  <c r="I64" i="12"/>
  <c r="H64" i="12"/>
  <c r="G64" i="12"/>
  <c r="I63" i="12"/>
  <c r="D63" i="12"/>
  <c r="D62" i="12"/>
  <c r="I61" i="12"/>
  <c r="H61" i="12"/>
  <c r="G61" i="12"/>
  <c r="D61" i="12"/>
  <c r="D60" i="12"/>
  <c r="I58" i="12"/>
  <c r="H58" i="12"/>
  <c r="G58" i="12"/>
  <c r="I57" i="12"/>
  <c r="H57" i="12"/>
  <c r="G57" i="12"/>
  <c r="I56" i="12"/>
  <c r="H56" i="12"/>
  <c r="G56" i="12"/>
  <c r="I55" i="12"/>
  <c r="H55" i="12"/>
  <c r="G55" i="12"/>
  <c r="K54" i="12"/>
  <c r="D54" i="12"/>
  <c r="L28" i="12"/>
  <c r="I25" i="12"/>
  <c r="H25" i="12"/>
  <c r="F25" i="12"/>
  <c r="J25" i="12" s="1"/>
  <c r="K21" i="12"/>
  <c r="I20" i="12"/>
  <c r="H20" i="12"/>
  <c r="H21" i="12" s="1"/>
  <c r="G20" i="12"/>
  <c r="F20" i="12"/>
  <c r="F21" i="12" s="1"/>
  <c r="F23" i="12" s="1"/>
  <c r="F125" i="12" s="1"/>
  <c r="K15" i="12"/>
  <c r="K17" i="12" s="1"/>
  <c r="K14" i="12"/>
  <c r="F33" i="38" l="1"/>
  <c r="F32" i="38" s="1"/>
  <c r="H21" i="20"/>
  <c r="I19" i="20"/>
  <c r="S19" i="20" s="1"/>
  <c r="S18" i="20" s="1"/>
  <c r="F16" i="38" s="1"/>
  <c r="F14" i="38" s="1"/>
  <c r="L129" i="12"/>
  <c r="L130" i="12" s="1"/>
  <c r="K129" i="12"/>
  <c r="K130" i="12" s="1"/>
  <c r="J129" i="12"/>
  <c r="J130" i="12" s="1"/>
  <c r="I22" i="12"/>
  <c r="I50" i="12" s="1"/>
  <c r="I23" i="12"/>
  <c r="I125" i="12" s="1"/>
  <c r="I134" i="12" s="1"/>
  <c r="G22" i="12"/>
  <c r="G50" i="12" s="1"/>
  <c r="G23" i="12"/>
  <c r="G125" i="12" s="1"/>
  <c r="H22" i="12"/>
  <c r="H50" i="12" s="1"/>
  <c r="H23" i="12"/>
  <c r="H125" i="12" s="1"/>
  <c r="H134" i="12" s="1"/>
  <c r="G187" i="12"/>
  <c r="M38" i="12"/>
  <c r="H45" i="12"/>
  <c r="H48" i="12" s="1"/>
  <c r="H84" i="12" s="1"/>
  <c r="K38" i="12"/>
  <c r="I48" i="12"/>
  <c r="I84" i="12" s="1"/>
  <c r="L38" i="12"/>
  <c r="G25" i="12"/>
  <c r="K29" i="12"/>
  <c r="F121" i="12"/>
  <c r="H160" i="12"/>
  <c r="G160" i="12"/>
  <c r="I160" i="12"/>
  <c r="G48" i="12"/>
  <c r="F22" i="12"/>
  <c r="F50" i="12" s="1"/>
  <c r="F36" i="38" l="1"/>
  <c r="F35" i="38" s="1"/>
  <c r="H23" i="20"/>
  <c r="I21" i="20"/>
  <c r="S21" i="20" s="1"/>
  <c r="S20" i="20" s="1"/>
  <c r="L121" i="12"/>
  <c r="L122" i="12" s="1"/>
  <c r="K121" i="12"/>
  <c r="K122" i="12" s="1"/>
  <c r="J121" i="12"/>
  <c r="J122" i="12" s="1"/>
  <c r="G134" i="12"/>
  <c r="K125" i="12"/>
  <c r="K126" i="12" s="1"/>
  <c r="J125" i="12"/>
  <c r="J126" i="12" s="1"/>
  <c r="K48" i="12"/>
  <c r="K49" i="12" s="1"/>
  <c r="K50" i="12" s="1"/>
  <c r="H51" i="12"/>
  <c r="H52" i="12" s="1"/>
  <c r="H85" i="12" s="1"/>
  <c r="H90" i="12" s="1"/>
  <c r="H91" i="12" s="1"/>
  <c r="I51" i="12"/>
  <c r="I52" i="12" s="1"/>
  <c r="I85" i="12" s="1"/>
  <c r="I90" i="12" s="1"/>
  <c r="I91" i="12" s="1"/>
  <c r="L125" i="12"/>
  <c r="L126" i="12" s="1"/>
  <c r="F134" i="12"/>
  <c r="G84" i="12"/>
  <c r="G51" i="12"/>
  <c r="G52" i="12" s="1"/>
  <c r="G85" i="12" s="1"/>
  <c r="F39" i="38" l="1"/>
  <c r="F38" i="38" s="1"/>
  <c r="F19" i="38"/>
  <c r="F17" i="38" s="1"/>
  <c r="H24" i="20"/>
  <c r="I23" i="20"/>
  <c r="S23" i="20" s="1"/>
  <c r="H98" i="12"/>
  <c r="H94" i="12"/>
  <c r="H95" i="12" s="1"/>
  <c r="H106" i="12"/>
  <c r="H102" i="12"/>
  <c r="I106" i="12"/>
  <c r="I102" i="12"/>
  <c r="I98" i="12"/>
  <c r="I94" i="12"/>
  <c r="I95" i="12" s="1"/>
  <c r="G98" i="12"/>
  <c r="G102" i="12"/>
  <c r="G106" i="12"/>
  <c r="G90" i="12"/>
  <c r="G91" i="12" s="1"/>
  <c r="G94" i="12"/>
  <c r="F42" i="38" l="1"/>
  <c r="F41" i="38" s="1"/>
  <c r="O17" i="21"/>
  <c r="H25" i="20"/>
  <c r="I24" i="20"/>
  <c r="S24" i="20" s="1"/>
  <c r="H99" i="12"/>
  <c r="H103" i="12" s="1"/>
  <c r="H107" i="12" s="1"/>
  <c r="H144" i="12" s="1"/>
  <c r="G95" i="12"/>
  <c r="G99" i="12" s="1"/>
  <c r="G103" i="12" s="1"/>
  <c r="G107" i="12" s="1"/>
  <c r="G131" i="12" s="1"/>
  <c r="I99" i="12"/>
  <c r="I103" i="12" s="1"/>
  <c r="I107" i="12" s="1"/>
  <c r="H27" i="20" l="1"/>
  <c r="I25" i="20"/>
  <c r="S25" i="20" s="1"/>
  <c r="S22" i="20" s="1"/>
  <c r="H149" i="12"/>
  <c r="H136" i="12"/>
  <c r="H111" i="12"/>
  <c r="H112" i="12" s="1"/>
  <c r="H131" i="12"/>
  <c r="H123" i="12"/>
  <c r="H119" i="12"/>
  <c r="H153" i="12"/>
  <c r="H140" i="12"/>
  <c r="H127" i="12"/>
  <c r="H115" i="12"/>
  <c r="I149" i="12"/>
  <c r="I131" i="12"/>
  <c r="I115" i="12"/>
  <c r="I153" i="12"/>
  <c r="I136" i="12"/>
  <c r="I127" i="12"/>
  <c r="I140" i="12"/>
  <c r="I123" i="12"/>
  <c r="I119" i="12"/>
  <c r="I111" i="12"/>
  <c r="I144" i="12"/>
  <c r="G140" i="12"/>
  <c r="G123" i="12"/>
  <c r="G119" i="12"/>
  <c r="G111" i="12"/>
  <c r="G144" i="12"/>
  <c r="G149" i="12"/>
  <c r="G115" i="12"/>
  <c r="G127" i="12"/>
  <c r="G153" i="12"/>
  <c r="G136" i="12"/>
  <c r="F22" i="38" l="1"/>
  <c r="F20" i="38" s="1"/>
  <c r="H28" i="20"/>
  <c r="I27" i="20"/>
  <c r="S27" i="20" s="1"/>
  <c r="H116" i="12"/>
  <c r="H120" i="12" s="1"/>
  <c r="H124" i="12" s="1"/>
  <c r="H159" i="12"/>
  <c r="H164" i="12"/>
  <c r="G112" i="12"/>
  <c r="G116" i="12" s="1"/>
  <c r="G120" i="12" s="1"/>
  <c r="G124" i="12" s="1"/>
  <c r="G128" i="12" s="1"/>
  <c r="G132" i="12" s="1"/>
  <c r="G137" i="12" s="1"/>
  <c r="G141" i="12" s="1"/>
  <c r="G145" i="12" s="1"/>
  <c r="G150" i="12" s="1"/>
  <c r="G154" i="12" s="1"/>
  <c r="G155" i="12" s="1"/>
  <c r="I159" i="12"/>
  <c r="G159" i="12"/>
  <c r="G164" i="12"/>
  <c r="I112" i="12"/>
  <c r="I116" i="12" s="1"/>
  <c r="I120" i="12" s="1"/>
  <c r="I124" i="12" s="1"/>
  <c r="I128" i="12" s="1"/>
  <c r="I132" i="12" s="1"/>
  <c r="I137" i="12" s="1"/>
  <c r="I164" i="12"/>
  <c r="H29" i="20" l="1"/>
  <c r="I28" i="20"/>
  <c r="S28" i="20" s="1"/>
  <c r="I141" i="12"/>
  <c r="I145" i="12" s="1"/>
  <c r="I150" i="12" s="1"/>
  <c r="I154" i="12" s="1"/>
  <c r="I155" i="12" s="1"/>
  <c r="F172" i="12"/>
  <c r="H172" i="12" s="1"/>
  <c r="H128" i="12"/>
  <c r="H31" i="20" l="1"/>
  <c r="I29" i="20"/>
  <c r="S29" i="20" s="1"/>
  <c r="S26" i="20" s="1"/>
  <c r="H132" i="12"/>
  <c r="F174" i="12"/>
  <c r="H174" i="12" s="1"/>
  <c r="F25" i="38" l="1"/>
  <c r="F23" i="38" s="1"/>
  <c r="H32" i="20"/>
  <c r="I31" i="20"/>
  <c r="S31" i="20" s="1"/>
  <c r="H137" i="12"/>
  <c r="H33" i="20" l="1"/>
  <c r="I32" i="20"/>
  <c r="S32" i="20" s="1"/>
  <c r="H141" i="12"/>
  <c r="H34" i="20" l="1"/>
  <c r="I33" i="20"/>
  <c r="S33" i="20" s="1"/>
  <c r="H145" i="12"/>
  <c r="H35" i="20" l="1"/>
  <c r="I34" i="20"/>
  <c r="S34" i="20" s="1"/>
  <c r="H150" i="12"/>
  <c r="H36" i="20" l="1"/>
  <c r="I35" i="20"/>
  <c r="S35" i="20" s="1"/>
  <c r="H154" i="12"/>
  <c r="H37" i="20" l="1"/>
  <c r="I36" i="20"/>
  <c r="S36" i="20" s="1"/>
  <c r="H155" i="12"/>
  <c r="G156" i="12" s="1"/>
  <c r="G165" i="12" s="1"/>
  <c r="E6" i="8" s="1"/>
  <c r="H38" i="20" l="1"/>
  <c r="I37" i="20"/>
  <c r="S37" i="20" s="1"/>
  <c r="I6" i="8"/>
  <c r="I14" i="8" s="1"/>
  <c r="I15" i="8" s="1"/>
  <c r="E200" i="12"/>
  <c r="G157" i="12"/>
  <c r="F173" i="12"/>
  <c r="H173" i="12" s="1"/>
  <c r="H175" i="12" s="1"/>
  <c r="H39" i="20" l="1"/>
  <c r="I38" i="20"/>
  <c r="S38" i="20" s="1"/>
  <c r="I5" i="8"/>
  <c r="K5" i="8" s="1"/>
  <c r="F213" i="12"/>
  <c r="I157" i="12"/>
  <c r="H157" i="12"/>
  <c r="H180" i="12"/>
  <c r="H181" i="12" s="1"/>
  <c r="G184" i="12"/>
  <c r="G192" i="12" s="1"/>
  <c r="G193" i="12" s="1"/>
  <c r="H40" i="20" l="1"/>
  <c r="I39" i="20"/>
  <c r="S39" i="20" s="1"/>
  <c r="E201" i="12"/>
  <c r="E202" i="12" s="1"/>
  <c r="H213" i="12"/>
  <c r="H215" i="12" s="1"/>
  <c r="H216" i="12" s="1"/>
  <c r="C167" i="12"/>
  <c r="G163" i="12" a="1"/>
  <c r="G163" i="12" s="1"/>
  <c r="G162" i="12" a="1"/>
  <c r="G162" i="12" s="1"/>
  <c r="H162" i="12" a="1"/>
  <c r="H162" i="12" s="1"/>
  <c r="H163" i="12" a="1"/>
  <c r="H163" i="12" s="1"/>
  <c r="I163" i="12" a="1"/>
  <c r="I163" i="12" s="1"/>
  <c r="I162" i="12" a="1"/>
  <c r="I162" i="12" s="1"/>
  <c r="H42" i="20" l="1"/>
  <c r="I40" i="20"/>
  <c r="S40" i="20" s="1"/>
  <c r="S30" i="20" s="1"/>
  <c r="I161" i="12"/>
  <c r="H161" i="12"/>
  <c r="G161" i="12"/>
  <c r="F28" i="38" l="1"/>
  <c r="F26" i="38" s="1"/>
  <c r="H43" i="20"/>
  <c r="I42" i="20"/>
  <c r="S42" i="20" s="1"/>
  <c r="D21" i="8"/>
  <c r="H44" i="20" l="1"/>
  <c r="H46" i="20" s="1"/>
  <c r="H47" i="20" s="1"/>
  <c r="H48" i="20" s="1"/>
  <c r="H49" i="20" s="1"/>
  <c r="H50" i="20" s="1"/>
  <c r="H52" i="20" s="1"/>
  <c r="H53" i="20" s="1"/>
  <c r="H54" i="20" s="1"/>
  <c r="H55" i="20" s="1"/>
  <c r="H56" i="20" s="1"/>
  <c r="H57" i="20" s="1"/>
  <c r="H58" i="20" s="1"/>
  <c r="H59" i="20" s="1"/>
  <c r="H60" i="20" s="1"/>
  <c r="H61" i="20" s="1"/>
  <c r="H62" i="20" s="1"/>
  <c r="H63" i="20" s="1"/>
  <c r="H64" i="20" s="1"/>
  <c r="H65" i="20" s="1"/>
  <c r="H67" i="20" s="1"/>
  <c r="H69" i="20" s="1"/>
  <c r="H70" i="20" s="1"/>
  <c r="H71" i="20" s="1"/>
  <c r="H72" i="20" s="1"/>
  <c r="I43" i="20"/>
  <c r="S43" i="20" s="1"/>
  <c r="S41" i="20" s="1"/>
  <c r="S73" i="20" s="1"/>
  <c r="K13" i="8"/>
  <c r="K14" i="8" s="1"/>
  <c r="E21" i="8"/>
  <c r="H27" i="8"/>
  <c r="F31" i="38" l="1"/>
  <c r="J27" i="8"/>
  <c r="F29" i="38" l="1"/>
  <c r="F44" i="38"/>
  <c r="F45" i="38" s="1"/>
  <c r="B1" i="39" s="1"/>
  <c r="A8" i="39" s="1"/>
  <c r="D22" i="8"/>
  <c r="H28" i="8" s="1"/>
  <c r="B8" i="39" l="1"/>
  <c r="K15" i="8"/>
  <c r="E22" i="8"/>
  <c r="E23" i="8" s="1"/>
  <c r="E24" i="8" s="1"/>
  <c r="N9" i="39" l="1"/>
  <c r="N11" i="39" s="1"/>
  <c r="D9" i="39"/>
  <c r="J9" i="39"/>
  <c r="F9" i="39"/>
  <c r="G9" i="39"/>
  <c r="H9" i="39"/>
  <c r="K9" i="39"/>
  <c r="K11" i="39" s="1"/>
  <c r="L9" i="39"/>
  <c r="C9" i="39"/>
  <c r="M9" i="39"/>
  <c r="I9" i="39"/>
  <c r="E9" i="39"/>
  <c r="E11" i="39" s="1"/>
  <c r="J28" i="8"/>
  <c r="J29" i="8" s="1"/>
  <c r="J30" i="8" s="1"/>
  <c r="H11" i="39" l="1"/>
  <c r="G12" i="39"/>
  <c r="G11" i="39"/>
  <c r="I10" i="39"/>
  <c r="K10" i="39"/>
  <c r="K12" i="39" s="1"/>
  <c r="I11" i="39"/>
  <c r="J10" i="39"/>
  <c r="I12" i="39"/>
  <c r="M12" i="39"/>
  <c r="M11" i="39"/>
  <c r="C11" i="39"/>
  <c r="E10" i="39"/>
  <c r="E12" i="39" s="1"/>
  <c r="C10" i="39"/>
  <c r="C12" i="39"/>
  <c r="D10" i="39"/>
  <c r="M10" i="39"/>
  <c r="L12" i="39"/>
  <c r="N10" i="39"/>
  <c r="L10" i="39"/>
  <c r="L11" i="39"/>
  <c r="H10" i="39"/>
  <c r="H12" i="39" s="1"/>
  <c r="F10" i="39"/>
  <c r="F12" i="39"/>
  <c r="G10" i="39"/>
  <c r="F11" i="39"/>
  <c r="J11" i="39"/>
  <c r="J12" i="39"/>
  <c r="D12" i="39"/>
  <c r="D11" i="39"/>
  <c r="B13" i="39" l="1"/>
  <c r="B2" i="39" l="1"/>
  <c r="B3" i="39"/>
  <c r="B46" i="38"/>
</calcChain>
</file>

<file path=xl/sharedStrings.xml><?xml version="1.0" encoding="utf-8"?>
<sst xmlns="http://schemas.openxmlformats.org/spreadsheetml/2006/main" count="2902" uniqueCount="670">
  <si>
    <t>Giá trị</t>
  </si>
  <si>
    <t>A</t>
  </si>
  <si>
    <t>I</t>
  </si>
  <si>
    <t>II</t>
  </si>
  <si>
    <t>-</t>
  </si>
  <si>
    <t>B</t>
  </si>
  <si>
    <t>STT</t>
  </si>
  <si>
    <t>Ghi chú</t>
  </si>
  <si>
    <t>TT</t>
  </si>
  <si>
    <t>Đơn giá</t>
  </si>
  <si>
    <t>Công trình xây dựng trên đất</t>
  </si>
  <si>
    <t>Đơn vị tính</t>
  </si>
  <si>
    <t>Số lượng</t>
  </si>
  <si>
    <t>m3</t>
  </si>
  <si>
    <t>Phương pháp</t>
  </si>
  <si>
    <t>Phương pháp thu nhập</t>
  </si>
  <si>
    <t>TỔNG CỘNG</t>
  </si>
  <si>
    <t>Làm tròn</t>
  </si>
  <si>
    <t>Tỷ trọng</t>
  </si>
  <si>
    <t>Giá trị thẩm định (đồng)</t>
  </si>
  <si>
    <t>C</t>
  </si>
  <si>
    <t>1.</t>
  </si>
  <si>
    <t>2.</t>
  </si>
  <si>
    <t>2.1</t>
  </si>
  <si>
    <t>3.1</t>
  </si>
  <si>
    <t>3.2</t>
  </si>
  <si>
    <t>Tài sản</t>
  </si>
  <si>
    <t>Thành tiền (đồng)</t>
  </si>
  <si>
    <t>Tỷ lệ CLCL (%)</t>
  </si>
  <si>
    <t>Đơn giá thẩm định (đồng/m²)</t>
  </si>
  <si>
    <t>Liên hệ trực tiếp</t>
  </si>
  <si>
    <t>CÔNG TY CỔ PHẦN THẨM ĐỊNH VÀ ĐẦU TƯ TÀI CHÍNH HOA SEN</t>
  </si>
  <si>
    <t>Trụ sở: BT5-23 Khu đô thị mới Văn Phú, Phường Phú La, Quận Hà Đông, Hà Nội</t>
  </si>
  <si>
    <t>Điện thoại:  085 329 3333/ 024 2264 4333</t>
  </si>
  <si>
    <t>Email:  ilotus.contact@gmail.com                      Website: ilotus.com.vn</t>
  </si>
  <si>
    <t>PHỤ LỤC 01: THÔNG TIN TÀI SẢN THẨM ĐỊNH GIÁ VÀ TÀI SẢN SO SÁNH</t>
  </si>
  <si>
    <t>Các thông tin về tài sản</t>
  </si>
  <si>
    <t>Tài sản thẩm định giá</t>
  </si>
  <si>
    <t>TSSS1</t>
  </si>
  <si>
    <t>TSSS2</t>
  </si>
  <si>
    <t>TSSS3</t>
  </si>
  <si>
    <t>THÔNG TIN VỀ TÀI SẢN</t>
  </si>
  <si>
    <t>Thông tin so sánh</t>
  </si>
  <si>
    <t>Nguồn thông tin</t>
  </si>
  <si>
    <t>Khảo sát thị trường</t>
  </si>
  <si>
    <t>Địa chỉ liên hệ</t>
  </si>
  <si>
    <t>Link tham khảo</t>
  </si>
  <si>
    <t>Vị trí bất động sản</t>
  </si>
  <si>
    <t>Vị trí theo quy định UBND</t>
  </si>
  <si>
    <t>Ghi theo đúng như trong bảng giá đất</t>
  </si>
  <si>
    <t>Giao thông</t>
  </si>
  <si>
    <t>Thêm mô tả yếu tố giao thông: độ rộng đường, khoảng cách ra đường lớn, ...</t>
  </si>
  <si>
    <t>Khoảng cách từ TSTĐ đến các cơ quan hành chính, các điểm sinh hoạt, thương mại công cộng. Lợi thế kinh doanh</t>
  </si>
  <si>
    <t>Thêm yếu tố lợi thế kinh doanh của khu vực</t>
  </si>
  <si>
    <t>Đặc điểm kỹ thuật thửa đất</t>
  </si>
  <si>
    <t>Diện tích chứng nhận</t>
  </si>
  <si>
    <t>Diện tích sử dụng riêng</t>
  </si>
  <si>
    <t>Diện tích đất CLN</t>
  </si>
  <si>
    <t>Độ rộng mặt tiền</t>
  </si>
  <si>
    <t>Kích thước chiều sâu</t>
  </si>
  <si>
    <t>Hình dáng thửa đất</t>
  </si>
  <si>
    <t>Vuông vức</t>
  </si>
  <si>
    <t>Số mặt thoáng</t>
  </si>
  <si>
    <t>Các yếu tố ảnh hưởng khác</t>
  </si>
  <si>
    <t>Cảnh quan môi trường, an ninh trật tự</t>
  </si>
  <si>
    <t>Bình thường</t>
  </si>
  <si>
    <t>Các yếu tố liên quan đến giao dịch</t>
  </si>
  <si>
    <t>Tình trạng giao dịch</t>
  </si>
  <si>
    <t>Đang chào bán trên thị trường</t>
  </si>
  <si>
    <t>Chuyển mô tả yếu tố giao dịch xuống cùng 1 trang với giá bán</t>
  </si>
  <si>
    <t>Tính chất giao dịch</t>
  </si>
  <si>
    <t>Giao dịch bình thường</t>
  </si>
  <si>
    <t>Điều kiện thanh toán</t>
  </si>
  <si>
    <t>Tình trạng pháp lý</t>
  </si>
  <si>
    <t>Có GCN QSDĐ</t>
  </si>
  <si>
    <t>Mục đích sử dụng đất</t>
  </si>
  <si>
    <t>Thời hạn sử dụng đất</t>
  </si>
  <si>
    <t>Giá rao bán của tài sản</t>
  </si>
  <si>
    <t>Giá giao dịch thành công/ước tính giao dịch thành công</t>
  </si>
  <si>
    <t>Cấu trúc, kết cấu nhà</t>
  </si>
  <si>
    <t>Đất trống</t>
  </si>
  <si>
    <t>Giá trị CTXD</t>
  </si>
  <si>
    <t xml:space="preserve">Giá trị Quyền sử dụng đất </t>
  </si>
  <si>
    <t>Giá trị thửa đất (đồng)</t>
  </si>
  <si>
    <t>Biến động giá (nếu có)</t>
  </si>
  <si>
    <t>Thời điểm giao dịch trên thị trường</t>
  </si>
  <si>
    <t>Thêm điều chỉnh biến động giá</t>
  </si>
  <si>
    <t>Tỷ lệ điều chỉnh biến động giá</t>
  </si>
  <si>
    <t>Giá trị Quyền sử dụng đất sau điều chỉnh</t>
  </si>
  <si>
    <t xml:space="preserve">Đơn giá đất CLN theo UBND TP Hà Nội </t>
  </si>
  <si>
    <t>Giá trị đất trồng CLN (đồng)</t>
  </si>
  <si>
    <t>Giá trị đất ONT (đồng)</t>
  </si>
  <si>
    <t>Đơn giá Quyền sử dụng đất sau điều chỉnh (đồng/m²)</t>
  </si>
  <si>
    <t>NHẬN XÉT</t>
  </si>
  <si>
    <t>1.1</t>
  </si>
  <si>
    <t>1.2</t>
  </si>
  <si>
    <t>1.3</t>
  </si>
  <si>
    <t>1.4</t>
  </si>
  <si>
    <t>1.5</t>
  </si>
  <si>
    <t>https://www.facebook.com/groups/1551679508262753/permalink/5283587708405229/?sale_post_id=5283587708405229</t>
  </si>
  <si>
    <t>91m2-15 tỷ 2taangf cũ</t>
  </si>
  <si>
    <t>2.2</t>
  </si>
  <si>
    <t>Kém lợi thế</t>
  </si>
  <si>
    <t>2.3</t>
  </si>
  <si>
    <t>Lợi thế hơn</t>
  </si>
  <si>
    <t>2.4</t>
  </si>
  <si>
    <t>2.5</t>
  </si>
  <si>
    <t>2.6</t>
  </si>
  <si>
    <t>2.7</t>
  </si>
  <si>
    <t>Yếu tố phong thủy, tâm linh</t>
  </si>
  <si>
    <t>2.8</t>
  </si>
  <si>
    <t>PHỤ LỤC 02: BẢNG ĐIỀU CHỈNH CÁC YẾU TỐ SO SÁNH ẢNH HƯỞNG ĐẾN GIÁ TRỊ TÀI SẢN THẨM ĐỊNH</t>
  </si>
  <si>
    <t>Yếu tố so sánh</t>
  </si>
  <si>
    <t>Tài sản so sánh</t>
  </si>
  <si>
    <t>Giá thị trường khảo sát (Giá trước điều chỉnh)</t>
  </si>
  <si>
    <t>Giá quy đổi về đơn vị so sánh chuẩn (đồng/m²)</t>
  </si>
  <si>
    <t>Điều chỉnh các yếu tố so sánh</t>
  </si>
  <si>
    <t>Tỷ lệ điều chỉnh</t>
  </si>
  <si>
    <t>Mức điều chỉnh (đồng/m²)</t>
  </si>
  <si>
    <t>Giá sau điều chỉnh (đồng/m²)</t>
  </si>
  <si>
    <t>Các yếu tố về đặc điểm của thửa đất</t>
  </si>
  <si>
    <t>Vị trí, lợi thế kinh doanh</t>
  </si>
  <si>
    <t>Mô tả vị trí, và nêu lợi thế kinh doanh của khu vực đó</t>
  </si>
  <si>
    <t>Thêm yếu tố giao thông</t>
  </si>
  <si>
    <t>Quy mô diện tích</t>
  </si>
  <si>
    <t>Tỷ lệ chiều dài/ chiều rộng</t>
  </si>
  <si>
    <t>Không có</t>
  </si>
  <si>
    <t>Ẩn đi nếu ko dùng đến</t>
  </si>
  <si>
    <t>2.9</t>
  </si>
  <si>
    <t>Bỏ chữ giao thông</t>
  </si>
  <si>
    <t>D</t>
  </si>
  <si>
    <t>Mức giá chỉ dẫn (đồng/m²)</t>
  </si>
  <si>
    <t>Giá trị trung bình của mức giá chỉ dẫn (đồng/m²)</t>
  </si>
  <si>
    <t>Mức độ chênh lệch với giá trị trung bình của các mức giá chỉ dẫn</t>
  </si>
  <si>
    <t>Thêm cảnh báo đỏ khi vượt quá 15%</t>
  </si>
  <si>
    <t>E</t>
  </si>
  <si>
    <t>Tổng giá trị điều chỉnh gộp (đồng/m²)</t>
  </si>
  <si>
    <t>Tổng số lần điều chỉnh</t>
  </si>
  <si>
    <t>Biên độ điều chỉnh.</t>
  </si>
  <si>
    <t>F</t>
  </si>
  <si>
    <t>Tổng giá trị điều chỉnh thuần (đồng/m²)</t>
  </si>
  <si>
    <t>G</t>
  </si>
  <si>
    <t>Mức giá cho tài sản thẩm định</t>
  </si>
  <si>
    <t>* Về nguyên tắc khống chế</t>
  </si>
  <si>
    <t xml:space="preserve">* Về thống nhất mức giá chỉ dẫn: </t>
  </si>
  <si>
    <t>- Tổ thẩm định đánh giá chất lượng thông tin về tài sản so sánh là tương đương nhau; Mức chỉ dẫn, tổng giá trị điều chỉnh gộp, tổng số lần điều chỉnh, biên độ điều chỉnh các bất động sản có sự chênh lệch. Do đó, Giá trị Tài sản thẩm định giá được đánh giá theo Tỷ trọng giữa các TSSS như sau:</t>
  </si>
  <si>
    <t>Bổ sung câu đánh giá</t>
  </si>
  <si>
    <t>Mức giá chỉ dẫn của các TSSS</t>
  </si>
  <si>
    <t>Tỷ trọng các TSSS sau điều chỉnh</t>
  </si>
  <si>
    <t>Giá trị trung bình của mức giá chỉ dẫn sau điều chỉnh</t>
  </si>
  <si>
    <t>Sửa lại dùng từ</t>
  </si>
  <si>
    <t>Tổng cộng</t>
  </si>
  <si>
    <t>* Bảng 03: Điều chỉnh đơn giá theo mục đích sử dụng</t>
  </si>
  <si>
    <t xml:space="preserve">Đơn giá đất ở theo QĐ-UBND                                              </t>
  </si>
  <si>
    <t>đồng/m²</t>
  </si>
  <si>
    <t>Đơn giá đất trồng cây lâu năm theo QĐ-UBND</t>
  </si>
  <si>
    <t xml:space="preserve">Đơn giá thị trường đất ở                                   </t>
  </si>
  <si>
    <t>Đơn giá thị trường đất trồng cây lâu năm</t>
  </si>
  <si>
    <t>* Giá trị quyền sử dụng đất vườn</t>
  </si>
  <si>
    <t>Tiêu chí</t>
  </si>
  <si>
    <r>
      <t>Diện tích
(m</t>
    </r>
    <r>
      <rPr>
        <b/>
        <vertAlign val="superscript"/>
        <sz val="12"/>
        <color theme="1"/>
        <rFont val="Times New Roman"/>
        <family val="1"/>
      </rPr>
      <t>2</t>
    </r>
    <r>
      <rPr>
        <b/>
        <sz val="12"/>
        <color theme="1"/>
        <rFont val="Times New Roman"/>
        <family val="1"/>
      </rPr>
      <t>)</t>
    </r>
  </si>
  <si>
    <r>
      <t>Đơn giá
(Đồng/m</t>
    </r>
    <r>
      <rPr>
        <b/>
        <vertAlign val="superscript"/>
        <sz val="12"/>
        <color theme="1"/>
        <rFont val="Times New Roman"/>
        <family val="1"/>
      </rPr>
      <t>2</t>
    </r>
    <r>
      <rPr>
        <b/>
        <sz val="12"/>
        <color theme="1"/>
        <rFont val="Times New Roman"/>
        <family val="1"/>
      </rPr>
      <t>)</t>
    </r>
  </si>
  <si>
    <t>Đơn giá đất ở theo thị trường</t>
  </si>
  <si>
    <t>Đơn giá đất ở theo bảng giá đất của nhà nước</t>
  </si>
  <si>
    <t>Quyết định số: 30/2019/QĐ-UBND ngày 31/12/2019 của UBND Thành phố Hà Nội</t>
  </si>
  <si>
    <t>Đơn giá đất vườn ao trong cùng thửa đất theo bảng giá đất của nhà nước</t>
  </si>
  <si>
    <t xml:space="preserve">Chi phí chuyển đổi mục đích sử dụng đất từ đất vườn ao trong cùng thửa sang đất ở </t>
  </si>
  <si>
    <t>4.1</t>
  </si>
  <si>
    <t>Hệ số điều chỉnh giá đất</t>
  </si>
  <si>
    <t>Áp dụng khi đất vượt hạn mức</t>
  </si>
  <si>
    <t>4.2</t>
  </si>
  <si>
    <t>Tiền sử dụng đất</t>
  </si>
  <si>
    <t>Nghị định số: 45/2014/NĐ-CP ngày 15/05/2014 quy định về thu tiền sử dụng đất
Quyết định số: 2030/QĐ-UBND ngày 31/3/2017 về việc ban hành hệ số điều chỉnh giá đất năm 2017 làm căn cứ xác định giá đất cho 1 số trường hợp sử dụng đất được pháp luật quy định trên địa bàn Hà Nội</t>
  </si>
  <si>
    <t>4.3</t>
  </si>
  <si>
    <t>Lệ phí trước bạ</t>
  </si>
  <si>
    <t>Khoản 1 Điều 7 Nghị định 140/2016/NĐ-CP ngày 10/10/2016</t>
  </si>
  <si>
    <t>Đơn giá đất vườn (đối với phần diện tích ngoài hạn mức)</t>
  </si>
  <si>
    <t>Giá trị quyền sử dụng đất vườn (đối với phần diện tích ngoài hạn mức)</t>
  </si>
  <si>
    <t>PHỤ LỤC 03: KẾT QUẢ THẨM ĐỊNH GIÁ</t>
  </si>
  <si>
    <t>* Tổng hợp kết quả chuyển về đây</t>
  </si>
  <si>
    <t xml:space="preserve">Hạng mục tài sản </t>
  </si>
  <si>
    <t>Diện tích
(m²)</t>
  </si>
  <si>
    <t>Đơn giá
(Đồng/m²)</t>
  </si>
  <si>
    <t>Giá trị thẩm định
(Đồng)</t>
  </si>
  <si>
    <t>Giá trị Quyền sử dụng đất tại Thửa đất số 34, tờ bản đồ số 61: Xóm Nội 2, xã Tản Lĩnh, huyện Ba Vì, TP Hà Nội</t>
  </si>
  <si>
    <t>QSDĐ</t>
  </si>
  <si>
    <t>CTXD</t>
  </si>
  <si>
    <t>(Bằng chữ: Sáu tỷ, không trăm năm mươi triệu đồng chẵn./.)</t>
  </si>
  <si>
    <t>Tài sản nằm giáp đường DH25, Thôn Quang Hưng, xã Hòa Quang Nam, huyện Phú Hòa, tỉnh Phú Yên.</t>
  </si>
  <si>
    <t>Tài sản nằm giáp đường DH22, Thôn Hạnh Lâm, xã Hòa Quang Bắc, huyện Phú Hòa, tỉnh Phú Yên</t>
  </si>
  <si>
    <t>Tài sản nằm giáp đường thôn, Thôn Nho Lâm, xã Hòa Quang Nam, huyện Phú Hòa, tỉnh Phú Yên</t>
  </si>
  <si>
    <t>Phương pháp so sánh</t>
  </si>
  <si>
    <t>Tỷ trọng (%)</t>
  </si>
  <si>
    <t>Giá trị ước tính (đồng)</t>
  </si>
  <si>
    <t>LÀM TRÒN</t>
  </si>
  <si>
    <t>Tỷ trọng phương pháp (%)</t>
  </si>
  <si>
    <t>Cơ sở hạ tầng kỹ thuật</t>
  </si>
  <si>
    <t>Tỷ lệ đất ở/ tổng diện tích</t>
  </si>
  <si>
    <t>Thời điểm TĐG</t>
  </si>
  <si>
    <t>Ngày cấp</t>
  </si>
  <si>
    <t>Ngày hết hạn</t>
  </si>
  <si>
    <t>Đất ở tại nông thôn</t>
  </si>
  <si>
    <t>Đất TCLN</t>
  </si>
  <si>
    <t>Tháng 12/2024</t>
  </si>
  <si>
    <t>Giấy chứng nhận quyền sử dụng đất quyền sở hữu nhà ở và tài sản khác gắn liền với đất</t>
  </si>
  <si>
    <t>PHIẾU ĐIỀU TRA, KHẢO SÁT TÀI SẢN THẨM ĐỊNH</t>
  </si>
  <si>
    <t>I. TÀI SẢN; ĐẶC ĐIỂM CỦA TÀI SẢN THẨM ĐỊNH GIÁ</t>
  </si>
  <si>
    <t>Tên tài sản</t>
  </si>
  <si>
    <t>Nội dung Thửa đất theo Hồ sơ pháp lý</t>
  </si>
  <si>
    <t>Thửa đất:</t>
  </si>
  <si>
    <t>GG</t>
  </si>
  <si>
    <t>Thửa đất số:</t>
  </si>
  <si>
    <t>Tờ bản đồ số:</t>
  </si>
  <si>
    <t>Địa chỉ:</t>
  </si>
  <si>
    <t>Diện tích (m²):</t>
  </si>
  <si>
    <t>Hình thức sử dụng</t>
  </si>
  <si>
    <t>sdsdsđ</t>
  </si>
  <si>
    <t>Mục đích sử dụng:</t>
  </si>
  <si>
    <t>Thời hạn sử dụng:</t>
  </si>
  <si>
    <t>Nguồn gốc sử dụng đất:</t>
  </si>
  <si>
    <t>Thông tin quy hoạch:</t>
  </si>
  <si>
    <t>Tại thời điểm thẩm định giá, tổ thẩm định không thu thập được các thông tin quy hoạch liên quan đến thửa đất thẩm định giá.</t>
  </si>
  <si>
    <t>1.2.</t>
  </si>
  <si>
    <t xml:space="preserve">Nhà ở </t>
  </si>
  <si>
    <t>Loại nhà ở:</t>
  </si>
  <si>
    <t>Hình thức sở hữu:</t>
  </si>
  <si>
    <t>Diện tích xây dựng (m²):</t>
  </si>
  <si>
    <t>Diện tích sử dụng (m²):</t>
  </si>
  <si>
    <t>Số tầng:</t>
  </si>
  <si>
    <t>Kết cấu:</t>
  </si>
  <si>
    <t>1.3.</t>
  </si>
  <si>
    <t>Ghi chú:</t>
  </si>
  <si>
    <t>Một phần thửa đất thuộc quy hoạch đường giao thông chưa có Quyết định thông báo thu hồi đất bản đồ tỷ lệ 1/500 theo Quyết định số 85/QĐ-UBND thành phố Hà Nội ngày 01/6/2006.</t>
  </si>
  <si>
    <t>Về đất:</t>
  </si>
  <si>
    <t>Vị trí; Giao thông;</t>
  </si>
  <si>
    <t xml:space="preserve">Địa chỉ thực tế: </t>
  </si>
  <si>
    <t>Vị trí tài sản theo Bảng giá đất UBND tỉnh/TP:</t>
  </si>
  <si>
    <t>Đường tiếp giáp chính:</t>
  </si>
  <si>
    <t>Số mặt tiền:</t>
  </si>
  <si>
    <t>1 mặt tiền</t>
  </si>
  <si>
    <t>Mặt cắt đường/ngõ nhỏ nhất từ đường chính dẫn đến tài sản thẩm định giá:</t>
  </si>
  <si>
    <t>Mặt cắt đường/ngõ trước mặt tài sản thẩm định giá:</t>
  </si>
  <si>
    <t>Khoảng cách đến trục đường chính:</t>
  </si>
  <si>
    <t>Giao thông:</t>
  </si>
  <si>
    <t>Các hướng tiếp giáp:</t>
  </si>
  <si>
    <t>Vị trí trên bản đồ vệ tinh:</t>
  </si>
  <si>
    <t>https://www.google.com/maps?q=21.017253875732422,105.795166015625&amp;z=14&amp;t=m&amp;mapclient=embed</t>
  </si>
  <si>
    <t>2.2.</t>
  </si>
  <si>
    <t>Diện tích; Kích thước; Hình dáng</t>
  </si>
  <si>
    <t>Diện tích sử dụng riêng thực tế (m²):</t>
  </si>
  <si>
    <t>Diện tích sử dụng chung thực tế (m²):</t>
  </si>
  <si>
    <t>-/-</t>
  </si>
  <si>
    <t>Diện tích sử dụng đất ở phù hợp quy hoạch(m²):</t>
  </si>
  <si>
    <t>Diện tích sử dụng đất ở thuộc quy hoạch giao thông (m²):</t>
  </si>
  <si>
    <t>KT mặt tiền (m):</t>
  </si>
  <si>
    <t xml:space="preserve">Chiều sâu (m): </t>
  </si>
  <si>
    <t>KT mặt hậu (m):</t>
  </si>
  <si>
    <t>Hình dáng</t>
  </si>
  <si>
    <t xml:space="preserve">Hướng mặt tiền chính: </t>
  </si>
  <si>
    <t>2.3.</t>
  </si>
  <si>
    <t>Điều kiện kinh doanh; Hạ tầng nội bộ; Hạ tầng xung quanh</t>
  </si>
  <si>
    <t>Hạ tầng nội bộ:</t>
  </si>
  <si>
    <t>Cấp điện, cấp nước sạch, mạng internet,…hoàn thiện</t>
  </si>
  <si>
    <t>Hạ tầng xung quanh:</t>
  </si>
  <si>
    <t>Môi trường trong lành, an ninh đảm bảo, dân trí tốt</t>
  </si>
  <si>
    <t>Mật độ dân cư:</t>
  </si>
  <si>
    <t>Đông đúc</t>
  </si>
  <si>
    <t>Đời sống dân cư:</t>
  </si>
  <si>
    <t>Ổn định</t>
  </si>
  <si>
    <t>Lợi thế kinh doanh:</t>
  </si>
  <si>
    <t>Khả năng chuyển nhượng:</t>
  </si>
  <si>
    <t xml:space="preserve">Tốt </t>
  </si>
  <si>
    <t>Yếu tố bất lợi:</t>
  </si>
  <si>
    <t>Yếu tố khác (nếu có):</t>
  </si>
  <si>
    <t>3.</t>
  </si>
  <si>
    <t xml:space="preserve"> Tài sản gắn liền với đất:</t>
  </si>
  <si>
    <t>3.1.</t>
  </si>
  <si>
    <t>3.2.</t>
  </si>
  <si>
    <t>3.3.</t>
  </si>
  <si>
    <t>3.4</t>
  </si>
  <si>
    <t>(Bằng chữ: Mười hai tỷ, bảy trăm tám mươi lăm triệu đồng chẵn./.)</t>
  </si>
  <si>
    <t>m²</t>
  </si>
  <si>
    <t>Tổng hợp các số liệu điều chỉnh tại mục C</t>
  </si>
  <si>
    <t>Thời điểm thẩm định giá</t>
  </si>
  <si>
    <t>Đơn giá xây mới (đồng/m²)</t>
  </si>
  <si>
    <t>Tổng cộng:</t>
  </si>
  <si>
    <r>
      <t>-</t>
    </r>
    <r>
      <rPr>
        <sz val="7"/>
        <color theme="1"/>
        <rFont val="Times New Roman"/>
        <family val="1"/>
      </rPr>
      <t xml:space="preserve">        </t>
    </r>
    <r>
      <rPr>
        <sz val="12"/>
        <color theme="1"/>
        <rFont val="Times New Roman"/>
        <family val="1"/>
      </rPr>
      <t>Quyết định số 42/2019/QĐ-UBND ngày 27/12/2019 của UBND tỉnh Quảng Ninh về việc quy định các loại đất trên địa bàn tỉnh Quảng Ninh thực hiện từ ngày 01/01/2020 đến 31/12/2024</t>
    </r>
  </si>
  <si>
    <t>Diện tích (m²)</t>
  </si>
  <si>
    <t>Nhà xưởng</t>
  </si>
  <si>
    <t>Nhà văn phòng</t>
  </si>
  <si>
    <t>Nhà bảo vệ</t>
  </si>
  <si>
    <t>Hệ số vùng</t>
  </si>
  <si>
    <t xml:space="preserve">Thuế </t>
  </si>
  <si>
    <t>Nhà để xe</t>
  </si>
  <si>
    <t>Diện tích đất SKC</t>
  </si>
  <si>
    <t>Tháng 8/2058</t>
  </si>
  <si>
    <t>Năm 2065</t>
  </si>
  <si>
    <t>Nhà xưởng + nhà văn phòng + Nhà ở nhân viên + Nhà xe + Nhà bảo vệ</t>
  </si>
  <si>
    <t>(Bằng chữ: Bốn mươi sáu tỷ, tám trăm năm mươi tám triệu đồng chẵn./.)</t>
  </si>
  <si>
    <t>Giá trị công trình xây dựng và lợi thế quyền thuê đất trả tiền hàng năm (Đến ngày 08/08/2058) tại thửa đất số: 260, tờ bản đồ số: 15, có địa chỉ: Xã Giang Điền, huyện Trảng Bom, tỉnh Đồng Nai theo Giấy chứng nhận quyền sử dụng đất quyền sở hữu nhà ở và tài sản khác gắn liền với đất số: CG 068978, số vào sổ cấp GCN: CT 34294 do Sở Tài Nguyên và Môi Trường cấp ngày 16/3/2017 cho Công ty Cổ phần Đầu tư An Thịnh Đồng Nai.</t>
  </si>
  <si>
    <t>Giá trị công trình xây dựng trên đất (chi tiết như phụ lục đính kèm)</t>
  </si>
  <si>
    <t>Lợi thế quyền thuê đất cụm công nghiệp trả tiền hàng năm</t>
  </si>
  <si>
    <t>CG 068978</t>
  </si>
  <si>
    <t>Công ty Cổ phần Đầu tư An Thịnh Đồng Nai</t>
  </si>
  <si>
    <t>CT 34294</t>
  </si>
  <si>
    <t>Sở Tài Nguyên và Môi Trường tỉnh Đồng Nai</t>
  </si>
  <si>
    <t>16/3/2017</t>
  </si>
  <si>
    <t>260</t>
  </si>
  <si>
    <t>15</t>
  </si>
  <si>
    <t>xã Giang Điền, huyện Trảng Bom, tỉnh Đồng Nai</t>
  </si>
  <si>
    <t>Sử dụng riêng</t>
  </si>
  <si>
    <t>Đất khu công nghiệp</t>
  </si>
  <si>
    <t>Đến ngày 08/08/2058</t>
  </si>
  <si>
    <t>Thuê đất trả tiền hàng năm của doanh nghiệp đầu tư hạ tầng khu công nghiệp (Tổng Công ty Cổ phần phát triển khu công nghiệp)</t>
  </si>
  <si>
    <t>Đường số 4, Khu công nghiệp Giang Điền, xã Giang Điền, huyện Trảng Bom, tỉnh Đồng Nai</t>
  </si>
  <si>
    <t>Đường số 4 (đường nhựa)</t>
  </si>
  <si>
    <t>2 mặt tiền</t>
  </si>
  <si>
    <t>16m cả vỉa hè</t>
  </si>
  <si>
    <t>- Hướng Đông: Tài sản tiếp giáp đường đôi rộng khoảng 16</t>
  </si>
  <si>
    <t>Vuông vức, vát góc</t>
  </si>
  <si>
    <t>Đông</t>
  </si>
  <si>
    <t>Phù hợp cho thuê xưởng</t>
  </si>
  <si>
    <t>3.5</t>
  </si>
  <si>
    <t>Nhà xe</t>
  </si>
  <si>
    <t>Bể nước ngầm (nằm dưới nhà xe)</t>
  </si>
  <si>
    <t>Khu công nghiệp Hố Nai 3, xã Hố Nai 3, huyện Trảng Bom, tỉnh Đồng Nai</t>
  </si>
  <si>
    <t>SĐT: 0933805440</t>
  </si>
  <si>
    <t>SĐT: 0963728456</t>
  </si>
  <si>
    <t>Hạ tầng khu công nghiệp: Được đầu tư, đồng bộ, đầy đủ,…</t>
  </si>
  <si>
    <t>Nhà ở nhân viên</t>
  </si>
  <si>
    <t>Đơn giá đất theo quy định UBND</t>
  </si>
  <si>
    <t>Khu công nghiệp: Giang Điền</t>
  </si>
  <si>
    <t>Khu công nghiệp: Hố Nai</t>
  </si>
  <si>
    <t>Hạng mục</t>
  </si>
  <si>
    <t>ĐVT</t>
  </si>
  <si>
    <t xml:space="preserve"> Đơn giá xây mới bao gồm thuế GTGT (đồng) </t>
  </si>
  <si>
    <t xml:space="preserve"> Thuế suất thuế GTGT</t>
  </si>
  <si>
    <t>Thời điểm đưa vào sử dụng</t>
  </si>
  <si>
    <t>Tỷ lệ CLCL theo PP chuyên gia (%)</t>
  </si>
  <si>
    <t>Tỷ lệ CLCL theo PP tuổi đời</t>
  </si>
  <si>
    <t>Tuổi đời kinh tế (năm)</t>
  </si>
  <si>
    <t>Tuổi đời hiệu quả (năm)</t>
  </si>
  <si>
    <t xml:space="preserve"> m² </t>
  </si>
  <si>
    <t>Tổng cộng </t>
  </si>
  <si>
    <t xml:space="preserve"> m³</t>
  </si>
  <si>
    <t xml:space="preserve"> Chi phí thay thế (đồng)</t>
  </si>
  <si>
    <t>Năm 2016</t>
  </si>
  <si>
    <t>Hao mòn  theo tuổi đời (%)</t>
  </si>
  <si>
    <t>Hao mòn trung bình (%)</t>
  </si>
  <si>
    <t xml:space="preserve"> Giá trị thẩm định (đồng)</t>
  </si>
  <si>
    <t>+ Diện tích xây dựng: 6600m²; 
+ Diện tích sàn xây dựng: 6600m²;
+ Kết cấu: Cột kèo thép, tường gạch, mái tôn, khẩu độ 60m. Ngoại quan công trình khá, xây dựng khoảng đầu năm 2016.
+ Tại thời điểm khảo sát tài sản đang hoạt động bình thường
+ Công trình trên đất đã được chứng nhận quyền sở hữu trên GCN số CG 068978.</t>
  </si>
  <si>
    <t>+ Kết cấu: BTCT, mái thái; Ngoại quan khá, xây dựng khoảng đầu năm 2016
+ Diện tích xây dựng: 150,0m²; 
+ Tại thời điểm khảo sát tài sản đang hoạt động bình thường
+ Công trình trên đất đã được chứng nhận quyền sở hữu trên GCN số CG 068978.</t>
  </si>
  <si>
    <t>+ Kết cấu: BTCT, mái bằng; Ngoại quan khá, xây dựng khoảng đầu năm 2016
+ Diện tích xây dựng: 10,0m²; 
+ Tại thời điểm khảo sát tài sản đang hoạt động bình thường
+ Công trình trên đất đã được chứng nhận quyền sở hữu trên GCN số CG 068978.</t>
  </si>
  <si>
    <t>+ Kết cấu: Lán che lợp tôn, cột thép, nền lát xi măng. Ngoại quan khá, xây dựng khoảng đầu năm 2016
+ Diện tích xây dựng: 612,0m²; 
+ Tại thời điểm khảo sát tài sản đang hoạt động bình thường
+ Công trình trên đất đã được chứng nhận quyền sở hữu trên GCN số CG 068978.</t>
  </si>
  <si>
    <t>+ Kết cấu: làm bằng BTCT, nắp BTCTC; Ngoại quan khá, xây dựng khoảng đầu năm 2016
+ Diện tích xây dựng: 153,76m²; Dung tích khoảng 6m³
+ Tại thời điểm khảo sát tài sản đang hoạt động bình thường
+ Công trình trên đất đã được chứng nhận quyền sở hữu trên GCN số CG 068978.</t>
  </si>
  <si>
    <t>Nguồn gốc sử dụng đất</t>
  </si>
  <si>
    <t>Đất trả tiền hàng năm</t>
  </si>
  <si>
    <t>Đất thuê trả tiền hàng năm</t>
  </si>
  <si>
    <t>https://batdongsan.com.vn/ban-kho-nha-xuong-xa-ho-nai-3/ban-5000m2-kcn-trang-bom-dong-gia-1-3-trieu-pr40694526</t>
  </si>
  <si>
    <t>https://sosanhnha.com/chinh-chu-can-ban-gap-4309m2-nha-xuong-nha-dieu-hanh-5-tang-ngay-trung-tam-thanh-pho-nam-dinh-claYEL531</t>
  </si>
  <si>
    <t>KCN An Xá,</t>
  </si>
  <si>
    <t>Đường nội khu</t>
  </si>
  <si>
    <t>Nhà điều hành</t>
  </si>
  <si>
    <t>Tháng 02/2025</t>
  </si>
  <si>
    <t>Số tờ</t>
  </si>
  <si>
    <t>Số thửa</t>
  </si>
  <si>
    <t>Địa chỉ</t>
  </si>
  <si>
    <t>Diện tích đất</t>
  </si>
  <si>
    <t>Đường tiếp giáp</t>
  </si>
  <si>
    <t>Thị trấn Văn Giang, huyện Văn Giang, tỉnh Hưng Yên</t>
  </si>
  <si>
    <t>Ngày hết hạn QSDĐ</t>
  </si>
  <si>
    <t>Đường tỉnh 179</t>
  </si>
  <si>
    <t>Xã Trưng Trắc, huyện Văn Lâm, tỉnh Hưng Yên</t>
  </si>
  <si>
    <t>Quốc lộ 5A</t>
  </si>
  <si>
    <t>xã Tiên Tiến, huyện Phù Cừ, tỉnh Hưng Yên</t>
  </si>
  <si>
    <t>Đường tỉnh 386</t>
  </si>
  <si>
    <t>Thị trấn Vương, huyện Tiên Lữ, tỉnh Hưng Yên</t>
  </si>
  <si>
    <t>Phường Minh Khai, thị xã Hưng Yên, tỉnh Hưng Yên</t>
  </si>
  <si>
    <t>Đường Bạch Đằng, Tân Nhân</t>
  </si>
  <si>
    <t>Thị trấn Ân Thi, huyện Ân Thi, tỉnh Hưng Yên</t>
  </si>
  <si>
    <t>Quốc lộ 38B</t>
  </si>
  <si>
    <t>Xã Nghĩa Dân, huyện Kim Động, tỉnh Hưng Yên</t>
  </si>
  <si>
    <t>Quốc lộ 39A</t>
  </si>
  <si>
    <t>Thị trấn Khoái Châu, huyện Khoái Châu, tỉnh Hưng Yên</t>
  </si>
  <si>
    <t>Đường 205</t>
  </si>
  <si>
    <t>2 + 11 + 18 + 34</t>
  </si>
  <si>
    <t>xã Trung Hưng, huyện Yên Mỹ, tỉnh Hưng Yên</t>
  </si>
  <si>
    <t>Đường DH 40 (trong QH)</t>
  </si>
  <si>
    <t>Thị trấn Lương Bằng, huyện Kim Động, tỉnh Hưng Yên</t>
  </si>
  <si>
    <t>An Tảo, thành phố Hưng Yên, tỉnh Hưng Yên</t>
  </si>
  <si>
    <t>QL39A</t>
  </si>
  <si>
    <t>Địa điểm</t>
  </si>
  <si>
    <t>Tỷ lệ CLCL năm 2023</t>
  </si>
  <si>
    <t>Nhà bán hàng mặt đường</t>
  </si>
  <si>
    <t>Nhà kho 3</t>
  </si>
  <si>
    <t>Nhà kho 4</t>
  </si>
  <si>
    <t>Nhà kho 5</t>
  </si>
  <si>
    <t>Nhà kho 6</t>
  </si>
  <si>
    <t>Nhà cửa hàng cấp 4</t>
  </si>
  <si>
    <t>Cửa hàng bán tokbokki</t>
  </si>
  <si>
    <t>Kho gạo</t>
  </si>
  <si>
    <t>Cửa hàng cầm đồ</t>
  </si>
  <si>
    <t>Nhà cấp 4</t>
  </si>
  <si>
    <t>Nhà xưởng, kết cấu tường gạch, mái tôn</t>
  </si>
  <si>
    <t>Xã Tiên Tiến, huyện Phù Cừ, tỉnh Hưng Yên</t>
  </si>
  <si>
    <t>Dãy trọ liền nhau (Hết khấu hao)</t>
  </si>
  <si>
    <t>Nhà 2 tầng</t>
  </si>
  <si>
    <t>Dãy trọ 3 phòng</t>
  </si>
  <si>
    <t>Dãy trọ 2 phòng</t>
  </si>
  <si>
    <t>Nhà cấp 4 (sập xệ, không còn được đưa vào sử dụng)</t>
  </si>
  <si>
    <t>4 + 5</t>
  </si>
  <si>
    <t>Nhà mặt đường</t>
  </si>
  <si>
    <t>Nhà mái bằng</t>
  </si>
  <si>
    <t>Nhà kho</t>
  </si>
  <si>
    <t>Thị trấn Ân Thi, huyện Ân Thi, tỉnh Hưng Yên (các công trình xây dựng năm 2021)</t>
  </si>
  <si>
    <t>Nhà cấp 4 cũ</t>
  </si>
  <si>
    <t>Nhà cấp 4 (xây 2021)</t>
  </si>
  <si>
    <t>Nhà cổ (không còn sử dụng)</t>
  </si>
  <si>
    <t>Nhà bếp + WC</t>
  </si>
  <si>
    <t>5 Kiot liền nhau (XD 2015)</t>
  </si>
  <si>
    <t>Nhà hàng (XD 2015)</t>
  </si>
  <si>
    <t>Nhà xưởng 1</t>
  </si>
  <si>
    <t>Nhà xưởng 2</t>
  </si>
  <si>
    <t>Nhà xưởng 3</t>
  </si>
  <si>
    <t>Nhà xưởng 4</t>
  </si>
  <si>
    <t>Nhà xưởng 5</t>
  </si>
  <si>
    <t>Nhà xưởng 6</t>
  </si>
  <si>
    <t>Nhà kho xưởng</t>
  </si>
  <si>
    <t>Nhà 1 tầng cũ, không còn sử dụng</t>
  </si>
  <si>
    <t>Xã Trung Hưng, huyện Yên Mỹ, tỉnh Hưng Yên (thửa 18)</t>
  </si>
  <si>
    <t>Nhà kho xưởng (XD 2019)</t>
  </si>
  <si>
    <t>Nhà văn phòng (XD 2010)</t>
  </si>
  <si>
    <t>Nhà văn phòng 1 tầng (XD 2019)</t>
  </si>
  <si>
    <t>Xã Trung Hưng, huyện Yên Mỹ, tỉnh Hưng Yên (thửa 11)</t>
  </si>
  <si>
    <t>Xã Trung Hưng, huyện Yên Mỹ, tỉnh Hưng Yên (thửa 34)</t>
  </si>
  <si>
    <t>7 gian nhà kho (không còn sử dụng)</t>
  </si>
  <si>
    <t>Xã Trung Hưng, huyện Yên Mỹ, tỉnh Hưng Yên (thửa 2)</t>
  </si>
  <si>
    <t>9 Kiot xây dựng 1967, không định giá</t>
  </si>
  <si>
    <t>Nhà vệ sinh (xây dựng 2019)</t>
  </si>
  <si>
    <t>Nhà bảo vệ (xây dựng 2019)</t>
  </si>
  <si>
    <t>Nhà kho (XD 2019)</t>
  </si>
  <si>
    <t>Nhà 2 tầng cũ (sập xệ)</t>
  </si>
  <si>
    <t>Xã Trung Hưng, huyện Yên Mỹ: Các trục đường có mặt cắt từ 7m đến dưới 15m</t>
  </si>
  <si>
    <t>Đường nhựa</t>
  </si>
  <si>
    <t>Xã Nghĩa Dân, huyện Kim Động: Quốc lộ 39A</t>
  </si>
  <si>
    <t>Phố Tân Nhân</t>
  </si>
  <si>
    <t>Thành phố Hưng Yên: Phố Tân Nhân</t>
  </si>
  <si>
    <t>Thành phố Hưng Yên: Đường Bách Đằng</t>
  </si>
  <si>
    <t>Thành phố Hưng Yên: Đường Nguyễn Văn Linh: Lê Văn Lương - Trường Trung cấp dậy nghề GTVT</t>
  </si>
  <si>
    <t>Xã Phùng Chí Kiên, huyện Mỹ Hào, tỉnh Hưng Yên (nay là phường Phù Chí Kiên, Thị xã Mỹ Hào)</t>
  </si>
  <si>
    <t>Định vị</t>
  </si>
  <si>
    <t>Xã Phùng Chí Kiên, Thị xã Mỹ Hào: Đường Nguyễn Văn Linh (QL5)</t>
  </si>
  <si>
    <t>https://www.google.com/maps/place/20%C2%B055'04.4%22N+106%C2%B006'03.3%22E/@20.9209034,106.0415759,6132m/data=!3m1!1e3!4m4!3m3!8m2!3d20.9178956!4d106.1009212!5m1!1e2?entry=ttu&amp;g_ep=EgoyMDI1MDUyOC4wIKXMDSoASAFQAw%3D%3D</t>
  </si>
  <si>
    <t>https://www.google.com/maps/place/20%C2%B056'43.8%22N+105%C2%B056'03.2%22E/@20.9450083,105.9350626,542m/data=!3m1!1e3!4m4!3m3!8m2!3d20.9455108!4d105.9342076!5m1!1e2?entry=ttu&amp;g_ep=EgoyMDI1MDUyOC4wIKXMDSoASAFQAw%3D%3D</t>
  </si>
  <si>
    <t>Thị trấn Khoái Châu, huyện Khoái Châu: Đường có mặt cắt từ 7m đến dưới 15m</t>
  </si>
  <si>
    <t>https://www.google.com/maps?q=20.83896364920382,105.97812316086414&amp;z=14&amp;t=m&amp;mapclient=embed</t>
  </si>
  <si>
    <t>Thị trấn Ân Thi, huyện Ân Thi: Quốc lộ 38</t>
  </si>
  <si>
    <t>https://www.google.com/maps?q=20.79926406966237,106.07295135977311&amp;z=14&amp;t=m&amp;mapclient=embed</t>
  </si>
  <si>
    <t>Quốc lộ 39B cũ (QL38B)</t>
  </si>
  <si>
    <t>Thị trấn Vương, huyện Tiên Lữ: Quốc lộ 38B: Giao đường huyện 90 - Trung tâm Y tế huyện</t>
  </si>
  <si>
    <t>https://www.google.com/maps/place/20%C2%B041'57.1%22N+106%C2%B007'03.3%22E/@20.699314,106.11507,790m/data=!3m1!1e3!4m4!3m3!8m2!3d20.6991936!4d106.1175806!5m1!1e2?entry=ttu&amp;g_ep=EgoyMDI1MDUyOC4wIKXMDSoASAFQAw%3D%3D</t>
  </si>
  <si>
    <t>Thị trấn Lương Bằng, huyện Kim Động: Tô Hiệu (đường huyện 60 cũ)</t>
  </si>
  <si>
    <t>Đường Tô Hiệu</t>
  </si>
  <si>
    <t>https://www.google.com/maps/place/20%C2%B044'33.1%22N+106%C2%B003'37.5%22E/@20.7431889,106.0608668,235m/data=!3m1!1e3!4m4!3m3!8m2!3d20.7425396!4d106.0604227!5m1!1e2?entry=ttu&amp;g_ep=EgoyMDI1MDUyOC4wIKXMDSoASAFQAw%3D%3D</t>
  </si>
  <si>
    <t>Xã Tiên Tiến, huyện Phù Cừ: Đường tỉnh 386 (đường 202 cũ)</t>
  </si>
  <si>
    <t>https://www.google.com/maps?q=20.702213043804495,106.20842672811806&amp;z=14&amp;t=m&amp;mapclient=embed</t>
  </si>
  <si>
    <t>https://www.google.com/maps?q=20.95751392584018,105.9989818026151&amp;z=14&amp;t=m&amp;mapclient=embed</t>
  </si>
  <si>
    <t>https://www.google.com/maps/place/20%C2%B038'46.9%22N+106%C2%B002'56.1%22E/@20.6463611,106.0489167,790m/data=!3m2!1e3!4b1!4m4!3m3!8m2!3d20.6463611!4d106.0489167!5m1!1e2?entry=ttu&amp;g_ep=EgoyMDI1MDUyOC4wIKXMDSoASAFQAw%3D%3D</t>
  </si>
  <si>
    <t>https://www.google.com/maps?q=20.645401713911337,106.04883236938197&amp;z=14&amp;t=m&amp;mapclient=embed</t>
  </si>
  <si>
    <t>https://www.google.com/maps?q=20.788316309359573,106.04753893962653&amp;z=14&amp;t=m&amp;mapclient=embed</t>
  </si>
  <si>
    <t>https://www.google.com/maps?q=20.877983168049933,106.03055000656886&amp;z=14&amp;t=m&amp;mapclient=embed</t>
  </si>
  <si>
    <t>https://www.google.com/maps?q=20.67656390370864,106.0600323324148&amp;z=14&amp;t=m&amp;mapclient=embed</t>
  </si>
  <si>
    <t>Thị trấn Văn Giang, huyện Văn Giang: Các trục đường có mặt cắt ≥  15m</t>
  </si>
  <si>
    <t>Vị trí đất thương mại, dịch vụ theo QĐ-UBND tỉnh Hưng Yên</t>
  </si>
  <si>
    <t>Đơn giá đất theo QĐ-UBND tỉnh Hưng Yên</t>
  </si>
  <si>
    <t>Thông tin cũ</t>
  </si>
  <si>
    <t>Sở Tài nguyên và Môi trường tỉnh Hưng Yên</t>
  </si>
  <si>
    <t>Hình thức sử dụng:</t>
  </si>
  <si>
    <t>Sử dụng riêng: Đất ở 30,5m², đất trồng cây lâu năm 25,6m²; Sử dụng chung: Đất trồng cây lâu năm 43,5m²</t>
  </si>
  <si>
    <t>Nguồn gốc sử dụng:</t>
  </si>
  <si>
    <t>Những thay đổi sau khi cấp GCN:</t>
  </si>
  <si>
    <t>Ngày 12/6/2023: Người sử dụng đất đổi địa chỉ thường trú từ tổ 18, phường Chăm Mát, thị xã Hòa Bình thành tổ 7, phường Dân Chủ, thành phố Hòa Bình. Đổi địa chỉ thửa đất từ phường Chăm Mát, thị xã Hòa Bình thành TDP số 7, phường Dân Chủ, thành phố Hòa Bình, theo hồ sơ số 033648.DT.004.</t>
  </si>
  <si>
    <t>Tại thời điểm thẩm định giá, tổ thẩm định không thu thập được thông tin quy hoạch liên quan đến thửa đất</t>
  </si>
  <si>
    <t xml:space="preserve">Nhà ở: </t>
  </si>
  <si>
    <t>Diện tích sàn (m²):</t>
  </si>
  <si>
    <t>Tường xây gạch, khung, sàn và mái bằng bê tông</t>
  </si>
  <si>
    <t>Cấp (Hạng):</t>
  </si>
  <si>
    <t>III</t>
  </si>
  <si>
    <t>Năm hoàn thành xây dựng:</t>
  </si>
  <si>
    <t>Thời hạn sở hữu:</t>
  </si>
  <si>
    <t>./.</t>
  </si>
  <si>
    <t>Vị trí tài sản theo Bảng giá đất UBND TP Hà Nội:</t>
  </si>
  <si>
    <t>Vị trí 1: Đường tỉnh lộ 416 từ Ngã tư Tùng Thiện đến hết địa phận thị xã Sơn Tây</t>
  </si>
  <si>
    <t>5m</t>
  </si>
  <si>
    <t>Khoảng cách đến trục chính:</t>
  </si>
  <si>
    <t>https://www.google.com/maps/place/21%C2%B005'31.5%22N+105%C2%B028'17.3%22E/@21.0920782,105.4689072,1018m/data=!3m2!1e3!4b1!4m4!3m3!8m2!3d21.0920782!4d105.4714821!5m1!1e1?entry=ttu&amp;g_ep=EgoyMDI0MDgyMy4wIKXMDSoASAFQAw%3D%3D</t>
  </si>
  <si>
    <t>Hình dáng thửa đất:</t>
  </si>
  <si>
    <t>Hướng mặt tiền chính:</t>
  </si>
  <si>
    <t>Tốt</t>
  </si>
  <si>
    <t>Yếu tố phong thủy:</t>
  </si>
  <si>
    <t>Yếu tố tâm linh:</t>
  </si>
  <si>
    <t>Người khảo sát</t>
  </si>
  <si>
    <t>Thẩm định viên</t>
  </si>
  <si>
    <t>_</t>
  </si>
  <si>
    <t>Doãn Thị Thùy Dung</t>
  </si>
  <si>
    <t>AI 086818</t>
  </si>
  <si>
    <t>T00926 QSDĐ/QĐ-2355/T-2007</t>
  </si>
  <si>
    <t>UBND tỉnh Hưng Yên</t>
  </si>
  <si>
    <t>17/01/2008</t>
  </si>
  <si>
    <t>Giấy chứng nhận quyền sử dụng đất</t>
  </si>
  <si>
    <t>Chi nhánh Công ty Cổ phần lương thực Hưng Yên tại Văn Giang (cập nhật ngày 22/5/2014)</t>
  </si>
  <si>
    <t>XD cửa hàng mua bán lương thực, nông, lâm, hải sản và VTNN</t>
  </si>
  <si>
    <t>35 năm (từ ngày 15/10/1993 đến ngày 15/10/2028)</t>
  </si>
  <si>
    <t>Nhà nước giao đất không thu tiền sử dụng đất, chuyển sang thuê đất trả tiền hàng năm</t>
  </si>
  <si>
    <t>Đường tỉnh 179 (nhựa)</t>
  </si>
  <si>
    <t>Tài sản tiếp giáp đường tỉnh 179</t>
  </si>
  <si>
    <t>Tài sản cách chợ Văn Giang khoảng 80m</t>
  </si>
  <si>
    <t>- Hướng Bắc: tiếp giáp đường tỉnh 179
- Các hướng khác: tiếp giáp với các thửa đất khác</t>
  </si>
  <si>
    <t>Bắc</t>
  </si>
  <si>
    <t>Đa giác</t>
  </si>
  <si>
    <t>Có thể kinh doanh</t>
  </si>
  <si>
    <t>AI 086822</t>
  </si>
  <si>
    <t>T00928 QSDĐ/QĐ-2353/T-2007</t>
  </si>
  <si>
    <t>Chi nhánh Công ty Cổ phần lương thực Hưng Yên tại Yên Mỹ (cập nhật ngày 22/5/2014)</t>
  </si>
  <si>
    <t>Xã Trưng Trắc, huyện Văn Lâm, tinh Hưng Yên</t>
  </si>
  <si>
    <t>3 mặt tiền</t>
  </si>
  <si>
    <t>Tài sản tiếp giáp đường nhựa rộng khoảng 6,77m</t>
  </si>
  <si>
    <t>Tài sản cách đường QL5 khoảng 250m</t>
  </si>
  <si>
    <t>- Hướng Đông Bắc: tiếp giáp đường nhựa rộng khoảng 6,77m
- Hướng Đông Nam: tiếp giáp đường bê tông rộng khoảng 2,8m
- Hướng Tây Nam: tiếp giáp đường bê tông rộng khoảng 2,5m
- Các hướng khác: tiếp giáp với các thửa đất khác</t>
  </si>
  <si>
    <t>Đông Bắc</t>
  </si>
  <si>
    <t>Tại thời điểm thẩm định giá, trên đất có các công trình xây dựng là:
- 01 Nhà văn phòng, kết cấu tường gạch, mái tôn, sàn lát gạch, diện tích xây dựng khoảng: 399m²
- 01 Nhà kho bán hàng mặt đường, kết cấu tường gạch, mái tôn, diện tích xây dựng khoảng 122m²
- Nhà kho 3, kết cấu tường gạch, quây tôn, diện tích xây dựng khoảng 360m²
- Nhà kho 4, kết cấu tường gạch, quây tôn, diện tích xây dựng khoảng 660m²
- Nhà kho 5, kết cấu tường gạch, quây tôn, diện tích xây dựng khoảng 645m²
- Nhà kho 6, kết cấu tường gạch, quây tôn, diện tích xây dựng khoảng 30m²
Các công trình xây dựng trên hiện chưa được chứng nhận trên GCN số: AI 086818</t>
  </si>
  <si>
    <t>Tại thời điểm thẩm định giá, trên đất có các công trình xây dựng là:
- 01 Nhà cửa hàng cấp 4 số 1, kết cấu tường gạch, mái tôn, sàn lát gạch, diện tích xây dựng khoảng: 78m², ngoại quan đã cũ
- 01 Nhà cửa hàng cấp 4 số 2, kết cấu tường gạch, mái tôn, diện tích xây dựng khoảng 30,5m²
- 01 Nhà cửa hàng cấp 4 số 3, kết cấu tường gạch, quây tôn, diện tích xây dựng khoảng 20m²
- 01 Nhà cửa hàng cấp 4 số 4, kết cấu tường gạch, quây tôn, diện tích xây dựng khoảng 13,8m²
- Nhà cấp 4, kết cấu tường gạch, quây tôn, diện tích xây dựng khoảng 48,7m²
Các công trình xây dựng trên hiện chưa được chứng nhận trên GCN số: AI 086822</t>
  </si>
  <si>
    <t>AI 086824</t>
  </si>
  <si>
    <t>T00934 QSDĐ/QĐ-2352/T-2007</t>
  </si>
  <si>
    <t>Công ty Cổ phần lương thực Hưng Yên (cập nhật ngày 22/5/2014)</t>
  </si>
  <si>
    <t>Xã Phùng Chí Kiên, huyện Mỹ Hào, tỉnh Hưng Yên (nay là phường Phùng Chí Kiên, Thị xã Mỹ Hào, tỉnh Hưng Yên)</t>
  </si>
  <si>
    <t>Tài sản tiếp giáp đường QL5A</t>
  </si>
  <si>
    <t>Đường QL5A (nhựa)</t>
  </si>
  <si>
    <t>Tài sản cách KCN Phố Nối B khoảng 2,5km</t>
  </si>
  <si>
    <t>- Hướng Đông Bắc: tiếp giáp KCN Phố Nối B khoảng 2,5km
- Các hướng khác: tiếp giáp với các thửa đất khác</t>
  </si>
  <si>
    <t>CH 344899</t>
  </si>
  <si>
    <t>Công ty Cổ phần Lương thực Hưng Yên</t>
  </si>
  <si>
    <t>CT 00750</t>
  </si>
  <si>
    <t>31/5/2018</t>
  </si>
  <si>
    <t>01</t>
  </si>
  <si>
    <t>Đất thương mại, dịch vụ</t>
  </si>
  <si>
    <t>15/10/2028</t>
  </si>
  <si>
    <t>Nhà nước cho thuê đất trả tiền hàng năm</t>
  </si>
  <si>
    <t>Tài sản tiếp giáp đường tỉnh 386</t>
  </si>
  <si>
    <t>Tài sản cách UBND xã Tiên Tiến khoảng 450m</t>
  </si>
  <si>
    <t>- Hướng Đông Bắc: tiếp giáp đường tỉnh 386
- Các hướng khác: tiếp giáp với các thửa đất khác</t>
  </si>
  <si>
    <t>Không vuông vức</t>
  </si>
  <si>
    <t xml:space="preserve"> Tài sản gắn liền với đất: Đất trống</t>
  </si>
  <si>
    <t>CH 344900</t>
  </si>
  <si>
    <t>CT 00751</t>
  </si>
  <si>
    <t>AI 086820</t>
  </si>
  <si>
    <t>T00925 QSDĐ/QĐ-2354/T-2007</t>
  </si>
  <si>
    <t>Chi nhánh Công ty Cổ phần lương thực Hưng Yên tại Ân Thi (cập nhật ngày 22/5/2014)</t>
  </si>
  <si>
    <t>Đường QL39B</t>
  </si>
  <si>
    <t>Tài sản tiếp giáp đường QL39B</t>
  </si>
  <si>
    <t>Tài sản cách UBND Thị trấn Vương khoảng 800m</t>
  </si>
  <si>
    <t>- Hướng Tây Bắc: tiếp giáp đường QL39B
- Các hướng khác: tiếp giáp với các thửa đất khác</t>
  </si>
  <si>
    <t>Tây Bắc</t>
  </si>
  <si>
    <t>Tại thời điểm thẩm định giá, trên đất có các công trình xây dựng là:
- 01 Nhà điều hành, kết cấu tường gạch, mái bằng, sàn lát gạch, diện tích xây dựng khoảng: 84,3m²
Các công trình xây dựng trên hiện đã được chứng nhận trên GCN số: CH 344900</t>
  </si>
  <si>
    <t>Tại thời điểm thẩm định giá, trên đất có các công trình xây dựng là:
- 5 Dãy trọ liền nhau, nhà mái vòm, tường gạch, xây dựng năm 1974, hiện trạng bỏ không, không được đưa vào sử dụng
- 02 Nhà cấp 4, kết cấu tường gach, mái tôn, do bên thuê đất xây dựng và sử dụng
Các công trình xây dựng trên hiện chưa được chứng nhận trên GCN số: AI 086820</t>
  </si>
  <si>
    <t>AI 086828</t>
  </si>
  <si>
    <t>T00931 QSDĐ/QĐ-2352/T-2007</t>
  </si>
  <si>
    <t>Công ty Cổ phần Lương thực Hưng Yên (cập nhật ngày 22/5/2014)</t>
  </si>
  <si>
    <t>Phường Minh Khai, thị xã Hưng Yên, tỉnh Hưng Yên (nay là thành phố Hưng Yên, tỉnh Hưng Yên)</t>
  </si>
  <si>
    <t>Tài sản tiếp giáp phố Tân Nhân</t>
  </si>
  <si>
    <t>Tài sản cách DT38B khoảng 2km</t>
  </si>
  <si>
    <t>- Hướng Đông: tiếp giáp phố Tân Nhân
- Các hướng khác: tiếp giáp với các thửa đất khác</t>
  </si>
  <si>
    <t>Nở hậu</t>
  </si>
  <si>
    <t xml:space="preserve">Đông  </t>
  </si>
  <si>
    <t>Tại thời điểm thẩm định giá, trên đất có các công trình xây dựng là:
- 01 Nhà văn phòng 2 tầng, kết cấu tường gạch, mái BTCT, sàn lát gạch, diện tích xây dựng khoảng: 288m², tổng diện tích sàn khoảng 576m²
- Dãy trọ 3 phòng, Nhà cấp 4, kết cấu tường gạch, mái tôn, diện tích xây dựng khoảng 82,5m², ngoại quan đã cũ
- Dãy trọ 2 phòng, Nhà cấp 4, kết cấu tường gạch, mái tôn, diện tích xây dựng khoảng 52,5m², ngoại quan đã cũ
Các công trình xây dựng trên hiện chưa được chứng nhận trên GCN số: AI 086828</t>
  </si>
  <si>
    <t>AI 086827</t>
  </si>
  <si>
    <t>T00930 QSDĐ/QĐ-2352/T-2007</t>
  </si>
  <si>
    <t>Đường Bạch Đằng</t>
  </si>
  <si>
    <t>Tài sản tiếp giáp đường Bạch Đằng</t>
  </si>
  <si>
    <t>- Hướng Nam: tiếp giáp đường Bạch Đằng
- Hướng Đông: tiếp giáp phố Tân Nhân
- Các hướng khác: tiếp giáp với các thửa đất khác</t>
  </si>
  <si>
    <t>Tài sản cách DT38B khoảng 1,9km</t>
  </si>
  <si>
    <t>Tại thời điểm thẩm định giá, trên đất có các công trình xây dựng là:
- 01 Nhà cấp 4, kết cấu tường gạch, đã sập xệ, được bỏ không, không còn được đưa vào sử dụng
Các công trình xây dựng trên hiện chưa được chứng nhận trên GCN số: AI 086827</t>
  </si>
  <si>
    <t>AI 086819</t>
  </si>
  <si>
    <t>T00924 QSDĐ/QĐ-2354/T-2007</t>
  </si>
  <si>
    <t>QL38</t>
  </si>
  <si>
    <t>Tài sản tiếp giáp đường QL38</t>
  </si>
  <si>
    <t>Tài sản cách UBND thị trấn Ân Thi khoảng 2,3km</t>
  </si>
  <si>
    <t>- Hướng Bắc: tiếp giáp đường QL38
- Các hướng khác: tiếp giáp với các thửa đất khác</t>
  </si>
  <si>
    <t>AI 086826</t>
  </si>
  <si>
    <t>T00933 QSDĐ/QĐ-2352/T-2007</t>
  </si>
  <si>
    <t>Đường QL39A</t>
  </si>
  <si>
    <t>Tài sản tiếp giáp đường QL39A</t>
  </si>
  <si>
    <t>Tài sản cách Thị trấn Lương Bằng khoảng 5km</t>
  </si>
  <si>
    <t>- Hướng Tây: tiếp giáp đường QL39A
- Các hướng khác: tiếp giáp với các thửa đất khác</t>
  </si>
  <si>
    <t>25m (Khảo sát thực tế)</t>
  </si>
  <si>
    <t>Tây</t>
  </si>
  <si>
    <t>Thóp hậu</t>
  </si>
  <si>
    <t>AI 086817</t>
  </si>
  <si>
    <t>T00927 QSDĐ/QĐ-2355/T-2007</t>
  </si>
  <si>
    <t>Tài sản tiếp giáp đường 205</t>
  </si>
  <si>
    <t>Tài sản cách UBND thị trấn Khoái Châu khoảng 500m</t>
  </si>
  <si>
    <t>- Hướng Đông: tiếp giáp đường 205
- Các hướng khác: tiếp giáp với các thửa đất khác</t>
  </si>
  <si>
    <t>Tại thời điểm thẩm định giá, trên đất có các công trình xây dựng là:
- 01 Nhà cổ, kết cấu tường gạch, hiện trạng sập xệ, không còn được sử dụng
- 01 Nhà bế + WC, kết cấu tường gạch, mái tôn, diện tích xây dựng khoảng 133m²
- 01 Nhà 2 tầng cũ, kết cấu tường gạch, diện tích xây dựng khoảng 60m², tổng diện tích sàn khoảng 120m², đã cũ, tường bong tróc
- 5 Kiot liền nhau, kết cấu tường gạch, mái tôn, tổng diện tích sử dụng khoảng 117m², xây dựng năm 2015
- 01 Nhà 1 tầng, kết cấu tường gạch, sàn lát gạch, diện tích xây dựng khoảng 444m², hiện đang kinh doanh Nhà hàng
Các công trình xây dựng trên hiện chưa được chứng nhận trên GCN số: AI 086817</t>
  </si>
  <si>
    <t>BA 914042</t>
  </si>
  <si>
    <t>CT 00019</t>
  </si>
  <si>
    <t>24/02/2010</t>
  </si>
  <si>
    <t>Chi nhánh Công ty Cổ phần Lương thực Hưng Yên tại Yên Mỹ</t>
  </si>
  <si>
    <t>Thửa đất số: 2</t>
  </si>
  <si>
    <t>Thửa đất số: 11</t>
  </si>
  <si>
    <t>Đất cơ sở sản xuất, kinh doanh</t>
  </si>
  <si>
    <t>Nhà nước giao đất không thu tiền sử dụng đất chuyển sang nhà nước cho thuê đất trả tiền hàng năm</t>
  </si>
  <si>
    <t>Thửa đất số: 18</t>
  </si>
  <si>
    <t>Thửa đất số: 34</t>
  </si>
  <si>
    <t>Đường DH40</t>
  </si>
  <si>
    <t>Tài sản tiếp giáp đường DH40</t>
  </si>
  <si>
    <t>Tài sản cách UBND xã Trung Hưng khoảng 900m</t>
  </si>
  <si>
    <t>- Hướng Đông Bắc: tiếp giáp đường DH40
- Các hướng khác: tiếp giáp với các thửa đất khác</t>
  </si>
  <si>
    <t>Tại thời điểm thẩm định giá, 4 thửa đất có khoảng 821m² đất thuộc HLBV đường điện</t>
  </si>
  <si>
    <t>Đông Nam</t>
  </si>
  <si>
    <t>Thửa đất số 2</t>
  </si>
  <si>
    <t>Thửa đất số 11</t>
  </si>
  <si>
    <t>Tại thời điểm thẩm định giá, trên đất có các công trình xây dựng là:
- 01 Nhà xưởng 1, kết cấu cột kèo thép, tường gạch, mái tôn, diện tích xây dựng khoảng 680m²
- 01 Nhà xưởng 2, kết cấu cột kèo thép, tường gạch, mái tôn, diện tích xây dựng khoảng 750m²
- 01 Nhà xưởng 3, kết cấu cột kèo thép, tường gạch, mái tôn, diện tích xây dựng khoảng 540m²
- 01 Nhà xưởng 4, kết cấu cột kèo thép, tường gạch, mái tôn, diện tích xây dựng khoảng 200m²
- 01 Nhà xưởng 5, kết cấu cột kèo thép, tường gạch, mái tôn, diện tích xây dựng khoảng 120m²
- 01 Nhà xưởng 6, kết cấu cột kèo thép, tường gạch, mái tôn, diện tích xây dựng khoảng 380m²
Các công trình xây dựng trên hiện đã được chứng nhận trên GCN số: BA 914042</t>
  </si>
  <si>
    <t>Tại thời điểm thẩm định giá, trên đất có các công trình xây dựng là:
- 01 Nhà kho, kết cấu cột kèo thép, tường gạch, mái tôn, diện tích xây dựng khoảng 546m²
- 01 Nhà kho, kết cấu cột kèo thép, tường gạch, mái tôn, diện tích xây dựng khoảng 450m²
Các công trình xây dựng trên hiện đã được chứng nhận trên GCN số: BA 914042</t>
  </si>
  <si>
    <t>3.3</t>
  </si>
  <si>
    <t>Thửa đất số 18</t>
  </si>
  <si>
    <t>Thửa đất số 34</t>
  </si>
  <si>
    <t>Tại thời điểm thẩm định giá, trên đất có các công trình xây dựng là:
- 01 Nhà kho, kết cấu cột kèo thép, tường gạch, mái tôn, diện tích xây dựng khoảng 63m², ngoại quan đã cũ
- 7 gian nhà kho, kết cấu tường gạch, mái vòm, diện tích xây dựng khoảng 525m², hiện trạng bỏ không
Các công trình xây dựng trên hiện đã được chứng nhận trên GCN số: BA 914042</t>
  </si>
  <si>
    <t>AI 086825</t>
  </si>
  <si>
    <t>T00932 QSDĐ/QĐ-2352/T-2007</t>
  </si>
  <si>
    <t>Tài sản tiếp giáp đường Tô Hiệu</t>
  </si>
  <si>
    <t>Tài sản cách UBND thị trấn Lương Bằng khoảng 850m</t>
  </si>
  <si>
    <t>- Hướng Tây Bắc: tiếp giáp đường Tô Hiệu
- Hướng Tây Nam: tiếp giáp đường nhựa rộng khoảng 8m
- Các hướng khác: tiếp giáp với các thửa đất khác</t>
  </si>
  <si>
    <t>Tại thời điểm thẩm định giá, trên đất có các công trình xây dựng là:
- 9 Kiot, kết cấu tường gạch, mái vòm, xây dựng năm 1967, đã cũ, sập xệ, hiện trạng đang cho thuê làm cửa hàng
Các công trình xây dựng trên hiện chưa được chứng nhận trên GCN số: AI 086825</t>
  </si>
  <si>
    <t>BA 914040</t>
  </si>
  <si>
    <t>CT 00018</t>
  </si>
  <si>
    <t>Phường An Tảo, thành phố Hưng Yên, tỉnh Hưng Yên</t>
  </si>
  <si>
    <t>Nhà nước giao đất không thu tiền sử dụng đất chuyển sang Nhà nước cho thuê đất, trả tiền hàng năm</t>
  </si>
  <si>
    <t>Tài sản cách UBND phường An Tảo khoảng 270m</t>
  </si>
  <si>
    <t>Tại thời điểm thẩm định giá, trên đất có các công trình xây dựng là:
- 01 Nhà văn phòng, kết cấu tường gạch, mái bằng, diện tích xây dựng khoảng 150m², xây dựng năm 2019
- 01 Nhà 1 tầng cũ, hiện trạng bỏ không, không được sử dụng
- 01 Nhà văn phòng, kết cấu tường gạch, mái bằng, diện tích xây dựng khoảng 91m², xây dựng năm 2019
- 01 Nhà kho, kết cấu cột kèo thép, mái tôn, xây dựng năm 2019, diện tích xây dựng khoảng 190m²
Các công trình xây dựng trên hiện đã được chứng nhận trên GCN số: BA 914042</t>
  </si>
  <si>
    <t>Tại thời điểm thẩm định giá, trên đất có các công trình xây dựng là:
- 01 Nhà kho, kết cấu cột kèo thép, tường gạch, mái tôn, diện tích xây dựng khoảng 2250m², xây dựng năm 2019
- 01 Nhà bảo vệ, kết cấu tường gạch, mái tôn, xây dựng năm 2019, diện tích xây dựng khoảng 75m²
- 01 Nhà cấp 4, kết cấu tường gạch, mái tôn, diện tích xây dựng khoảng 30m², xây dựng năm 2024
Các công trình xây dựng trên hiện đã được chứng nhận trên GCN số: BA 914040</t>
  </si>
  <si>
    <t>Tại thời điểm thẩm định giá, trên đất có các công trình xây dựng là:
- 01 Nhà văn phòng, kết cấu tường gạch, mái tôn, sàn lát gạch, diện tích xây dựng khoảng: 399m²
- 01 Nhà kho bán hàng mặt đường, kết cấu tường gạch, mái tôn, diện tích xây dựng khoảng 122m²
- Nhà kho 3, kết cấu cột kèo thép, tường gạch, quây tôn, diện tích xây dựng khoảng 360m²
- Nhà kho 4, kết cấu cột kèo thép, tường gạch, quây tôn, diện tích xây dựng khoảng 660m²
- Nhà kho 5, kết cấu cột kèo thép, tường gạch, quây tôn, diện tích xây dựng khoảng 645m²
- Nhà kho 6, kết cấu cột kèo thép, tường gạch, quây tôn, diện tích xây dựng khoảng 30m²
Các công trình xây dựng trên hiện chưa được chứng nhận trên GCN số: AI 086818</t>
  </si>
  <si>
    <t>Tại thời điểm thẩm định giá, trên đất có các công trình xây dựng là:
- 01 Nhà xưởng, kết cấu cột kèo thép, tường gạch, quây tôn, diện tích xây dựng khoảng 100m², ngoại quan công trình đã cũ
Các công trình xây dựng trên hiện chưa được chứng nhận trên GCN số: AI 086824</t>
  </si>
  <si>
    <t>Tại thời điểm thẩm định giá, trên đất có các công trình xây dựng là:
- 01 Nhà mặt đường, Nhà cấp 4, kết cấu tường gạch, mái tôn, xây dựng năm 2021, diện tích xây dựng khoảng: 157m²
- 01 Nhà cấp 4, mái bằng, kết cấu tường gạch, mái bằng, diện tích xây dựng khoảng 110m², công trình xây dựng năm 2021
- 01 Nhà kho số 1, kết cấu cột kèo thép, tường gạch, quây tôn, diện tích xây dựng khoảng 75m², xây dựng năm 2021
- 01 Nhà kho số 2, kết cấu cột kèo thép, tường gạch, quây tôn, diện tích xây dựng khoảng 75m², xây dựng năm 2021
- 03 Nhà cấp 4, kết cấu cột kèo thép, tường gạch, mái tôn, diện tích xây dựng khoảng 16m², xây dựng năm 2021
- 01 Nhà cấp 4, kết cấu cột kèo thép, tường gạch, mái tôn, diện tích xây dựng khoảng 84m², xây dựng năm 2021
- 02 Nhà cấp 4, kết cấu cột kèo thép, tường gạch, mái tôn, diện tích xây dựng khoảng 28m², xây dựng năm 2021
Các công trình xây dựng trên hiện chưa được chứng nhận trên GCN số: AI 086819</t>
  </si>
  <si>
    <t>Tại thời điểm thẩm định giá, trên đất có các công trình xây dựng là:
- 01 Nhà cấp 4, kết cấu tường gạch, mái tôn, sàn lát gạch, diện tích xây dựng khoảng: 55m², ngoại quan đã cũ
- 01 Nhà cấp 4, kết cấu tường gạch, mái tôn, sàn lát gạch, diện tích xây dựng khoảng: 336m², xây dựng năm 2021
- 01 Nhà kho, kết cấu cột kèo thép, tường gạch, mái tôn, diện tích xây dựng khoảng 163,4m²
Các công trình xây dựng trên hiện chưa được chứng nhận trên GCN số: AI 086826</t>
  </si>
  <si>
    <t>Đường nhựa rộng khoảng 6,77m</t>
  </si>
  <si>
    <t>Xã Trưng Trắc, huyện Văn Lâm, tỉnh Hưng Yên: Các vị trí còn lại</t>
  </si>
  <si>
    <t>Tỷ lệ chất lượng còn lại (%)</t>
  </si>
  <si>
    <t xml:space="preserve"> Diện tích sử dụng</t>
  </si>
  <si>
    <t>Xã Trưng Trắc, Huyện Văn Lâm, tỉnh Hưng Yên</t>
  </si>
  <si>
    <t xml:space="preserve">Xã Phùng Chí Kiên, huyện Mỹ Hào, tỉnh Hưng Yên </t>
  </si>
  <si>
    <t>Phường Minh Khai, Thị xã Hưng Yên, tỉnh Hưng Yên (1027m²)</t>
  </si>
  <si>
    <t>Xã Trung Hưng, huyện Yên Mỹ, tỉnh Hưng Yên</t>
  </si>
  <si>
    <t>Phường Minh Khai, Thị xã Hưng Yên, tỉnh Hưng Yên (1190m²)</t>
  </si>
  <si>
    <t>Đơn giá (đồng/m²)</t>
  </si>
  <si>
    <t>Hệ số/
CLCL (%)</t>
  </si>
  <si>
    <t>Giấy chứng nhận Giá trị lợi thế quyền thuê đất trả tiền hàng năm</t>
  </si>
  <si>
    <t>Giấy chứng nhận Giá trị Giá trị lợi thế quyền thuê đất trả tiền hàng năm</t>
  </si>
  <si>
    <t>Giấy chứng nhận Giá trị lợi thế quyền thuê đất trả tiền hàng năm quyền sở hữu nhà ở và tài sản khác gắn liền với đất</t>
  </si>
  <si>
    <t>Số cần đọc là:</t>
  </si>
  <si>
    <t>Bằng chữ:</t>
  </si>
  <si>
    <t>Đọc thành tiền:</t>
  </si>
  <si>
    <t>Bảng dưới đây có thể copy sang 1 sheet để ẩn:</t>
  </si>
  <si>
    <t>Lợi thế quyền thuê đất trả tiền hàng năm</t>
  </si>
  <si>
    <t>Giá trị công trình gắn liền trên đất</t>
  </si>
  <si>
    <t xml:space="preserve"> Tài sản gắn liền với đất: </t>
  </si>
  <si>
    <t>Thời gian sử dụng đất còn lại (năm )</t>
  </si>
  <si>
    <t>Thời hạn sử dụng đất TMDV (năm)</t>
  </si>
  <si>
    <t>Đơn giá đất thẩm định giá (đồng/m²)</t>
  </si>
  <si>
    <t>Giá trị thẩm định giá (đồng)</t>
  </si>
  <si>
    <t>Đơn giá đường nội bộ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</si>
</sst>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3" formatCode="_(* #,##0.00_);_(* \(#,##0.00\);_(* &quot;-&quot;??_);_(@_)"/>
    <numFmt numFmtId="164" formatCode="_(* #,##0_);_(* \(#,##0\);_(* &quot;-&quot;??_);_(@_)"/>
    <numFmt numFmtId="165" formatCode="_(* #,##0.0_);_(* \(#,##0.0\);_(* &quot;-&quot;??_);_(@_)"/>
    <numFmt numFmtId="166" formatCode="#,##0.0"/>
    <numFmt numFmtId="167" formatCode="0.0%"/>
    <numFmt numFmtId="168" formatCode="#,##0\ &quot;đồng/m²&quot;"/>
    <numFmt numFmtId="169" formatCode="#,##0.0\ &quot;m²&quot;"/>
    <numFmt numFmtId="170" formatCode="#,##0.00\ &quot;m&quot;"/>
    <numFmt numFmtId="171" formatCode="#,##0.0\ &quot;m&quot;"/>
    <numFmt numFmtId="172" formatCode="0.0"/>
    <numFmt numFmtId="173" formatCode="0.000"/>
    <numFmt numFmtId="174" formatCode="_(* #,##0_);_(* \(#,##0\);_(* &quot;-&quot;?_);_(@_)"/>
    <numFmt numFmtId="175" formatCode="_-* #,##0_-;\-* #,##0_-;_-* &quot;-&quot;?_-;_-@"/>
    <numFmt numFmtId="176" formatCode="0.0000"/>
    <numFmt numFmtId="177" formatCode="#,##0.000"/>
    <numFmt numFmtId="178" formatCode="[$-1010000]d/m/yyyy;@"/>
    <numFmt numFmtId="179" formatCode="_(* #,##0.000_);_(* \(#,##0.000\);_(* &quot;-&quot;??_);_(@_)"/>
    <numFmt numFmtId="180" formatCode="0.000%"/>
  </numFmts>
  <fonts count="65">
    <font>
      <sz val="11"/>
      <color theme="1"/>
      <name val="Calibri"/>
      <family val="2"/>
      <scheme val="minor"/>
    </font>
    <font>
      <sz val="11"/>
      <color theme="1"/>
      <name val="Calibri"/>
      <family val="2"/>
      <scheme val="minor"/>
    </font>
    <font>
      <sz val="12"/>
      <color theme="1"/>
      <name val="Times New Roman"/>
      <family val="1"/>
    </font>
    <font>
      <b/>
      <sz val="12"/>
      <color theme="1"/>
      <name val="Times New Roman"/>
      <family val="1"/>
    </font>
    <font>
      <b/>
      <sz val="11"/>
      <color theme="1"/>
      <name val="Times New Roman"/>
      <family val="1"/>
    </font>
    <font>
      <sz val="11"/>
      <color theme="1"/>
      <name val="Times New Roman"/>
      <family val="1"/>
    </font>
    <font>
      <b/>
      <sz val="11"/>
      <name val="Times New Roman"/>
      <family val="1"/>
    </font>
    <font>
      <sz val="11"/>
      <name val="Times New Roman"/>
      <family val="1"/>
    </font>
    <font>
      <sz val="10"/>
      <name val="Arial"/>
      <family val="2"/>
    </font>
    <font>
      <sz val="11"/>
      <color theme="1"/>
      <name val="Calibri"/>
      <family val="2"/>
      <charset val="163"/>
      <scheme val="minor"/>
    </font>
    <font>
      <sz val="12"/>
      <color rgb="FF000000"/>
      <name val="Times New Roman"/>
      <family val="1"/>
    </font>
    <font>
      <u/>
      <sz val="11"/>
      <color indexed="12"/>
      <name val="Arial"/>
      <family val="2"/>
    </font>
    <font>
      <sz val="12"/>
      <name val="Times New Roman"/>
      <family val="1"/>
    </font>
    <font>
      <i/>
      <sz val="12"/>
      <color theme="1"/>
      <name val="Times New Roman"/>
      <family val="1"/>
    </font>
    <font>
      <b/>
      <sz val="12"/>
      <color rgb="FF000000"/>
      <name val="Times New Roman"/>
      <family val="1"/>
    </font>
    <font>
      <b/>
      <sz val="12"/>
      <color theme="1"/>
      <name val="&quot;Times New Roman&quot;"/>
    </font>
    <font>
      <sz val="12"/>
      <color theme="1"/>
      <name val="&quot;Times New Roman&quot;"/>
    </font>
    <font>
      <u/>
      <sz val="12"/>
      <color theme="10"/>
      <name val="Times New Roman"/>
      <family val="2"/>
    </font>
    <font>
      <b/>
      <sz val="12"/>
      <name val="Times New Roman"/>
      <family val="1"/>
    </font>
    <font>
      <u/>
      <sz val="12"/>
      <name val="Times New Roman"/>
      <family val="1"/>
    </font>
    <font>
      <i/>
      <sz val="12"/>
      <name val="Times New Roman"/>
      <family val="1"/>
    </font>
    <font>
      <sz val="12"/>
      <color rgb="FFFF0000"/>
      <name val="Times New Roman"/>
      <family val="1"/>
    </font>
    <font>
      <b/>
      <vertAlign val="superscript"/>
      <sz val="12"/>
      <color theme="1"/>
      <name val="Times New Roman"/>
      <family val="1"/>
    </font>
    <font>
      <b/>
      <sz val="14"/>
      <color theme="1"/>
      <name val="Times New Roman"/>
      <family val="1"/>
    </font>
    <font>
      <b/>
      <sz val="13"/>
      <color rgb="FF000000"/>
      <name val="Times New Roman"/>
      <family val="1"/>
    </font>
    <font>
      <b/>
      <sz val="13"/>
      <color rgb="FFFF0000"/>
      <name val="Times New Roman"/>
      <family val="1"/>
    </font>
    <font>
      <sz val="13"/>
      <color rgb="FF000000"/>
      <name val="Times New Roman"/>
      <family val="1"/>
    </font>
    <font>
      <b/>
      <i/>
      <sz val="12"/>
      <color rgb="FF000000"/>
      <name val="Times New Roman"/>
      <family val="1"/>
    </font>
    <font>
      <sz val="12"/>
      <color theme="1"/>
      <name val="Times New Roman"/>
      <family val="2"/>
    </font>
    <font>
      <b/>
      <sz val="11"/>
      <color theme="1"/>
      <name val="Times  New Roman"/>
    </font>
    <font>
      <b/>
      <sz val="11"/>
      <name val="Times  New Roman"/>
    </font>
    <font>
      <sz val="11"/>
      <color theme="1"/>
      <name val="Times  New Roman"/>
    </font>
    <font>
      <b/>
      <i/>
      <sz val="11"/>
      <color theme="1"/>
      <name val="Times  New Roman"/>
    </font>
    <font>
      <b/>
      <sz val="13"/>
      <color theme="1"/>
      <name val="Times New Roman"/>
      <family val="1"/>
    </font>
    <font>
      <b/>
      <sz val="13"/>
      <name val="Times New Roman"/>
      <family val="1"/>
    </font>
    <font>
      <sz val="13"/>
      <color theme="1"/>
      <name val="Times New Roman"/>
      <family val="1"/>
    </font>
    <font>
      <b/>
      <i/>
      <sz val="13"/>
      <color rgb="FF000000"/>
      <name val="Times New Roman"/>
      <family val="1"/>
    </font>
    <font>
      <sz val="13"/>
      <color theme="1"/>
      <name val="Calibri"/>
      <family val="2"/>
      <scheme val="minor"/>
    </font>
    <font>
      <sz val="8"/>
      <name val="Calibri"/>
      <family val="2"/>
      <scheme val="minor"/>
    </font>
    <font>
      <sz val="12"/>
      <color theme="1"/>
      <name val="Times New Roman"/>
      <family val="1"/>
      <charset val="163"/>
    </font>
    <font>
      <b/>
      <sz val="12"/>
      <color theme="1"/>
      <name val="Times New Roman"/>
      <family val="1"/>
      <charset val="163"/>
    </font>
    <font>
      <u/>
      <sz val="12"/>
      <color theme="1"/>
      <name val="Times New Roman"/>
      <family val="1"/>
      <charset val="163"/>
    </font>
    <font>
      <u/>
      <sz val="11"/>
      <color theme="1"/>
      <name val="Arial"/>
      <family val="2"/>
      <charset val="163"/>
    </font>
    <font>
      <sz val="12"/>
      <name val="Times New Roman"/>
      <family val="1"/>
      <charset val="163"/>
    </font>
    <font>
      <b/>
      <i/>
      <sz val="13"/>
      <color theme="1"/>
      <name val="Times New Roman"/>
      <family val="1"/>
    </font>
    <font>
      <sz val="7"/>
      <color theme="1"/>
      <name val="Times New Roman"/>
      <family val="1"/>
    </font>
    <font>
      <sz val="11"/>
      <color rgb="FF000000"/>
      <name val="Times New Roman"/>
      <family val="1"/>
    </font>
    <font>
      <b/>
      <sz val="11"/>
      <color rgb="FF000000"/>
      <name val="Times New Roman"/>
      <family val="1"/>
    </font>
    <font>
      <sz val="11"/>
      <color indexed="12"/>
      <name val="Times New Roman"/>
      <family val="1"/>
    </font>
    <font>
      <b/>
      <sz val="10"/>
      <name val="Times New Roman"/>
      <family val="1"/>
    </font>
    <font>
      <u/>
      <sz val="11"/>
      <name val="Arial"/>
      <family val="2"/>
    </font>
    <font>
      <b/>
      <sz val="11"/>
      <color rgb="FFFF0000"/>
      <name val="Times New Roman"/>
      <family val="1"/>
    </font>
    <font>
      <sz val="11"/>
      <color rgb="FFFF0000"/>
      <name val="Times New Roman"/>
      <family val="1"/>
    </font>
    <font>
      <b/>
      <sz val="12"/>
      <color rgb="FFFF0000"/>
      <name val="Times New Roman"/>
      <family val="1"/>
    </font>
    <font>
      <b/>
      <i/>
      <sz val="12"/>
      <color theme="1"/>
      <name val="Times New Roman"/>
      <family val="1"/>
    </font>
    <font>
      <sz val="12"/>
      <color indexed="8"/>
      <name val="Times New Roman"/>
      <family val="2"/>
    </font>
    <font>
      <sz val="11"/>
      <color indexed="8"/>
      <name val="Calibri"/>
      <family val="2"/>
    </font>
    <font>
      <b/>
      <sz val="12"/>
      <color indexed="8"/>
      <name val="Times New Roman"/>
      <family val="1"/>
    </font>
    <font>
      <sz val="11"/>
      <color indexed="8"/>
      <name val="Times New Roman"/>
      <family val="1"/>
    </font>
    <font>
      <b/>
      <i/>
      <sz val="12"/>
      <color rgb="FFFF0000"/>
      <name val="Times New Roman"/>
      <family val="1"/>
    </font>
    <font>
      <b/>
      <i/>
      <sz val="12"/>
      <color theme="8"/>
      <name val="Times New Roman"/>
      <family val="1"/>
    </font>
    <font>
      <sz val="10"/>
      <name val="Times New Roman"/>
      <family val="2"/>
      <charset val="163"/>
    </font>
    <font>
      <sz val="10"/>
      <name val="VNI-Times"/>
    </font>
    <font>
      <b/>
      <sz val="11"/>
      <color indexed="12"/>
      <name val="Times New Roman"/>
      <family val="1"/>
    </font>
    <font>
      <sz val="10"/>
      <name val=".VnArial"/>
      <family val="2"/>
    </font>
  </fonts>
  <fills count="13">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theme="0"/>
        <bgColor indexed="64"/>
      </patternFill>
    </fill>
    <fill>
      <patternFill patternType="solid">
        <fgColor theme="4" tint="0.39997558519241921"/>
        <bgColor indexed="64"/>
      </patternFill>
    </fill>
    <fill>
      <patternFill patternType="solid">
        <fgColor theme="7" tint="0.39997558519241921"/>
        <bgColor indexed="64"/>
      </patternFill>
    </fill>
    <fill>
      <patternFill patternType="solid">
        <fgColor indexed="9"/>
        <bgColor indexed="64"/>
      </patternFill>
    </fill>
    <fill>
      <patternFill patternType="solid">
        <fgColor indexed="52"/>
        <bgColor indexed="64"/>
      </patternFill>
    </fill>
    <fill>
      <patternFill patternType="solid">
        <fgColor indexed="41"/>
        <bgColor indexed="64"/>
      </patternFill>
    </fill>
    <fill>
      <patternFill patternType="solid">
        <fgColor indexed="47"/>
        <bgColor indexed="64"/>
      </patternFill>
    </fill>
    <fill>
      <patternFill patternType="solid">
        <fgColor indexed="45"/>
        <bgColor indexed="64"/>
      </patternFill>
    </fill>
    <fill>
      <patternFill patternType="solid">
        <fgColor indexed="42"/>
        <bgColor indexed="64"/>
      </patternFill>
    </fill>
  </fills>
  <borders count="54">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indexed="64"/>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diagonal/>
    </border>
    <border>
      <left style="thin">
        <color rgb="FF000000"/>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hair">
        <color rgb="FF000000"/>
      </bottom>
      <diagonal/>
    </border>
    <border>
      <left/>
      <right style="thin">
        <color rgb="FF000000"/>
      </right>
      <top style="thin">
        <color rgb="FF000000"/>
      </top>
      <bottom style="hair">
        <color rgb="FF000000"/>
      </bottom>
      <diagonal/>
    </border>
    <border>
      <left style="thin">
        <color rgb="FF000000"/>
      </left>
      <right style="thin">
        <color rgb="FF000000"/>
      </right>
      <top style="thin">
        <color rgb="FF000000"/>
      </top>
      <bottom style="hair">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style="hair">
        <color rgb="FF000000"/>
      </top>
      <bottom style="thin">
        <color rgb="FF000000"/>
      </bottom>
      <diagonal/>
    </border>
    <border>
      <left/>
      <right style="thin">
        <color rgb="FF000000"/>
      </right>
      <top style="hair">
        <color rgb="FF000000"/>
      </top>
      <bottom style="thin">
        <color rgb="FF000000"/>
      </bottom>
      <diagonal/>
    </border>
    <border>
      <left style="thin">
        <color rgb="FF000000"/>
      </left>
      <right style="thin">
        <color rgb="FF000000"/>
      </right>
      <top style="hair">
        <color rgb="FF000000"/>
      </top>
      <bottom style="thin">
        <color rgb="FF000000"/>
      </bottom>
      <diagonal/>
    </border>
    <border>
      <left/>
      <right/>
      <top style="thin">
        <color rgb="FF000000"/>
      </top>
      <bottom style="hair">
        <color rgb="FF000000"/>
      </bottom>
      <diagonal/>
    </border>
    <border>
      <left style="thin">
        <color rgb="FF000000"/>
      </left>
      <right style="thin">
        <color rgb="FF000000"/>
      </right>
      <top/>
      <bottom style="hair">
        <color rgb="FF000000"/>
      </bottom>
      <diagonal/>
    </border>
    <border>
      <left/>
      <right/>
      <top style="hair">
        <color rgb="FF000000"/>
      </top>
      <bottom style="hair">
        <color rgb="FF000000"/>
      </bottom>
      <diagonal/>
    </border>
    <border>
      <left/>
      <right/>
      <top style="hair">
        <color rgb="FF000000"/>
      </top>
      <bottom style="thin">
        <color rgb="FF000000"/>
      </bottom>
      <diagonal/>
    </border>
    <border>
      <left style="thin">
        <color rgb="FF000000"/>
      </left>
      <right style="thin">
        <color rgb="FF000000"/>
      </right>
      <top style="hair">
        <color rgb="FF000000"/>
      </top>
      <bottom/>
      <diagonal/>
    </border>
    <border>
      <left style="thin">
        <color rgb="FF000000"/>
      </left>
      <right/>
      <top style="hair">
        <color rgb="FF000000"/>
      </top>
      <bottom/>
      <diagonal/>
    </border>
    <border>
      <left/>
      <right/>
      <top style="hair">
        <color rgb="FF000000"/>
      </top>
      <bottom/>
      <diagonal/>
    </border>
    <border>
      <left/>
      <right style="thin">
        <color rgb="FF000000"/>
      </right>
      <top style="hair">
        <color rgb="FF000000"/>
      </top>
      <bottom/>
      <diagonal/>
    </border>
    <border>
      <left/>
      <right/>
      <top style="thin">
        <color rgb="FF000000"/>
      </top>
      <bottom/>
      <diagonal/>
    </border>
    <border>
      <left/>
      <right/>
      <top/>
      <bottom style="thin">
        <color auto="1"/>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bottom/>
      <diagonal/>
    </border>
  </borders>
  <cellStyleXfs count="22">
    <xf numFmtId="0" fontId="0" fillId="0" borderId="0"/>
    <xf numFmtId="43" fontId="1" fillId="0" borderId="0" applyFont="0" applyFill="0" applyBorder="0" applyAlignment="0" applyProtection="0"/>
    <xf numFmtId="9" fontId="1" fillId="0" borderId="0" applyFont="0" applyFill="0" applyBorder="0" applyAlignment="0" applyProtection="0"/>
    <xf numFmtId="0" fontId="8" fillId="0" borderId="0"/>
    <xf numFmtId="0" fontId="9" fillId="0" borderId="0"/>
    <xf numFmtId="0" fontId="11"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28" fillId="0" borderId="0"/>
    <xf numFmtId="43" fontId="28" fillId="0" borderId="0" applyFont="0" applyFill="0" applyBorder="0" applyAlignment="0" applyProtection="0"/>
    <xf numFmtId="9" fontId="28" fillId="0" borderId="0" applyFont="0" applyFill="0" applyBorder="0" applyAlignment="0" applyProtection="0"/>
    <xf numFmtId="0" fontId="17" fillId="0" borderId="0" applyNumberFormat="0" applyFill="0" applyBorder="0" applyAlignment="0" applyProtection="0"/>
    <xf numFmtId="0" fontId="11" fillId="0" borderId="0" applyNumberFormat="0" applyFill="0" applyBorder="0" applyAlignment="0" applyProtection="0">
      <alignment vertical="top"/>
      <protection locked="0"/>
    </xf>
    <xf numFmtId="0" fontId="9" fillId="0" borderId="0"/>
    <xf numFmtId="0" fontId="9" fillId="0" borderId="0"/>
    <xf numFmtId="0" fontId="9" fillId="0" borderId="0"/>
    <xf numFmtId="0" fontId="1" fillId="0" borderId="0"/>
    <xf numFmtId="43" fontId="1" fillId="0" borderId="0" applyFont="0" applyFill="0" applyBorder="0" applyAlignment="0" applyProtection="0"/>
    <xf numFmtId="0" fontId="5" fillId="0" borderId="0"/>
    <xf numFmtId="43" fontId="56" fillId="0" borderId="0" applyFont="0" applyFill="0" applyBorder="0" applyAlignment="0" applyProtection="0"/>
    <xf numFmtId="0" fontId="8" fillId="0" borderId="0"/>
    <xf numFmtId="0" fontId="62" fillId="0" borderId="0"/>
    <xf numFmtId="0" fontId="64" fillId="0" borderId="0"/>
  </cellStyleXfs>
  <cellXfs count="797">
    <xf numFmtId="0" fontId="0" fillId="0" borderId="0" xfId="0"/>
    <xf numFmtId="3" fontId="0" fillId="0" borderId="0" xfId="0" applyNumberFormat="1"/>
    <xf numFmtId="0" fontId="2" fillId="0" borderId="4" xfId="0" applyFont="1" applyBorder="1" applyAlignment="1">
      <alignment vertical="center"/>
    </xf>
    <xf numFmtId="0" fontId="3" fillId="0" borderId="4" xfId="0" applyFont="1" applyBorder="1" applyAlignment="1">
      <alignment vertical="center"/>
    </xf>
    <xf numFmtId="0" fontId="6" fillId="0" borderId="5" xfId="0" applyFont="1" applyBorder="1" applyAlignment="1">
      <alignment horizontal="center" vertical="center" wrapText="1"/>
    </xf>
    <xf numFmtId="0" fontId="7" fillId="0" borderId="5" xfId="0" applyFont="1" applyBorder="1" applyAlignment="1">
      <alignment horizontal="center" vertical="center" wrapText="1"/>
    </xf>
    <xf numFmtId="0" fontId="7" fillId="0" borderId="5" xfId="0" applyFont="1" applyBorder="1" applyAlignment="1">
      <alignment horizontal="left" vertical="center" wrapText="1"/>
    </xf>
    <xf numFmtId="0" fontId="6" fillId="0" borderId="5" xfId="3" applyFont="1" applyBorder="1" applyAlignment="1">
      <alignment horizontal="center" vertical="center" wrapText="1"/>
    </xf>
    <xf numFmtId="3" fontId="6" fillId="0" borderId="5" xfId="0" applyNumberFormat="1" applyFont="1" applyBorder="1" applyAlignment="1">
      <alignment horizontal="center" vertical="center" wrapText="1"/>
    </xf>
    <xf numFmtId="9" fontId="7" fillId="0" borderId="5" xfId="3" applyNumberFormat="1" applyFont="1" applyBorder="1" applyAlignment="1">
      <alignment horizontal="center" vertical="center" wrapText="1"/>
    </xf>
    <xf numFmtId="3" fontId="7" fillId="0" borderId="5" xfId="0" applyNumberFormat="1" applyFont="1" applyBorder="1" applyAlignment="1">
      <alignment horizontal="center" vertical="top" wrapText="1"/>
    </xf>
    <xf numFmtId="3" fontId="7" fillId="0" borderId="5" xfId="0" applyNumberFormat="1" applyFont="1" applyBorder="1" applyAlignment="1">
      <alignment horizontal="right" vertical="center" wrapText="1"/>
    </xf>
    <xf numFmtId="3" fontId="7" fillId="0" borderId="5" xfId="0" applyNumberFormat="1" applyFont="1" applyBorder="1" applyAlignment="1">
      <alignment horizontal="center" vertical="center" wrapText="1"/>
    </xf>
    <xf numFmtId="3" fontId="6" fillId="0" borderId="5" xfId="0" applyNumberFormat="1" applyFont="1" applyBorder="1" applyAlignment="1">
      <alignment horizontal="right" vertical="center" wrapText="1"/>
    </xf>
    <xf numFmtId="164" fontId="5" fillId="0" borderId="0" xfId="1" applyNumberFormat="1" applyFont="1"/>
    <xf numFmtId="0" fontId="5" fillId="0" borderId="0" xfId="0" applyFont="1"/>
    <xf numFmtId="0" fontId="4" fillId="0" borderId="5" xfId="0" applyFont="1" applyBorder="1" applyAlignment="1">
      <alignment horizontal="center" vertical="center" wrapText="1"/>
    </xf>
    <xf numFmtId="0" fontId="15" fillId="0" borderId="5" xfId="0" applyFont="1" applyBorder="1" applyAlignment="1">
      <alignment horizontal="center" vertical="center"/>
    </xf>
    <xf numFmtId="0" fontId="16" fillId="0" borderId="5" xfId="0" applyFont="1" applyBorder="1" applyAlignment="1">
      <alignment horizontal="left" vertical="center" wrapText="1"/>
    </xf>
    <xf numFmtId="0" fontId="2" fillId="0" borderId="0" xfId="0" applyFont="1"/>
    <xf numFmtId="0" fontId="3" fillId="0" borderId="0" xfId="0" applyFont="1" applyAlignment="1">
      <alignment vertical="center"/>
    </xf>
    <xf numFmtId="0" fontId="17" fillId="0" borderId="5" xfId="6" applyFill="1" applyBorder="1" applyAlignment="1" applyProtection="1">
      <alignment horizontal="left" vertical="center" wrapText="1"/>
    </xf>
    <xf numFmtId="0" fontId="18" fillId="0" borderId="11" xfId="0" applyFont="1" applyBorder="1" applyAlignment="1">
      <alignment horizontal="center" vertical="center" wrapText="1"/>
    </xf>
    <xf numFmtId="0" fontId="18" fillId="0" borderId="12" xfId="0" applyFont="1" applyBorder="1" applyAlignment="1">
      <alignment horizontal="center" vertical="center" wrapText="1"/>
    </xf>
    <xf numFmtId="0" fontId="12" fillId="0" borderId="0" xfId="0" applyFont="1" applyAlignment="1">
      <alignment wrapText="1"/>
    </xf>
    <xf numFmtId="0" fontId="12" fillId="0" borderId="0" xfId="0" applyFont="1"/>
    <xf numFmtId="49" fontId="12" fillId="0" borderId="12" xfId="0" applyNumberFormat="1" applyFont="1" applyBorder="1" applyAlignment="1">
      <alignment horizontal="center" vertical="center" wrapText="1"/>
    </xf>
    <xf numFmtId="0" fontId="19" fillId="0" borderId="0" xfId="0" applyFont="1"/>
    <xf numFmtId="0" fontId="12" fillId="0" borderId="12" xfId="0" applyFont="1" applyBorder="1" applyAlignment="1">
      <alignment vertical="center" wrapText="1"/>
    </xf>
    <xf numFmtId="0" fontId="12" fillId="0" borderId="12" xfId="0" applyFont="1" applyBorder="1" applyAlignment="1">
      <alignment horizontal="center" vertical="center" wrapText="1"/>
    </xf>
    <xf numFmtId="3" fontId="12" fillId="0" borderId="12" xfId="0" quotePrefix="1" applyNumberFormat="1" applyFont="1" applyBorder="1" applyAlignment="1">
      <alignment horizontal="center" vertical="center" wrapText="1"/>
    </xf>
    <xf numFmtId="0" fontId="12" fillId="0" borderId="15" xfId="0" applyFont="1" applyBorder="1" applyAlignment="1">
      <alignment vertical="center"/>
    </xf>
    <xf numFmtId="49" fontId="12" fillId="0" borderId="12" xfId="0" applyNumberFormat="1" applyFont="1" applyBorder="1" applyAlignment="1">
      <alignment horizontal="center"/>
    </xf>
    <xf numFmtId="0" fontId="12" fillId="0" borderId="16" xfId="0" applyFont="1" applyBorder="1" applyAlignment="1">
      <alignment vertical="center" wrapText="1"/>
    </xf>
    <xf numFmtId="0" fontId="8" fillId="0" borderId="0" xfId="0" applyFont="1" applyAlignment="1">
      <alignment vertical="center" wrapText="1"/>
    </xf>
    <xf numFmtId="0" fontId="8" fillId="0" borderId="0" xfId="0" applyFont="1" applyAlignment="1">
      <alignment horizontal="right" vertical="center" wrapText="1"/>
    </xf>
    <xf numFmtId="0" fontId="12" fillId="0" borderId="13" xfId="0" applyFont="1" applyBorder="1" applyAlignment="1">
      <alignment vertical="center" wrapText="1"/>
    </xf>
    <xf numFmtId="168" fontId="12" fillId="0" borderId="12" xfId="0" applyNumberFormat="1" applyFont="1" applyBorder="1" applyAlignment="1">
      <alignment horizontal="center" vertical="center" wrapText="1"/>
    </xf>
    <xf numFmtId="43" fontId="12" fillId="0" borderId="0" xfId="0" applyNumberFormat="1" applyFont="1" applyAlignment="1">
      <alignment vertical="center" wrapText="1"/>
    </xf>
    <xf numFmtId="0" fontId="12" fillId="0" borderId="0" xfId="0" applyFont="1" applyAlignment="1">
      <alignment vertical="center" wrapText="1"/>
    </xf>
    <xf numFmtId="0" fontId="12" fillId="0" borderId="12" xfId="0" applyFont="1" applyBorder="1" applyAlignment="1">
      <alignment horizontal="left" vertical="center" wrapText="1"/>
    </xf>
    <xf numFmtId="169" fontId="12" fillId="0" borderId="12" xfId="0" applyNumberFormat="1" applyFont="1" applyBorder="1" applyAlignment="1">
      <alignment horizontal="center" vertical="center" wrapText="1"/>
    </xf>
    <xf numFmtId="0" fontId="18" fillId="0" borderId="12" xfId="0" applyFont="1" applyBorder="1" applyAlignment="1">
      <alignment horizontal="left" vertical="center" wrapText="1"/>
    </xf>
    <xf numFmtId="170" fontId="12" fillId="0" borderId="12" xfId="0" applyNumberFormat="1" applyFont="1" applyBorder="1" applyAlignment="1">
      <alignment horizontal="center" vertical="center" wrapText="1"/>
    </xf>
    <xf numFmtId="171" fontId="12" fillId="0" borderId="12" xfId="0" applyNumberFormat="1" applyFont="1" applyBorder="1" applyAlignment="1">
      <alignment horizontal="center" vertical="center" wrapText="1"/>
    </xf>
    <xf numFmtId="2" fontId="12" fillId="0" borderId="12" xfId="0" applyNumberFormat="1" applyFont="1" applyBorder="1" applyAlignment="1">
      <alignment horizontal="left" vertical="center" wrapText="1"/>
    </xf>
    <xf numFmtId="2" fontId="12" fillId="0" borderId="12" xfId="0" applyNumberFormat="1" applyFont="1" applyBorder="1" applyAlignment="1">
      <alignment horizontal="center" vertical="center" wrapText="1"/>
    </xf>
    <xf numFmtId="0" fontId="12" fillId="0" borderId="12" xfId="0" applyFont="1" applyBorder="1" applyAlignment="1">
      <alignment horizontal="center" vertical="center"/>
    </xf>
    <xf numFmtId="172" fontId="12" fillId="0" borderId="12" xfId="0" applyNumberFormat="1" applyFont="1" applyBorder="1" applyAlignment="1">
      <alignment horizontal="center" vertical="center" wrapText="1"/>
    </xf>
    <xf numFmtId="3" fontId="18" fillId="0" borderId="12" xfId="0" applyNumberFormat="1" applyFont="1" applyBorder="1" applyAlignment="1">
      <alignment horizontal="center" vertical="center" wrapText="1"/>
    </xf>
    <xf numFmtId="2" fontId="12" fillId="0" borderId="0" xfId="0" applyNumberFormat="1" applyFont="1"/>
    <xf numFmtId="0" fontId="20" fillId="0" borderId="12" xfId="0" applyFont="1" applyBorder="1" applyAlignment="1">
      <alignment horizontal="left" vertical="center" wrapText="1"/>
    </xf>
    <xf numFmtId="0" fontId="20" fillId="0" borderId="12" xfId="0" applyFont="1" applyBorder="1" applyAlignment="1">
      <alignment horizontal="center" vertical="center" wrapText="1"/>
    </xf>
    <xf numFmtId="169" fontId="20" fillId="0" borderId="12" xfId="0" applyNumberFormat="1" applyFont="1" applyBorder="1" applyAlignment="1">
      <alignment horizontal="center" vertical="center" wrapText="1"/>
    </xf>
    <xf numFmtId="168" fontId="20" fillId="0" borderId="12" xfId="0" applyNumberFormat="1" applyFont="1" applyBorder="1" applyAlignment="1">
      <alignment horizontal="center" vertical="center" wrapText="1"/>
    </xf>
    <xf numFmtId="10" fontId="12" fillId="0" borderId="0" xfId="0" applyNumberFormat="1" applyFont="1" applyAlignment="1">
      <alignment wrapText="1"/>
    </xf>
    <xf numFmtId="167" fontId="20" fillId="0" borderId="12" xfId="0" applyNumberFormat="1" applyFont="1" applyBorder="1" applyAlignment="1">
      <alignment horizontal="center" vertical="center" wrapText="1"/>
    </xf>
    <xf numFmtId="10" fontId="20" fillId="0" borderId="12" xfId="0" applyNumberFormat="1" applyFont="1" applyBorder="1" applyAlignment="1">
      <alignment horizontal="center" vertical="center" wrapText="1"/>
    </xf>
    <xf numFmtId="173" fontId="12" fillId="0" borderId="0" xfId="0" applyNumberFormat="1" applyFont="1" applyAlignment="1">
      <alignment wrapText="1"/>
    </xf>
    <xf numFmtId="3" fontId="20" fillId="0" borderId="12" xfId="0" applyNumberFormat="1" applyFont="1" applyBorder="1" applyAlignment="1">
      <alignment horizontal="center" vertical="center" wrapText="1"/>
    </xf>
    <xf numFmtId="3" fontId="18" fillId="0" borderId="12" xfId="0" applyNumberFormat="1" applyFont="1" applyBorder="1" applyAlignment="1">
      <alignment horizontal="center" vertical="center"/>
    </xf>
    <xf numFmtId="0" fontId="18" fillId="0" borderId="0" xfId="0" applyFont="1" applyAlignment="1">
      <alignment vertical="center" wrapText="1"/>
    </xf>
    <xf numFmtId="0" fontId="18" fillId="0" borderId="0" xfId="0" applyFont="1" applyAlignment="1">
      <alignment vertical="center"/>
    </xf>
    <xf numFmtId="0" fontId="12" fillId="0" borderId="11" xfId="0" applyFont="1" applyBorder="1" applyAlignment="1">
      <alignment horizontal="left" vertical="center" wrapText="1"/>
    </xf>
    <xf numFmtId="9" fontId="12" fillId="0" borderId="12" xfId="0" applyNumberFormat="1" applyFont="1" applyBorder="1" applyAlignment="1">
      <alignment horizontal="center" vertical="center" wrapText="1"/>
    </xf>
    <xf numFmtId="0" fontId="12" fillId="0" borderId="21" xfId="0" applyFont="1" applyBorder="1" applyAlignment="1">
      <alignment horizontal="left" vertical="center" wrapText="1"/>
    </xf>
    <xf numFmtId="164" fontId="12" fillId="0" borderId="0" xfId="1" applyNumberFormat="1" applyFont="1" applyFill="1" applyBorder="1"/>
    <xf numFmtId="164" fontId="12" fillId="0" borderId="11" xfId="1" applyNumberFormat="1" applyFont="1" applyFill="1" applyBorder="1" applyAlignment="1">
      <alignment horizontal="center" vertical="center" wrapText="1"/>
    </xf>
    <xf numFmtId="164" fontId="12" fillId="0" borderId="0" xfId="0" applyNumberFormat="1" applyFont="1"/>
    <xf numFmtId="174" fontId="12" fillId="0" borderId="0" xfId="0" applyNumberFormat="1" applyFont="1"/>
    <xf numFmtId="164" fontId="18" fillId="0" borderId="12" xfId="1" applyNumberFormat="1" applyFont="1" applyFill="1" applyBorder="1" applyAlignment="1">
      <alignment horizontal="center" vertical="center" wrapText="1"/>
    </xf>
    <xf numFmtId="0" fontId="12" fillId="0" borderId="5" xfId="0" applyFont="1" applyBorder="1" applyAlignment="1">
      <alignment wrapText="1"/>
    </xf>
    <xf numFmtId="0" fontId="12" fillId="0" borderId="11" xfId="0" applyFont="1" applyBorder="1" applyAlignment="1">
      <alignment horizontal="center" vertical="center" wrapText="1"/>
    </xf>
    <xf numFmtId="0" fontId="18" fillId="0" borderId="12" xfId="0" applyFont="1" applyBorder="1" applyAlignment="1">
      <alignment horizontal="center" vertical="center"/>
    </xf>
    <xf numFmtId="3" fontId="12" fillId="0" borderId="12" xfId="0" applyNumberFormat="1" applyFont="1" applyBorder="1" applyAlignment="1">
      <alignment horizontal="center" vertical="center" wrapText="1"/>
    </xf>
    <xf numFmtId="0" fontId="7" fillId="0" borderId="0" xfId="0" applyFont="1"/>
    <xf numFmtId="3" fontId="12" fillId="0" borderId="16" xfId="0" applyNumberFormat="1" applyFont="1" applyBorder="1" applyAlignment="1">
      <alignment horizontal="center" vertical="center" wrapText="1"/>
    </xf>
    <xf numFmtId="0" fontId="12" fillId="0" borderId="15" xfId="0" applyFont="1" applyBorder="1" applyAlignment="1">
      <alignment horizontal="center" vertical="center" wrapText="1"/>
    </xf>
    <xf numFmtId="0" fontId="7" fillId="0" borderId="5" xfId="0" applyFont="1" applyBorder="1"/>
    <xf numFmtId="3" fontId="12" fillId="0" borderId="13" xfId="0" applyNumberFormat="1" applyFont="1" applyBorder="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12" fillId="0" borderId="0" xfId="0" applyFont="1" applyAlignment="1">
      <alignment vertical="center"/>
    </xf>
    <xf numFmtId="0" fontId="2" fillId="0" borderId="0" xfId="0" applyFont="1" applyAlignment="1">
      <alignment horizontal="center" vertical="center" wrapText="1"/>
    </xf>
    <xf numFmtId="3" fontId="2" fillId="0" borderId="0" xfId="0" applyNumberFormat="1" applyFont="1" applyAlignment="1">
      <alignment horizontal="center" vertical="center" wrapText="1"/>
    </xf>
    <xf numFmtId="0" fontId="2" fillId="0" borderId="0" xfId="0" applyFont="1" applyAlignment="1">
      <alignment wrapText="1"/>
    </xf>
    <xf numFmtId="0" fontId="2" fillId="0" borderId="0" xfId="0" applyFont="1" applyAlignment="1">
      <alignment horizontal="left" wrapText="1"/>
    </xf>
    <xf numFmtId="0" fontId="3" fillId="0" borderId="12" xfId="0" applyFont="1" applyBorder="1" applyAlignment="1">
      <alignment horizontal="center" vertical="center" wrapText="1"/>
    </xf>
    <xf numFmtId="49" fontId="3" fillId="0" borderId="12" xfId="0" applyNumberFormat="1" applyFont="1" applyBorder="1" applyAlignment="1">
      <alignment horizontal="right" vertical="center" wrapText="1"/>
    </xf>
    <xf numFmtId="164" fontId="3" fillId="0" borderId="12" xfId="0" applyNumberFormat="1" applyFont="1" applyBorder="1" applyAlignment="1">
      <alignment horizontal="right" vertical="center" wrapText="1"/>
    </xf>
    <xf numFmtId="2" fontId="2" fillId="0" borderId="12" xfId="0" applyNumberFormat="1" applyFont="1" applyBorder="1" applyAlignment="1">
      <alignment horizontal="right" vertical="center" wrapText="1"/>
    </xf>
    <xf numFmtId="3" fontId="3" fillId="0" borderId="12" xfId="0" applyNumberFormat="1" applyFont="1" applyBorder="1" applyAlignment="1">
      <alignment horizontal="right" vertical="center" wrapText="1"/>
    </xf>
    <xf numFmtId="2" fontId="2" fillId="0" borderId="26" xfId="0" applyNumberFormat="1" applyFont="1" applyBorder="1" applyAlignment="1">
      <alignment horizontal="center" vertical="center" wrapText="1"/>
    </xf>
    <xf numFmtId="0" fontId="2" fillId="0" borderId="29" xfId="0" applyFont="1" applyBorder="1" applyAlignment="1">
      <alignment horizontal="center" vertical="center" wrapText="1"/>
    </xf>
    <xf numFmtId="9" fontId="21" fillId="0" borderId="29" xfId="0" applyNumberFormat="1" applyFont="1" applyBorder="1" applyAlignment="1">
      <alignment horizontal="center" vertical="center" wrapText="1"/>
    </xf>
    <xf numFmtId="3" fontId="2" fillId="0" borderId="29" xfId="0" applyNumberFormat="1" applyFont="1" applyBorder="1" applyAlignment="1">
      <alignment horizontal="center" vertical="center"/>
    </xf>
    <xf numFmtId="3" fontId="2" fillId="0" borderId="32" xfId="0" applyNumberFormat="1" applyFont="1" applyBorder="1" applyAlignment="1">
      <alignment horizontal="center" vertical="center"/>
    </xf>
    <xf numFmtId="9" fontId="2" fillId="0" borderId="29" xfId="0" applyNumberFormat="1" applyFont="1" applyBorder="1" applyAlignment="1">
      <alignment horizontal="center" vertical="center" wrapText="1"/>
    </xf>
    <xf numFmtId="165" fontId="2" fillId="0" borderId="26" xfId="0" applyNumberFormat="1" applyFont="1" applyBorder="1" applyAlignment="1">
      <alignment horizontal="center" vertical="center" wrapText="1"/>
    </xf>
    <xf numFmtId="10" fontId="2" fillId="0" borderId="29" xfId="0" applyNumberFormat="1" applyFont="1" applyBorder="1" applyAlignment="1">
      <alignment horizontal="center" vertical="center" wrapText="1"/>
    </xf>
    <xf numFmtId="2" fontId="2" fillId="0" borderId="12" xfId="0" applyNumberFormat="1" applyFont="1" applyBorder="1" applyAlignment="1">
      <alignment horizontal="center" vertical="center" wrapText="1"/>
    </xf>
    <xf numFmtId="3" fontId="3" fillId="0" borderId="12" xfId="0" applyNumberFormat="1" applyFont="1" applyBorder="1" applyAlignment="1">
      <alignment horizontal="center" vertical="center" wrapText="1"/>
    </xf>
    <xf numFmtId="0" fontId="2" fillId="0" borderId="0" xfId="0" applyFont="1" applyAlignment="1">
      <alignment vertical="center" wrapText="1"/>
    </xf>
    <xf numFmtId="169" fontId="2" fillId="0" borderId="26" xfId="0" applyNumberFormat="1" applyFont="1" applyBorder="1" applyAlignment="1">
      <alignment horizontal="center" vertical="center" wrapText="1"/>
    </xf>
    <xf numFmtId="166" fontId="2" fillId="0" borderId="0" xfId="0" applyNumberFormat="1" applyFont="1" applyAlignment="1">
      <alignment wrapText="1"/>
    </xf>
    <xf numFmtId="166" fontId="2" fillId="0" borderId="0" xfId="0" applyNumberFormat="1" applyFont="1"/>
    <xf numFmtId="2" fontId="2" fillId="0" borderId="0" xfId="0" applyNumberFormat="1" applyFont="1" applyAlignment="1">
      <alignment wrapText="1"/>
    </xf>
    <xf numFmtId="2" fontId="2" fillId="0" borderId="34" xfId="0" applyNumberFormat="1" applyFont="1" applyBorder="1" applyAlignment="1">
      <alignment horizontal="center" vertical="center" wrapText="1"/>
    </xf>
    <xf numFmtId="0" fontId="21" fillId="0" borderId="0" xfId="0" applyFont="1" applyAlignment="1">
      <alignment wrapText="1"/>
    </xf>
    <xf numFmtId="1" fontId="2" fillId="0" borderId="26" xfId="0" applyNumberFormat="1" applyFont="1" applyBorder="1" applyAlignment="1">
      <alignment horizontal="center" vertical="center" wrapText="1"/>
    </xf>
    <xf numFmtId="9" fontId="2" fillId="0" borderId="12" xfId="0" applyNumberFormat="1" applyFont="1" applyBorder="1" applyAlignment="1">
      <alignment horizontal="center" vertical="center" wrapText="1"/>
    </xf>
    <xf numFmtId="3" fontId="2" fillId="0" borderId="12" xfId="0" applyNumberFormat="1" applyFont="1" applyBorder="1" applyAlignment="1">
      <alignment horizontal="center" vertical="center"/>
    </xf>
    <xf numFmtId="0" fontId="3" fillId="0" borderId="26" xfId="0" applyFont="1" applyBorder="1" applyAlignment="1">
      <alignment horizontal="center" vertical="center" wrapText="1"/>
    </xf>
    <xf numFmtId="3" fontId="2" fillId="0" borderId="26" xfId="0" applyNumberFormat="1" applyFont="1" applyBorder="1" applyAlignment="1">
      <alignment horizontal="center" vertical="center"/>
    </xf>
    <xf numFmtId="175" fontId="3" fillId="0" borderId="26" xfId="0" applyNumberFormat="1" applyFont="1" applyBorder="1" applyAlignment="1">
      <alignment horizontal="center" vertical="center" wrapText="1"/>
    </xf>
    <xf numFmtId="3" fontId="2" fillId="0" borderId="0" xfId="0" applyNumberFormat="1" applyFont="1" applyAlignment="1">
      <alignment horizontal="right" vertical="center"/>
    </xf>
    <xf numFmtId="0" fontId="2" fillId="0" borderId="32" xfId="0" applyFont="1" applyBorder="1" applyAlignment="1">
      <alignment horizontal="center" vertical="center" wrapText="1"/>
    </xf>
    <xf numFmtId="10" fontId="2" fillId="0" borderId="32" xfId="0" applyNumberFormat="1" applyFont="1" applyBorder="1" applyAlignment="1">
      <alignment horizontal="center" vertical="center" wrapText="1"/>
    </xf>
    <xf numFmtId="3" fontId="3" fillId="0" borderId="26" xfId="0" applyNumberFormat="1" applyFont="1" applyBorder="1" applyAlignment="1">
      <alignment horizontal="center" vertical="center" wrapText="1"/>
    </xf>
    <xf numFmtId="3" fontId="2" fillId="0" borderId="37" xfId="0" applyNumberFormat="1" applyFont="1" applyBorder="1" applyAlignment="1">
      <alignment horizontal="center" vertical="center" wrapText="1"/>
    </xf>
    <xf numFmtId="0" fontId="2" fillId="0" borderId="37" xfId="0" applyFont="1" applyBorder="1" applyAlignment="1">
      <alignment horizontal="center" vertical="center" wrapText="1"/>
    </xf>
    <xf numFmtId="3" fontId="2" fillId="0" borderId="12" xfId="0" applyNumberFormat="1" applyFont="1" applyBorder="1" applyAlignment="1">
      <alignment horizontal="center" vertical="center" wrapText="1"/>
    </xf>
    <xf numFmtId="10" fontId="21" fillId="0" borderId="12" xfId="0" applyNumberFormat="1" applyFont="1" applyBorder="1" applyAlignment="1">
      <alignment horizontal="center" wrapText="1"/>
    </xf>
    <xf numFmtId="0" fontId="13" fillId="0" borderId="38" xfId="0" applyFont="1" applyBorder="1" applyAlignment="1">
      <alignment horizontal="left" vertical="center" wrapText="1"/>
    </xf>
    <xf numFmtId="0" fontId="2" fillId="0" borderId="39" xfId="0" applyFont="1" applyBorder="1"/>
    <xf numFmtId="0" fontId="2" fillId="0" borderId="40" xfId="0" applyFont="1" applyBorder="1"/>
    <xf numFmtId="9" fontId="2" fillId="0" borderId="34" xfId="0" applyNumberFormat="1" applyFont="1" applyBorder="1" applyAlignment="1">
      <alignment horizontal="center" vertical="center" wrapText="1"/>
    </xf>
    <xf numFmtId="9" fontId="2" fillId="0" borderId="37" xfId="0" applyNumberFormat="1" applyFont="1" applyBorder="1" applyAlignment="1">
      <alignment horizontal="center" vertical="center" wrapText="1"/>
    </xf>
    <xf numFmtId="3" fontId="2" fillId="0" borderId="32" xfId="0" applyNumberFormat="1" applyFont="1" applyBorder="1" applyAlignment="1">
      <alignment horizontal="center" vertical="center" wrapText="1"/>
    </xf>
    <xf numFmtId="3" fontId="2" fillId="0" borderId="0" xfId="0" applyNumberFormat="1" applyFont="1" applyAlignment="1">
      <alignment horizontal="right" vertical="center" wrapText="1"/>
    </xf>
    <xf numFmtId="0" fontId="3" fillId="0" borderId="0" xfId="0" applyFont="1"/>
    <xf numFmtId="0" fontId="3" fillId="0" borderId="0" xfId="0" applyFont="1" applyAlignment="1">
      <alignment horizontal="center" vertical="center"/>
    </xf>
    <xf numFmtId="0" fontId="3" fillId="0" borderId="0" xfId="0" applyFont="1" applyAlignment="1">
      <alignment horizontal="right" vertical="center"/>
    </xf>
    <xf numFmtId="164" fontId="3" fillId="0" borderId="0" xfId="0" applyNumberFormat="1" applyFont="1" applyAlignment="1">
      <alignment horizontal="right" vertical="center"/>
    </xf>
    <xf numFmtId="3" fontId="3" fillId="0" borderId="0" xfId="0" applyNumberFormat="1" applyFont="1" applyAlignment="1">
      <alignment horizontal="right" vertical="center"/>
    </xf>
    <xf numFmtId="165" fontId="3" fillId="0" borderId="0" xfId="0" applyNumberFormat="1" applyFont="1" applyAlignment="1">
      <alignment horizontal="right" vertical="center"/>
    </xf>
    <xf numFmtId="0" fontId="3" fillId="0" borderId="0" xfId="0" applyFont="1" applyAlignment="1">
      <alignment vertical="center" wrapText="1"/>
    </xf>
    <xf numFmtId="0" fontId="3" fillId="0" borderId="0" xfId="0" applyFont="1" applyAlignment="1">
      <alignment horizontal="left" vertical="center" wrapText="1"/>
    </xf>
    <xf numFmtId="164" fontId="2" fillId="0" borderId="0" xfId="0" applyNumberFormat="1" applyFont="1" applyAlignment="1">
      <alignment horizontal="left" vertical="center" wrapText="1"/>
    </xf>
    <xf numFmtId="0" fontId="21" fillId="0" borderId="0" xfId="0" applyFont="1" applyAlignment="1">
      <alignment vertical="center" wrapText="1"/>
    </xf>
    <xf numFmtId="0" fontId="2" fillId="0" borderId="13" xfId="0" applyFont="1" applyBorder="1" applyAlignment="1">
      <alignment horizontal="center" vertical="center" wrapText="1"/>
    </xf>
    <xf numFmtId="175" fontId="2" fillId="0" borderId="13" xfId="0" applyNumberFormat="1" applyFont="1" applyBorder="1" applyAlignment="1">
      <alignment horizontal="center" vertical="center" wrapText="1"/>
    </xf>
    <xf numFmtId="9" fontId="2" fillId="0" borderId="13" xfId="0" applyNumberFormat="1" applyFont="1" applyBorder="1" applyAlignment="1">
      <alignment horizontal="center" vertical="center" wrapText="1"/>
    </xf>
    <xf numFmtId="175" fontId="2" fillId="0" borderId="13" xfId="0" applyNumberFormat="1" applyFont="1" applyBorder="1" applyAlignment="1">
      <alignment horizontal="left" vertical="center" wrapText="1"/>
    </xf>
    <xf numFmtId="0" fontId="2" fillId="0" borderId="12" xfId="0" applyFont="1" applyBorder="1" applyAlignment="1">
      <alignment horizontal="center" vertical="center" wrapText="1"/>
    </xf>
    <xf numFmtId="175" fontId="2" fillId="0" borderId="12" xfId="0" applyNumberFormat="1" applyFont="1" applyBorder="1" applyAlignment="1">
      <alignment horizontal="center" vertical="center" wrapText="1"/>
    </xf>
    <xf numFmtId="175" fontId="2" fillId="0" borderId="12" xfId="0" applyNumberFormat="1" applyFont="1" applyBorder="1" applyAlignment="1">
      <alignment horizontal="left" vertical="center" wrapText="1"/>
    </xf>
    <xf numFmtId="0" fontId="2" fillId="0" borderId="16" xfId="0" applyFont="1" applyBorder="1" applyAlignment="1">
      <alignment horizontal="center" vertical="center" wrapText="1"/>
    </xf>
    <xf numFmtId="175" fontId="2" fillId="0" borderId="16" xfId="0" applyNumberFormat="1" applyFont="1" applyBorder="1" applyAlignment="1">
      <alignment horizontal="center" vertical="center" wrapText="1"/>
    </xf>
    <xf numFmtId="0" fontId="2" fillId="0" borderId="12" xfId="0" applyFont="1" applyBorder="1"/>
    <xf numFmtId="9" fontId="3" fillId="0" borderId="12" xfId="0" applyNumberFormat="1" applyFont="1" applyBorder="1" applyAlignment="1">
      <alignment horizontal="center" vertical="center" wrapText="1"/>
    </xf>
    <xf numFmtId="175" fontId="3" fillId="0" borderId="12" xfId="0" applyNumberFormat="1" applyFont="1" applyBorder="1" applyAlignment="1">
      <alignment horizontal="left" vertical="center" wrapText="1"/>
    </xf>
    <xf numFmtId="0" fontId="2" fillId="0" borderId="19" xfId="0" applyFont="1" applyBorder="1"/>
    <xf numFmtId="0" fontId="2" fillId="0" borderId="12" xfId="0" applyFont="1" applyBorder="1" applyAlignment="1">
      <alignment horizontal="center"/>
    </xf>
    <xf numFmtId="0" fontId="2" fillId="0" borderId="15" xfId="0" applyFont="1" applyBorder="1"/>
    <xf numFmtId="0" fontId="2" fillId="0" borderId="23" xfId="0" applyFont="1" applyBorder="1"/>
    <xf numFmtId="0" fontId="2" fillId="0" borderId="11" xfId="0" applyFont="1" applyBorder="1"/>
    <xf numFmtId="175" fontId="2" fillId="0" borderId="13" xfId="0" applyNumberFormat="1" applyFont="1" applyBorder="1"/>
    <xf numFmtId="175" fontId="2" fillId="0" borderId="12" xfId="0" applyNumberFormat="1" applyFont="1" applyBorder="1"/>
    <xf numFmtId="0" fontId="2" fillId="0" borderId="0" xfId="0" applyFont="1" applyAlignment="1">
      <alignment horizontal="left"/>
    </xf>
    <xf numFmtId="0" fontId="3" fillId="0" borderId="0" xfId="0" quotePrefix="1" applyFont="1" applyAlignment="1">
      <alignment horizontal="left" vertical="center"/>
    </xf>
    <xf numFmtId="0" fontId="2" fillId="0" borderId="0" xfId="0" applyFont="1" applyAlignment="1">
      <alignment vertical="center"/>
    </xf>
    <xf numFmtId="164" fontId="2" fillId="0" borderId="0" xfId="0" applyNumberFormat="1" applyFont="1" applyAlignment="1">
      <alignment vertical="center"/>
    </xf>
    <xf numFmtId="0" fontId="3" fillId="0" borderId="12" xfId="0" applyFont="1" applyBorder="1" applyAlignment="1">
      <alignment horizontal="center" vertical="center"/>
    </xf>
    <xf numFmtId="0" fontId="2" fillId="0" borderId="12" xfId="0" applyFont="1" applyBorder="1" applyAlignment="1">
      <alignment horizontal="center" vertical="center"/>
    </xf>
    <xf numFmtId="0" fontId="2" fillId="0" borderId="22"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12" xfId="0" applyFont="1" applyBorder="1" applyAlignment="1">
      <alignment vertical="center"/>
    </xf>
    <xf numFmtId="3" fontId="3" fillId="0" borderId="12" xfId="0" applyNumberFormat="1" applyFont="1" applyBorder="1" applyAlignment="1">
      <alignment horizontal="center" vertical="center"/>
    </xf>
    <xf numFmtId="0" fontId="24" fillId="0" borderId="12" xfId="0" applyFont="1" applyBorder="1" applyAlignment="1">
      <alignment horizontal="center" vertical="center" wrapText="1"/>
    </xf>
    <xf numFmtId="164" fontId="24" fillId="0" borderId="12" xfId="0" applyNumberFormat="1" applyFont="1" applyBorder="1" applyAlignment="1">
      <alignment horizontal="center" vertical="center" wrapText="1"/>
    </xf>
    <xf numFmtId="164" fontId="24" fillId="0" borderId="16" xfId="0" applyNumberFormat="1" applyFont="1" applyBorder="1" applyAlignment="1">
      <alignment horizontal="right" vertical="center" wrapText="1"/>
    </xf>
    <xf numFmtId="43" fontId="2" fillId="0" borderId="0" xfId="0" applyNumberFormat="1" applyFont="1"/>
    <xf numFmtId="0" fontId="26" fillId="0" borderId="15" xfId="0" quotePrefix="1" applyFont="1" applyBorder="1" applyAlignment="1">
      <alignment horizontal="center" vertical="center" wrapText="1"/>
    </xf>
    <xf numFmtId="0" fontId="26" fillId="0" borderId="5" xfId="0" applyFont="1" applyBorder="1" applyAlignment="1">
      <alignment vertical="center" wrapText="1"/>
    </xf>
    <xf numFmtId="166" fontId="26" fillId="0" borderId="5" xfId="0" applyNumberFormat="1" applyFont="1" applyBorder="1" applyAlignment="1">
      <alignment horizontal="right" vertical="center" wrapText="1"/>
    </xf>
    <xf numFmtId="164" fontId="26" fillId="0" borderId="5" xfId="0" applyNumberFormat="1" applyFont="1" applyBorder="1" applyAlignment="1">
      <alignment horizontal="right" vertical="center" wrapText="1"/>
    </xf>
    <xf numFmtId="9" fontId="26" fillId="0" borderId="5" xfId="2" applyFont="1" applyFill="1" applyBorder="1" applyAlignment="1">
      <alignment horizontal="right" vertical="center" wrapText="1"/>
    </xf>
    <xf numFmtId="0" fontId="26" fillId="0" borderId="12" xfId="0" applyFont="1" applyBorder="1" applyAlignment="1">
      <alignment horizontal="center" vertical="center" wrapText="1"/>
    </xf>
    <xf numFmtId="0" fontId="24" fillId="0" borderId="13" xfId="0" applyFont="1" applyBorder="1" applyAlignment="1">
      <alignment horizontal="center" vertical="center" wrapText="1"/>
    </xf>
    <xf numFmtId="164" fontId="24" fillId="0" borderId="13" xfId="0" applyNumberFormat="1" applyFont="1" applyBorder="1" applyAlignment="1">
      <alignment horizontal="right" vertical="center" wrapText="1"/>
    </xf>
    <xf numFmtId="164" fontId="24" fillId="0" borderId="12" xfId="0" applyNumberFormat="1" applyFont="1" applyBorder="1" applyAlignment="1">
      <alignment horizontal="right" vertical="center" wrapText="1"/>
    </xf>
    <xf numFmtId="0" fontId="11" fillId="0" borderId="0" xfId="5" applyAlignment="1" applyProtection="1"/>
    <xf numFmtId="10" fontId="5" fillId="0" borderId="0" xfId="2" applyNumberFormat="1" applyFont="1"/>
    <xf numFmtId="10" fontId="12" fillId="0" borderId="12" xfId="2" applyNumberFormat="1" applyFont="1" applyBorder="1" applyAlignment="1">
      <alignment horizontal="center" vertical="center" wrapText="1"/>
    </xf>
    <xf numFmtId="10" fontId="2" fillId="0" borderId="26" xfId="2" applyNumberFormat="1" applyFont="1" applyBorder="1" applyAlignment="1">
      <alignment horizontal="center" vertical="center" wrapText="1"/>
    </xf>
    <xf numFmtId="164" fontId="5" fillId="0" borderId="7" xfId="1" applyNumberFormat="1" applyFont="1" applyBorder="1"/>
    <xf numFmtId="0" fontId="2" fillId="0" borderId="16" xfId="0" applyFont="1" applyBorder="1" applyAlignment="1">
      <alignment horizontal="center" vertical="center"/>
    </xf>
    <xf numFmtId="0" fontId="2" fillId="0" borderId="16" xfId="0" applyFont="1" applyBorder="1" applyAlignment="1">
      <alignment vertical="center"/>
    </xf>
    <xf numFmtId="164" fontId="5" fillId="0" borderId="12" xfId="1" applyNumberFormat="1" applyFont="1" applyBorder="1"/>
    <xf numFmtId="164" fontId="5" fillId="0" borderId="12" xfId="1" applyNumberFormat="1" applyFont="1" applyBorder="1" applyAlignment="1">
      <alignment wrapText="1"/>
    </xf>
    <xf numFmtId="14" fontId="5" fillId="0" borderId="12" xfId="1" applyNumberFormat="1" applyFont="1" applyBorder="1" applyAlignment="1">
      <alignment wrapText="1"/>
    </xf>
    <xf numFmtId="43" fontId="5" fillId="0" borderId="12" xfId="1" applyFont="1" applyBorder="1" applyAlignment="1">
      <alignment wrapText="1"/>
    </xf>
    <xf numFmtId="10" fontId="5" fillId="0" borderId="12" xfId="2" applyNumberFormat="1" applyFont="1" applyBorder="1" applyAlignment="1">
      <alignment wrapText="1"/>
    </xf>
    <xf numFmtId="164" fontId="29" fillId="0" borderId="5" xfId="0" applyNumberFormat="1" applyFont="1" applyBorder="1"/>
    <xf numFmtId="0" fontId="29" fillId="0" borderId="5" xfId="0" applyFont="1" applyBorder="1" applyAlignment="1">
      <alignment horizontal="center" vertical="center" wrapText="1"/>
    </xf>
    <xf numFmtId="0" fontId="30" fillId="0" borderId="5" xfId="0" applyFont="1" applyBorder="1" applyAlignment="1">
      <alignment horizontal="center" vertical="center" wrapText="1"/>
    </xf>
    <xf numFmtId="0" fontId="30" fillId="0" borderId="5" xfId="3" applyFont="1" applyBorder="1" applyAlignment="1">
      <alignment horizontal="center" vertical="center" wrapText="1"/>
    </xf>
    <xf numFmtId="3" fontId="30" fillId="0" borderId="5" xfId="0" applyNumberFormat="1" applyFont="1" applyBorder="1" applyAlignment="1">
      <alignment horizontal="center" vertical="center" wrapText="1"/>
    </xf>
    <xf numFmtId="3" fontId="31" fillId="0" borderId="5" xfId="0" applyNumberFormat="1" applyFont="1" applyBorder="1" applyAlignment="1">
      <alignment horizontal="center" vertical="center" wrapText="1"/>
    </xf>
    <xf numFmtId="164" fontId="31" fillId="0" borderId="5" xfId="1" applyNumberFormat="1" applyFont="1" applyBorder="1" applyAlignment="1">
      <alignment horizontal="center" vertical="center" wrapText="1"/>
    </xf>
    <xf numFmtId="9" fontId="31" fillId="0" borderId="5" xfId="2" applyFont="1" applyBorder="1" applyAlignment="1">
      <alignment horizontal="center" vertical="center" wrapText="1"/>
    </xf>
    <xf numFmtId="0" fontId="32" fillId="0" borderId="5" xfId="0" applyFont="1" applyBorder="1" applyAlignment="1">
      <alignment vertical="center" wrapText="1"/>
    </xf>
    <xf numFmtId="164" fontId="29" fillId="0" borderId="5" xfId="0" applyNumberFormat="1" applyFont="1" applyBorder="1" applyAlignment="1">
      <alignment horizontal="center" vertical="center" wrapText="1"/>
    </xf>
    <xf numFmtId="9" fontId="29" fillId="0" borderId="5" xfId="2" applyFont="1" applyBorder="1" applyAlignment="1">
      <alignment horizontal="center" vertical="center" wrapText="1"/>
    </xf>
    <xf numFmtId="0" fontId="31" fillId="0" borderId="5" xfId="0" applyFont="1" applyBorder="1"/>
    <xf numFmtId="165" fontId="0" fillId="0" borderId="0" xfId="1" applyNumberFormat="1" applyFont="1"/>
    <xf numFmtId="0" fontId="33" fillId="2" borderId="5" xfId="0" applyFont="1" applyFill="1" applyBorder="1" applyAlignment="1">
      <alignment horizontal="center" vertical="center" wrapText="1"/>
    </xf>
    <xf numFmtId="3" fontId="34" fillId="0" borderId="5" xfId="0" applyNumberFormat="1" applyFont="1" applyBorder="1" applyAlignment="1">
      <alignment horizontal="center" vertical="center" wrapText="1"/>
    </xf>
    <xf numFmtId="3" fontId="24" fillId="0" borderId="5" xfId="0" applyNumberFormat="1" applyFont="1" applyBorder="1" applyAlignment="1">
      <alignment horizontal="right" vertical="center" wrapText="1"/>
    </xf>
    <xf numFmtId="43" fontId="35" fillId="0" borderId="5" xfId="1" applyFont="1" applyBorder="1"/>
    <xf numFmtId="164" fontId="35" fillId="0" borderId="5" xfId="1" applyNumberFormat="1" applyFont="1" applyBorder="1"/>
    <xf numFmtId="0" fontId="24" fillId="2" borderId="5" xfId="0" applyFont="1" applyFill="1" applyBorder="1" applyAlignment="1">
      <alignment horizontal="justify" vertical="center" wrapText="1"/>
    </xf>
    <xf numFmtId="0" fontId="35" fillId="2" borderId="5" xfId="0" applyFont="1" applyFill="1" applyBorder="1" applyAlignment="1">
      <alignment horizontal="center" vertical="center" wrapText="1"/>
    </xf>
    <xf numFmtId="0" fontId="35" fillId="0" borderId="5" xfId="0" applyFont="1" applyBorder="1" applyAlignment="1">
      <alignment horizontal="left" vertical="center"/>
    </xf>
    <xf numFmtId="0" fontId="26" fillId="2" borderId="5" xfId="0" applyFont="1" applyFill="1" applyBorder="1" applyAlignment="1">
      <alignment horizontal="center" vertical="center" wrapText="1"/>
    </xf>
    <xf numFmtId="3" fontId="26" fillId="2" borderId="5" xfId="0" applyNumberFormat="1" applyFont="1" applyFill="1" applyBorder="1" applyAlignment="1">
      <alignment horizontal="center" vertical="center" wrapText="1"/>
    </xf>
    <xf numFmtId="9" fontId="26" fillId="2" borderId="5" xfId="2" applyFont="1" applyFill="1" applyBorder="1" applyAlignment="1">
      <alignment horizontal="center" vertical="center" wrapText="1"/>
    </xf>
    <xf numFmtId="3" fontId="26" fillId="2" borderId="5" xfId="0" applyNumberFormat="1" applyFont="1" applyFill="1" applyBorder="1" applyAlignment="1">
      <alignment horizontal="right" vertical="center" wrapText="1"/>
    </xf>
    <xf numFmtId="0" fontId="26" fillId="2" borderId="5" xfId="0" applyFont="1" applyFill="1" applyBorder="1" applyAlignment="1">
      <alignment horizontal="left" vertical="center" wrapText="1"/>
    </xf>
    <xf numFmtId="3" fontId="24" fillId="2" borderId="5" xfId="0" applyNumberFormat="1" applyFont="1" applyFill="1" applyBorder="1" applyAlignment="1">
      <alignment horizontal="right" vertical="center" wrapText="1"/>
    </xf>
    <xf numFmtId="0" fontId="24" fillId="0" borderId="5" xfId="0" applyFont="1" applyBorder="1" applyAlignment="1">
      <alignment vertical="center"/>
    </xf>
    <xf numFmtId="164" fontId="33" fillId="0" borderId="5" xfId="0" applyNumberFormat="1" applyFont="1" applyBorder="1"/>
    <xf numFmtId="0" fontId="33" fillId="0" borderId="5" xfId="0" applyFont="1" applyBorder="1"/>
    <xf numFmtId="0" fontId="18" fillId="0" borderId="5" xfId="0" applyFont="1" applyBorder="1" applyAlignment="1">
      <alignment horizontal="center" vertical="center" wrapText="1"/>
    </xf>
    <xf numFmtId="0" fontId="39" fillId="0" borderId="0" xfId="4" applyFont="1" applyAlignment="1">
      <alignment horizontal="center" vertical="center" wrapText="1"/>
    </xf>
    <xf numFmtId="0" fontId="39" fillId="0" borderId="0" xfId="4" applyFont="1" applyAlignment="1">
      <alignment vertical="center" wrapText="1"/>
    </xf>
    <xf numFmtId="0" fontId="39" fillId="0" borderId="0" xfId="4" applyFont="1" applyAlignment="1">
      <alignment horizontal="left" vertical="center" wrapText="1"/>
    </xf>
    <xf numFmtId="0" fontId="39" fillId="4" borderId="0" xfId="4" quotePrefix="1" applyFont="1" applyFill="1" applyAlignment="1">
      <alignment horizontal="left"/>
    </xf>
    <xf numFmtId="0" fontId="39" fillId="4" borderId="0" xfId="4" applyFont="1" applyFill="1"/>
    <xf numFmtId="0" fontId="39" fillId="0" borderId="0" xfId="4" applyFont="1"/>
    <xf numFmtId="0" fontId="2" fillId="4" borderId="0" xfId="0" applyFont="1" applyFill="1"/>
    <xf numFmtId="0" fontId="39" fillId="4" borderId="0" xfId="0" applyFont="1" applyFill="1"/>
    <xf numFmtId="0" fontId="40" fillId="0" borderId="0" xfId="4" applyFont="1" applyAlignment="1">
      <alignment horizontal="center" vertical="center" wrapText="1"/>
    </xf>
    <xf numFmtId="14" fontId="39" fillId="4" borderId="0" xfId="0" quotePrefix="1" applyNumberFormat="1" applyFont="1" applyFill="1" applyAlignment="1">
      <alignment horizontal="left"/>
    </xf>
    <xf numFmtId="0" fontId="40" fillId="0" borderId="0" xfId="4" applyFont="1" applyAlignment="1">
      <alignment horizontal="left"/>
    </xf>
    <xf numFmtId="0" fontId="40" fillId="0" borderId="5" xfId="4" applyFont="1" applyBorder="1" applyAlignment="1">
      <alignment horizontal="center" vertical="center" wrapText="1"/>
    </xf>
    <xf numFmtId="0" fontId="40" fillId="0" borderId="0" xfId="4" applyFont="1" applyAlignment="1">
      <alignment horizontal="left" wrapText="1"/>
    </xf>
    <xf numFmtId="0" fontId="39" fillId="0" borderId="5" xfId="4" applyFont="1" applyBorder="1" applyAlignment="1">
      <alignment horizontal="center" vertical="center" wrapText="1"/>
    </xf>
    <xf numFmtId="0" fontId="39" fillId="0" borderId="5" xfId="12" applyFont="1" applyBorder="1" applyAlignment="1">
      <alignment vertical="center" wrapText="1"/>
    </xf>
    <xf numFmtId="0" fontId="39" fillId="0" borderId="5" xfId="0" quotePrefix="1" applyFont="1" applyBorder="1" applyAlignment="1">
      <alignment horizontal="left" vertical="center" wrapText="1"/>
    </xf>
    <xf numFmtId="0" fontId="39" fillId="0" borderId="5" xfId="12" applyFont="1" applyBorder="1" applyAlignment="1">
      <alignment horizontal="left" vertical="center" wrapText="1"/>
    </xf>
    <xf numFmtId="0" fontId="39" fillId="0" borderId="5" xfId="0" applyFont="1" applyBorder="1" applyAlignment="1">
      <alignment horizontal="left" vertical="center" wrapText="1"/>
    </xf>
    <xf numFmtId="0" fontId="40" fillId="0" borderId="0" xfId="0" applyFont="1"/>
    <xf numFmtId="0" fontId="39" fillId="0" borderId="5" xfId="4" applyFont="1" applyBorder="1" applyAlignment="1">
      <alignment vertical="center" wrapText="1"/>
    </xf>
    <xf numFmtId="2" fontId="39" fillId="0" borderId="5" xfId="0" quotePrefix="1" applyNumberFormat="1" applyFont="1" applyBorder="1" applyAlignment="1">
      <alignment horizontal="left" vertical="center" wrapText="1"/>
    </xf>
    <xf numFmtId="0" fontId="2" fillId="0" borderId="5" xfId="0" applyFont="1" applyBorder="1" applyAlignment="1">
      <alignment horizontal="left" vertical="center" wrapText="1"/>
    </xf>
    <xf numFmtId="43" fontId="39" fillId="0" borderId="0" xfId="4" applyNumberFormat="1" applyFont="1"/>
    <xf numFmtId="0" fontId="40" fillId="0" borderId="5" xfId="12" applyFont="1" applyBorder="1" applyAlignment="1">
      <alignment horizontal="center" vertical="center" wrapText="1"/>
    </xf>
    <xf numFmtId="0" fontId="41" fillId="0" borderId="0" xfId="5" applyFont="1" applyAlignment="1" applyProtection="1"/>
    <xf numFmtId="0" fontId="39" fillId="0" borderId="5" xfId="12" applyFont="1" applyBorder="1" applyAlignment="1">
      <alignment horizontal="center" vertical="center" wrapText="1"/>
    </xf>
    <xf numFmtId="2" fontId="39" fillId="0" borderId="5" xfId="0" quotePrefix="1" applyNumberFormat="1" applyFont="1" applyBorder="1" applyAlignment="1">
      <alignment horizontal="center" vertical="center" wrapText="1"/>
    </xf>
    <xf numFmtId="172" fontId="39" fillId="0" borderId="5" xfId="0" applyNumberFormat="1" applyFont="1" applyBorder="1" applyAlignment="1">
      <alignment horizontal="center" vertical="center"/>
    </xf>
    <xf numFmtId="0" fontId="39" fillId="0" borderId="5" xfId="0" quotePrefix="1" applyFont="1" applyBorder="1" applyAlignment="1">
      <alignment horizontal="center" vertical="center" wrapText="1"/>
    </xf>
    <xf numFmtId="176" fontId="39" fillId="0" borderId="0" xfId="4" applyNumberFormat="1" applyFont="1"/>
    <xf numFmtId="0" fontId="39" fillId="0" borderId="0" xfId="4" applyFont="1" applyAlignment="1">
      <alignment wrapText="1"/>
    </xf>
    <xf numFmtId="0" fontId="40" fillId="0" borderId="5" xfId="4" quotePrefix="1" applyFont="1" applyBorder="1" applyAlignment="1">
      <alignment horizontal="center" vertical="center" wrapText="1"/>
    </xf>
    <xf numFmtId="0" fontId="40" fillId="0" borderId="0" xfId="4" applyFont="1" applyAlignment="1">
      <alignment vertical="center" wrapText="1"/>
    </xf>
    <xf numFmtId="0" fontId="42" fillId="0" borderId="0" xfId="5" applyFont="1" applyAlignment="1" applyProtection="1">
      <alignment horizontal="left" vertical="center"/>
    </xf>
    <xf numFmtId="0" fontId="41" fillId="0" borderId="0" xfId="5" applyFont="1" applyAlignment="1" applyProtection="1">
      <alignment horizontal="left" vertical="center" indent="4"/>
    </xf>
    <xf numFmtId="0" fontId="39" fillId="0" borderId="5" xfId="4" quotePrefix="1" applyFont="1" applyBorder="1" applyAlignment="1">
      <alignment horizontal="center" vertical="center" wrapText="1"/>
    </xf>
    <xf numFmtId="0" fontId="39" fillId="0" borderId="5" xfId="4" quotePrefix="1" applyFont="1" applyBorder="1" applyAlignment="1">
      <alignment horizontal="left" vertical="center" wrapText="1"/>
    </xf>
    <xf numFmtId="0" fontId="39" fillId="0" borderId="0" xfId="0" applyFont="1"/>
    <xf numFmtId="2" fontId="39" fillId="0" borderId="5" xfId="4" applyNumberFormat="1" applyFont="1" applyBorder="1" applyAlignment="1">
      <alignment horizontal="left" vertical="center" wrapText="1"/>
    </xf>
    <xf numFmtId="0" fontId="39" fillId="0" borderId="5" xfId="4" applyFont="1" applyBorder="1" applyAlignment="1">
      <alignment horizontal="left" vertical="center" wrapText="1"/>
    </xf>
    <xf numFmtId="0" fontId="39" fillId="0" borderId="5" xfId="4" quotePrefix="1" applyFont="1" applyBorder="1" applyAlignment="1">
      <alignment vertical="center" wrapText="1"/>
    </xf>
    <xf numFmtId="0" fontId="3" fillId="0" borderId="5" xfId="4" quotePrefix="1" applyFont="1" applyBorder="1" applyAlignment="1">
      <alignment horizontal="center" vertical="center" wrapText="1"/>
    </xf>
    <xf numFmtId="0" fontId="43" fillId="0" borderId="5" xfId="4" applyFont="1" applyBorder="1" applyAlignment="1">
      <alignment horizontal="center" vertical="center" wrapText="1"/>
    </xf>
    <xf numFmtId="0" fontId="43" fillId="0" borderId="5" xfId="4" applyFont="1" applyBorder="1" applyAlignment="1">
      <alignment vertical="center" wrapText="1"/>
    </xf>
    <xf numFmtId="0" fontId="43" fillId="0" borderId="48" xfId="4" applyFont="1" applyBorder="1" applyAlignment="1">
      <alignment horizontal="left" vertical="center" wrapText="1"/>
    </xf>
    <xf numFmtId="0" fontId="43" fillId="0" borderId="48" xfId="0" applyFont="1" applyBorder="1" applyAlignment="1">
      <alignment vertical="center" wrapText="1"/>
    </xf>
    <xf numFmtId="0" fontId="43" fillId="0" borderId="48" xfId="0" quotePrefix="1" applyFont="1" applyBorder="1" applyAlignment="1">
      <alignment horizontal="left" vertical="center" wrapText="1"/>
    </xf>
    <xf numFmtId="0" fontId="43" fillId="0" borderId="5" xfId="0" applyFont="1" applyBorder="1" applyAlignment="1">
      <alignment horizontal="justify" vertical="center" wrapText="1"/>
    </xf>
    <xf numFmtId="0" fontId="43" fillId="0" borderId="5" xfId="0" applyFont="1" applyBorder="1" applyAlignment="1">
      <alignment vertical="center" wrapText="1"/>
    </xf>
    <xf numFmtId="0" fontId="43" fillId="0" borderId="5" xfId="4" quotePrefix="1" applyFont="1" applyBorder="1" applyAlignment="1">
      <alignment horizontal="center" vertical="center" wrapText="1"/>
    </xf>
    <xf numFmtId="0" fontId="43" fillId="0" borderId="5" xfId="4" quotePrefix="1" applyFont="1" applyBorder="1" applyAlignment="1">
      <alignment horizontal="left" vertical="center" wrapText="1"/>
    </xf>
    <xf numFmtId="166" fontId="26" fillId="0" borderId="5" xfId="0" applyNumberFormat="1" applyFont="1" applyBorder="1" applyAlignment="1">
      <alignment horizontal="center" vertical="center"/>
    </xf>
    <xf numFmtId="0" fontId="18" fillId="0" borderId="13" xfId="0" applyFont="1" applyBorder="1" applyAlignment="1">
      <alignment horizontal="center"/>
    </xf>
    <xf numFmtId="0" fontId="12" fillId="0" borderId="5" xfId="0" applyFont="1" applyBorder="1"/>
    <xf numFmtId="0" fontId="14" fillId="2" borderId="1"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3" fontId="10" fillId="2" borderId="4" xfId="0" applyNumberFormat="1" applyFont="1" applyFill="1" applyBorder="1" applyAlignment="1">
      <alignment horizontal="center" vertical="center" wrapText="1"/>
    </xf>
    <xf numFmtId="9" fontId="10" fillId="2" borderId="4" xfId="0" applyNumberFormat="1" applyFont="1" applyFill="1" applyBorder="1" applyAlignment="1">
      <alignment horizontal="center" vertical="center" wrapText="1"/>
    </xf>
    <xf numFmtId="3" fontId="10" fillId="2" borderId="4" xfId="0" applyNumberFormat="1" applyFont="1" applyFill="1" applyBorder="1" applyAlignment="1">
      <alignment horizontal="right" vertical="center" wrapText="1"/>
    </xf>
    <xf numFmtId="0" fontId="3" fillId="0" borderId="3" xfId="0" applyFont="1" applyBorder="1" applyAlignment="1">
      <alignment vertical="center"/>
    </xf>
    <xf numFmtId="3" fontId="14" fillId="0" borderId="4" xfId="0" applyNumberFormat="1" applyFont="1" applyBorder="1" applyAlignment="1">
      <alignment horizontal="right" vertical="center"/>
    </xf>
    <xf numFmtId="172" fontId="2" fillId="0" borderId="4" xfId="0" applyNumberFormat="1" applyFont="1" applyBorder="1" applyAlignment="1">
      <alignment horizontal="center" vertical="center"/>
    </xf>
    <xf numFmtId="0" fontId="2" fillId="3" borderId="0" xfId="0" quotePrefix="1" applyFont="1" applyFill="1" applyAlignment="1">
      <alignment horizontal="justify" vertical="center"/>
    </xf>
    <xf numFmtId="0" fontId="36" fillId="2" borderId="5" xfId="0" applyFont="1" applyFill="1" applyBorder="1" applyAlignment="1">
      <alignment horizontal="justify" vertical="center" wrapText="1"/>
    </xf>
    <xf numFmtId="0" fontId="3" fillId="0" borderId="4" xfId="0" applyFont="1" applyBorder="1" applyAlignment="1">
      <alignment horizontal="center" vertical="center"/>
    </xf>
    <xf numFmtId="3" fontId="6" fillId="0" borderId="0" xfId="0" applyNumberFormat="1" applyFont="1" applyAlignment="1">
      <alignment horizontal="center" vertical="center" wrapText="1"/>
    </xf>
    <xf numFmtId="3" fontId="7" fillId="0" borderId="0" xfId="0" applyNumberFormat="1" applyFont="1" applyAlignment="1">
      <alignment horizontal="right" vertical="center" wrapText="1"/>
    </xf>
    <xf numFmtId="3" fontId="6" fillId="0" borderId="0" xfId="0" applyNumberFormat="1" applyFont="1" applyAlignment="1">
      <alignment horizontal="right" vertical="center" wrapText="1"/>
    </xf>
    <xf numFmtId="164" fontId="29" fillId="0" borderId="0" xfId="0" applyNumberFormat="1" applyFont="1"/>
    <xf numFmtId="177" fontId="26" fillId="2" borderId="5" xfId="0" applyNumberFormat="1" applyFont="1" applyFill="1" applyBorder="1" applyAlignment="1">
      <alignment horizontal="center" vertical="center" wrapText="1"/>
    </xf>
    <xf numFmtId="166" fontId="26" fillId="2" borderId="5" xfId="0" applyNumberFormat="1" applyFont="1" applyFill="1" applyBorder="1" applyAlignment="1">
      <alignment horizontal="center" vertical="center" wrapText="1"/>
    </xf>
    <xf numFmtId="164" fontId="35" fillId="0" borderId="49" xfId="0" applyNumberFormat="1" applyFont="1" applyBorder="1" applyAlignment="1">
      <alignment horizontal="center"/>
    </xf>
    <xf numFmtId="164" fontId="20" fillId="0" borderId="12" xfId="1" applyNumberFormat="1" applyFont="1" applyBorder="1" applyAlignment="1">
      <alignment horizontal="center" vertical="center" wrapText="1"/>
    </xf>
    <xf numFmtId="1" fontId="20" fillId="0" borderId="12" xfId="1" applyNumberFormat="1" applyFont="1" applyBorder="1" applyAlignment="1">
      <alignment horizontal="center" vertical="center" wrapText="1"/>
    </xf>
    <xf numFmtId="165" fontId="26" fillId="0" borderId="5" xfId="1" applyNumberFormat="1" applyFont="1" applyBorder="1" applyAlignment="1">
      <alignment horizontal="center" vertical="center"/>
    </xf>
    <xf numFmtId="0" fontId="33" fillId="2" borderId="5" xfId="0" quotePrefix="1" applyFont="1" applyFill="1" applyBorder="1" applyAlignment="1">
      <alignment horizontal="center" vertical="center" wrapText="1"/>
    </xf>
    <xf numFmtId="0" fontId="24" fillId="0" borderId="9" xfId="0" applyFont="1" applyBorder="1" applyAlignment="1">
      <alignment vertical="center"/>
    </xf>
    <xf numFmtId="0" fontId="33" fillId="0" borderId="9" xfId="0" applyFont="1" applyBorder="1"/>
    <xf numFmtId="0" fontId="33" fillId="2" borderId="9" xfId="0" applyFont="1" applyFill="1" applyBorder="1" applyAlignment="1">
      <alignment horizontal="center" vertical="center" wrapText="1"/>
    </xf>
    <xf numFmtId="3" fontId="33" fillId="0" borderId="9" xfId="0" applyNumberFormat="1" applyFont="1" applyBorder="1"/>
    <xf numFmtId="9" fontId="35" fillId="0" borderId="9" xfId="2" applyFont="1" applyBorder="1"/>
    <xf numFmtId="9" fontId="35" fillId="0" borderId="47" xfId="2" applyFont="1" applyBorder="1" applyAlignment="1">
      <alignment horizontal="center"/>
    </xf>
    <xf numFmtId="0" fontId="37" fillId="0" borderId="49" xfId="0" applyFont="1" applyBorder="1"/>
    <xf numFmtId="3" fontId="24" fillId="0" borderId="5" xfId="0" applyNumberFormat="1" applyFont="1" applyBorder="1" applyAlignment="1">
      <alignment vertical="center"/>
    </xf>
    <xf numFmtId="3" fontId="33" fillId="0" borderId="5" xfId="0" applyNumberFormat="1" applyFont="1" applyBorder="1"/>
    <xf numFmtId="172" fontId="39" fillId="0" borderId="5" xfId="0" quotePrefix="1" applyNumberFormat="1" applyFont="1" applyBorder="1" applyAlignment="1">
      <alignment horizontal="left" vertical="center" wrapText="1"/>
    </xf>
    <xf numFmtId="165" fontId="39" fillId="0" borderId="5" xfId="1" applyNumberFormat="1" applyFont="1" applyBorder="1" applyAlignment="1">
      <alignment horizontal="left" vertical="center" wrapText="1"/>
    </xf>
    <xf numFmtId="0" fontId="3" fillId="0" borderId="5" xfId="4" applyFont="1" applyBorder="1" applyAlignment="1">
      <alignment horizontal="center" vertical="center" wrapText="1"/>
    </xf>
    <xf numFmtId="2" fontId="2" fillId="4" borderId="26" xfId="0" applyNumberFormat="1" applyFont="1" applyFill="1" applyBorder="1" applyAlignment="1">
      <alignment horizontal="center" vertical="center" wrapText="1"/>
    </xf>
    <xf numFmtId="9" fontId="2" fillId="4" borderId="29" xfId="0" applyNumberFormat="1" applyFont="1" applyFill="1" applyBorder="1" applyAlignment="1">
      <alignment horizontal="center" vertical="center" wrapText="1"/>
    </xf>
    <xf numFmtId="9" fontId="21" fillId="4" borderId="29" xfId="0" applyNumberFormat="1" applyFont="1" applyFill="1" applyBorder="1" applyAlignment="1">
      <alignment horizontal="center" vertical="center" wrapText="1"/>
    </xf>
    <xf numFmtId="3" fontId="2" fillId="4" borderId="29" xfId="0" applyNumberFormat="1" applyFont="1" applyFill="1" applyBorder="1" applyAlignment="1">
      <alignment horizontal="center" vertical="center"/>
    </xf>
    <xf numFmtId="3" fontId="2" fillId="4" borderId="32" xfId="0" applyNumberFormat="1" applyFont="1" applyFill="1" applyBorder="1" applyAlignment="1">
      <alignment horizontal="center" vertical="center"/>
    </xf>
    <xf numFmtId="0" fontId="48" fillId="0" borderId="12" xfId="5" applyFont="1" applyBorder="1" applyAlignment="1" applyProtection="1">
      <alignment horizontal="center" vertical="center" wrapText="1"/>
    </xf>
    <xf numFmtId="0" fontId="11" fillId="0" borderId="12" xfId="5" applyBorder="1" applyAlignment="1" applyProtection="1">
      <alignment horizontal="center" vertical="center" wrapText="1"/>
    </xf>
    <xf numFmtId="178" fontId="2" fillId="0" borderId="0" xfId="0" applyNumberFormat="1" applyFont="1" applyAlignment="1">
      <alignment vertical="center" wrapText="1"/>
    </xf>
    <xf numFmtId="178" fontId="2" fillId="0" borderId="0" xfId="0" applyNumberFormat="1" applyFont="1" applyAlignment="1">
      <alignment wrapText="1"/>
    </xf>
    <xf numFmtId="0" fontId="2" fillId="0" borderId="5" xfId="0" applyFont="1" applyBorder="1" applyAlignment="1">
      <alignment vertical="center" wrapText="1"/>
    </xf>
    <xf numFmtId="178" fontId="2" fillId="0" borderId="5" xfId="0" applyNumberFormat="1" applyFont="1" applyBorder="1" applyAlignment="1">
      <alignment vertical="center" wrapText="1"/>
    </xf>
    <xf numFmtId="0" fontId="2" fillId="0" borderId="5" xfId="0" applyFont="1" applyBorder="1" applyAlignment="1">
      <alignment horizontal="center" vertical="center" wrapText="1"/>
    </xf>
    <xf numFmtId="43" fontId="2" fillId="0" borderId="5" xfId="1" applyFont="1" applyBorder="1" applyAlignment="1">
      <alignment vertical="center" wrapText="1"/>
    </xf>
    <xf numFmtId="0" fontId="3" fillId="0" borderId="5" xfId="0" applyFont="1" applyBorder="1" applyAlignment="1">
      <alignment horizontal="center" vertical="center" wrapText="1"/>
    </xf>
    <xf numFmtId="164" fontId="2" fillId="0" borderId="5" xfId="1" applyNumberFormat="1" applyFont="1" applyBorder="1" applyAlignment="1">
      <alignment vertical="center" wrapText="1"/>
    </xf>
    <xf numFmtId="164" fontId="2" fillId="0" borderId="5" xfId="0" applyNumberFormat="1" applyFont="1" applyBorder="1" applyAlignment="1">
      <alignment vertical="center" wrapText="1"/>
    </xf>
    <xf numFmtId="0" fontId="12" fillId="0" borderId="5" xfId="0" applyFont="1" applyBorder="1" applyAlignment="1">
      <alignment vertical="center" wrapText="1"/>
    </xf>
    <xf numFmtId="43" fontId="12" fillId="0" borderId="5" xfId="1" applyFont="1" applyBorder="1" applyAlignment="1">
      <alignment vertical="center" wrapText="1"/>
    </xf>
    <xf numFmtId="164" fontId="12" fillId="0" borderId="5" xfId="1" applyNumberFormat="1" applyFont="1" applyBorder="1" applyAlignment="1">
      <alignment vertical="center" wrapText="1"/>
    </xf>
    <xf numFmtId="0" fontId="12" fillId="0" borderId="5" xfId="0" applyFont="1" applyBorder="1" applyAlignment="1">
      <alignment horizontal="center" vertical="center" wrapText="1"/>
    </xf>
    <xf numFmtId="178" fontId="3" fillId="0" borderId="5" xfId="0" applyNumberFormat="1" applyFont="1" applyBorder="1" applyAlignment="1">
      <alignment horizontal="center" vertical="center" wrapText="1"/>
    </xf>
    <xf numFmtId="0" fontId="46" fillId="3" borderId="5" xfId="0" applyFont="1" applyFill="1" applyBorder="1" applyAlignment="1">
      <alignment vertical="center"/>
    </xf>
    <xf numFmtId="0" fontId="5" fillId="3" borderId="5" xfId="0" applyFont="1" applyFill="1" applyBorder="1" applyAlignment="1">
      <alignment horizontal="center" vertical="center" wrapText="1"/>
    </xf>
    <xf numFmtId="166" fontId="46" fillId="3" borderId="5" xfId="0" applyNumberFormat="1" applyFont="1" applyFill="1" applyBorder="1" applyAlignment="1">
      <alignment horizontal="right" vertical="center"/>
    </xf>
    <xf numFmtId="3" fontId="46" fillId="3" borderId="5" xfId="0" applyNumberFormat="1" applyFont="1" applyFill="1" applyBorder="1" applyAlignment="1">
      <alignment horizontal="center" vertical="center"/>
    </xf>
    <xf numFmtId="9" fontId="46" fillId="3" borderId="5" xfId="0" applyNumberFormat="1" applyFont="1" applyFill="1" applyBorder="1" applyAlignment="1">
      <alignment horizontal="center" vertical="center"/>
    </xf>
    <xf numFmtId="3" fontId="5" fillId="3" borderId="5" xfId="0" applyNumberFormat="1" applyFont="1" applyFill="1" applyBorder="1" applyAlignment="1">
      <alignment horizontal="right" vertical="center" wrapText="1"/>
    </xf>
    <xf numFmtId="14" fontId="5" fillId="3" borderId="5" xfId="0" applyNumberFormat="1" applyFont="1" applyFill="1" applyBorder="1" applyAlignment="1">
      <alignment horizontal="center" vertical="center" wrapText="1"/>
    </xf>
    <xf numFmtId="9" fontId="5" fillId="3" borderId="5" xfId="0" applyNumberFormat="1" applyFont="1" applyFill="1" applyBorder="1" applyAlignment="1">
      <alignment horizontal="center" vertical="center" wrapText="1"/>
    </xf>
    <xf numFmtId="0" fontId="46" fillId="3" borderId="5" xfId="0" applyFont="1" applyFill="1" applyBorder="1" applyAlignment="1">
      <alignment vertical="center" wrapText="1"/>
    </xf>
    <xf numFmtId="3" fontId="4" fillId="3" borderId="5" xfId="0" applyNumberFormat="1" applyFont="1" applyFill="1" applyBorder="1" applyAlignment="1">
      <alignment horizontal="right" vertical="center" wrapText="1"/>
    </xf>
    <xf numFmtId="3" fontId="5" fillId="5" borderId="5" xfId="0" applyNumberFormat="1" applyFont="1" applyFill="1" applyBorder="1" applyAlignment="1">
      <alignment horizontal="right" vertical="center" wrapText="1"/>
    </xf>
    <xf numFmtId="3" fontId="4" fillId="5" borderId="5" xfId="0" applyNumberFormat="1" applyFont="1" applyFill="1" applyBorder="1" applyAlignment="1">
      <alignment horizontal="right" vertical="center" wrapText="1"/>
    </xf>
    <xf numFmtId="0" fontId="4" fillId="3" borderId="5" xfId="0" applyFont="1" applyFill="1" applyBorder="1" applyAlignment="1">
      <alignment vertical="center" wrapText="1"/>
    </xf>
    <xf numFmtId="179" fontId="46" fillId="3" borderId="5" xfId="1" applyNumberFormat="1" applyFont="1" applyFill="1" applyBorder="1" applyAlignment="1">
      <alignment horizontal="center" vertical="center"/>
    </xf>
    <xf numFmtId="179" fontId="0" fillId="0" borderId="0" xfId="1" applyNumberFormat="1" applyFont="1"/>
    <xf numFmtId="0" fontId="46" fillId="3" borderId="48" xfId="0" applyFont="1" applyFill="1" applyBorder="1" applyAlignment="1">
      <alignment vertical="center" wrapText="1"/>
    </xf>
    <xf numFmtId="0" fontId="5" fillId="3" borderId="48" xfId="0" applyFont="1" applyFill="1" applyBorder="1" applyAlignment="1">
      <alignment horizontal="center" vertical="center" wrapText="1"/>
    </xf>
    <xf numFmtId="166" fontId="46" fillId="3" borderId="48" xfId="0" applyNumberFormat="1" applyFont="1" applyFill="1" applyBorder="1" applyAlignment="1">
      <alignment horizontal="right" vertical="center"/>
    </xf>
    <xf numFmtId="3" fontId="46" fillId="3" borderId="48" xfId="0" applyNumberFormat="1" applyFont="1" applyFill="1" applyBorder="1" applyAlignment="1">
      <alignment horizontal="center" vertical="center"/>
    </xf>
    <xf numFmtId="179" fontId="46" fillId="3" borderId="48" xfId="1" applyNumberFormat="1" applyFont="1" applyFill="1" applyBorder="1" applyAlignment="1">
      <alignment horizontal="center" vertical="center"/>
    </xf>
    <xf numFmtId="3" fontId="5" fillId="3" borderId="48" xfId="0" applyNumberFormat="1" applyFont="1" applyFill="1" applyBorder="1" applyAlignment="1">
      <alignment horizontal="right" vertical="center" wrapText="1"/>
    </xf>
    <xf numFmtId="14" fontId="5" fillId="3" borderId="48" xfId="0" applyNumberFormat="1" applyFont="1" applyFill="1" applyBorder="1" applyAlignment="1">
      <alignment horizontal="center" vertical="center" wrapText="1"/>
    </xf>
    <xf numFmtId="9" fontId="5" fillId="3" borderId="48" xfId="0" applyNumberFormat="1" applyFont="1" applyFill="1" applyBorder="1" applyAlignment="1">
      <alignment horizontal="center" vertical="center" wrapText="1"/>
    </xf>
    <xf numFmtId="3" fontId="4" fillId="3" borderId="48" xfId="0" applyNumberFormat="1" applyFont="1" applyFill="1" applyBorder="1" applyAlignment="1">
      <alignment horizontal="right" vertical="center" wrapText="1"/>
    </xf>
    <xf numFmtId="3" fontId="47" fillId="6" borderId="5" xfId="0" applyNumberFormat="1" applyFont="1" applyFill="1" applyBorder="1" applyAlignment="1">
      <alignment horizontal="right" vertical="center" wrapText="1"/>
    </xf>
    <xf numFmtId="0" fontId="46" fillId="5" borderId="5" xfId="0" applyFont="1" applyFill="1" applyBorder="1" applyAlignment="1">
      <alignment vertical="center" wrapText="1"/>
    </xf>
    <xf numFmtId="0" fontId="5" fillId="5" borderId="5" xfId="0" applyFont="1" applyFill="1" applyBorder="1" applyAlignment="1">
      <alignment horizontal="center" vertical="center" wrapText="1"/>
    </xf>
    <xf numFmtId="166" fontId="46" fillId="5" borderId="5" xfId="0" applyNumberFormat="1" applyFont="1" applyFill="1" applyBorder="1" applyAlignment="1">
      <alignment horizontal="right" vertical="center"/>
    </xf>
    <xf numFmtId="3" fontId="46" fillId="5" borderId="5" xfId="0" applyNumberFormat="1" applyFont="1" applyFill="1" applyBorder="1" applyAlignment="1">
      <alignment horizontal="center" vertical="center"/>
    </xf>
    <xf numFmtId="179" fontId="46" fillId="5" borderId="5" xfId="1" applyNumberFormat="1" applyFont="1" applyFill="1" applyBorder="1" applyAlignment="1">
      <alignment horizontal="center" vertical="center"/>
    </xf>
    <xf numFmtId="9" fontId="46" fillId="5" borderId="5" xfId="0" applyNumberFormat="1" applyFont="1" applyFill="1" applyBorder="1" applyAlignment="1">
      <alignment horizontal="center" vertical="center"/>
    </xf>
    <xf numFmtId="14" fontId="5" fillId="5" borderId="5" xfId="0" applyNumberFormat="1" applyFont="1" applyFill="1" applyBorder="1" applyAlignment="1">
      <alignment horizontal="center" vertical="center" wrapText="1"/>
    </xf>
    <xf numFmtId="9" fontId="5" fillId="5" borderId="5" xfId="0" applyNumberFormat="1" applyFont="1" applyFill="1" applyBorder="1" applyAlignment="1">
      <alignment horizontal="center" vertical="center" wrapText="1"/>
    </xf>
    <xf numFmtId="164" fontId="0" fillId="0" borderId="0" xfId="0" applyNumberFormat="1"/>
    <xf numFmtId="0" fontId="4" fillId="5" borderId="5" xfId="0" applyFont="1" applyFill="1" applyBorder="1" applyAlignment="1">
      <alignment vertical="center" wrapText="1"/>
    </xf>
    <xf numFmtId="0" fontId="2" fillId="0" borderId="5" xfId="4" applyFont="1" applyBorder="1" applyAlignment="1">
      <alignment vertical="center" wrapText="1"/>
    </xf>
    <xf numFmtId="0" fontId="2" fillId="4" borderId="5"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2" fillId="4" borderId="5" xfId="0" applyFont="1" applyFill="1" applyBorder="1" applyAlignment="1">
      <alignment vertical="center" wrapText="1"/>
    </xf>
    <xf numFmtId="0" fontId="2" fillId="4" borderId="5" xfId="0" applyFont="1" applyFill="1" applyBorder="1" applyAlignment="1">
      <alignment vertical="center" wrapText="1"/>
    </xf>
    <xf numFmtId="43" fontId="2" fillId="4" borderId="5" xfId="1" applyFont="1" applyFill="1" applyBorder="1" applyAlignment="1">
      <alignment vertical="center" wrapText="1"/>
    </xf>
    <xf numFmtId="0" fontId="18" fillId="0" borderId="5" xfId="0" applyFont="1" applyBorder="1" applyAlignment="1">
      <alignment horizontal="center" vertical="center"/>
    </xf>
    <xf numFmtId="0" fontId="12" fillId="0" borderId="5" xfId="0" applyFont="1" applyBorder="1" applyAlignment="1">
      <alignment vertical="center"/>
    </xf>
    <xf numFmtId="0" fontId="11" fillId="0" borderId="5" xfId="5" applyBorder="1" applyAlignment="1" applyProtection="1">
      <alignment vertical="center"/>
    </xf>
    <xf numFmtId="0" fontId="11" fillId="4" borderId="5" xfId="5" applyFill="1" applyBorder="1" applyAlignment="1" applyProtection="1">
      <alignment vertical="center"/>
    </xf>
    <xf numFmtId="0" fontId="12" fillId="0" borderId="0" xfId="13" applyFont="1" applyAlignment="1">
      <alignment horizontal="center" vertical="center" wrapText="1"/>
    </xf>
    <xf numFmtId="0" fontId="12" fillId="0" borderId="0" xfId="13" applyFont="1" applyAlignment="1">
      <alignment vertical="center" wrapText="1"/>
    </xf>
    <xf numFmtId="0" fontId="12" fillId="0" borderId="0" xfId="13" applyFont="1" applyAlignment="1">
      <alignment horizontal="left" vertical="center" wrapText="1"/>
    </xf>
    <xf numFmtId="0" fontId="12" fillId="0" borderId="0" xfId="13" quotePrefix="1" applyFont="1"/>
    <xf numFmtId="0" fontId="12" fillId="0" borderId="0" xfId="13" applyFont="1"/>
    <xf numFmtId="0" fontId="18" fillId="0" borderId="0" xfId="13" applyFont="1" applyAlignment="1">
      <alignment horizontal="center" vertical="center" wrapText="1"/>
    </xf>
    <xf numFmtId="14" fontId="12" fillId="0" borderId="0" xfId="13" quotePrefix="1" applyNumberFormat="1" applyFont="1"/>
    <xf numFmtId="0" fontId="18" fillId="0" borderId="0" xfId="13" applyFont="1" applyAlignment="1">
      <alignment horizontal="left"/>
    </xf>
    <xf numFmtId="0" fontId="18" fillId="0" borderId="5" xfId="13" applyFont="1" applyBorder="1" applyAlignment="1">
      <alignment horizontal="center" vertical="center" wrapText="1"/>
    </xf>
    <xf numFmtId="0" fontId="49" fillId="0" borderId="0" xfId="13" applyFont="1" applyAlignment="1">
      <alignment horizontal="left" vertical="center" wrapText="1"/>
    </xf>
    <xf numFmtId="0" fontId="18" fillId="0" borderId="0" xfId="13" applyFont="1" applyAlignment="1">
      <alignment horizontal="left" wrapText="1"/>
    </xf>
    <xf numFmtId="0" fontId="12" fillId="0" borderId="5" xfId="13" applyFont="1" applyBorder="1" applyAlignment="1">
      <alignment horizontal="center" vertical="center" wrapText="1"/>
    </xf>
    <xf numFmtId="0" fontId="12" fillId="0" borderId="5" xfId="14" applyFont="1" applyBorder="1" applyAlignment="1">
      <alignment vertical="center" wrapText="1"/>
    </xf>
    <xf numFmtId="1" fontId="12" fillId="0" borderId="5" xfId="4" quotePrefix="1" applyNumberFormat="1" applyFont="1" applyBorder="1" applyAlignment="1">
      <alignment horizontal="left" vertical="center" wrapText="1"/>
    </xf>
    <xf numFmtId="0" fontId="12" fillId="0" borderId="5" xfId="14" applyFont="1" applyBorder="1" applyAlignment="1">
      <alignment horizontal="left" vertical="center" wrapText="1"/>
    </xf>
    <xf numFmtId="0" fontId="12" fillId="0" borderId="5" xfId="4" applyFont="1" applyBorder="1" applyAlignment="1">
      <alignment horizontal="left" vertical="center" wrapText="1"/>
    </xf>
    <xf numFmtId="0" fontId="18" fillId="0" borderId="0" xfId="4" applyFont="1"/>
    <xf numFmtId="0" fontId="12" fillId="0" borderId="5" xfId="13" applyFont="1" applyBorder="1" applyAlignment="1">
      <alignment horizontal="left" vertical="center" wrapText="1"/>
    </xf>
    <xf numFmtId="172" fontId="12" fillId="0" borderId="5" xfId="0" quotePrefix="1" applyNumberFormat="1" applyFont="1" applyBorder="1" applyAlignment="1">
      <alignment horizontal="left" vertical="center" wrapText="1"/>
    </xf>
    <xf numFmtId="0" fontId="12" fillId="0" borderId="5" xfId="13" applyFont="1" applyBorder="1" applyAlignment="1">
      <alignment vertical="center" wrapText="1"/>
    </xf>
    <xf numFmtId="0" fontId="12" fillId="0" borderId="5" xfId="0" applyFont="1" applyBorder="1" applyAlignment="1">
      <alignment horizontal="left" vertical="center" wrapText="1"/>
    </xf>
    <xf numFmtId="0" fontId="12" fillId="0" borderId="5" xfId="13" applyFont="1" applyBorder="1" applyAlignment="1">
      <alignment horizontal="left" vertical="center"/>
    </xf>
    <xf numFmtId="0" fontId="12" fillId="0" borderId="5" xfId="4" applyFont="1" applyBorder="1" applyAlignment="1">
      <alignment vertical="center" wrapText="1"/>
    </xf>
    <xf numFmtId="43" fontId="12" fillId="0" borderId="0" xfId="13" applyNumberFormat="1" applyFont="1"/>
    <xf numFmtId="0" fontId="18" fillId="0" borderId="5" xfId="4" applyFont="1" applyBorder="1" applyAlignment="1">
      <alignment horizontal="center" vertical="center" wrapText="1"/>
    </xf>
    <xf numFmtId="0" fontId="12" fillId="0" borderId="5" xfId="4" applyFont="1" applyBorder="1" applyAlignment="1">
      <alignment horizontal="center" vertical="center" wrapText="1"/>
    </xf>
    <xf numFmtId="0" fontId="12" fillId="0" borderId="7" xfId="0" quotePrefix="1" applyFont="1" applyBorder="1" applyAlignment="1">
      <alignment horizontal="center" vertical="center" wrapText="1"/>
    </xf>
    <xf numFmtId="0" fontId="12" fillId="0" borderId="8" xfId="0" quotePrefix="1" applyFont="1" applyBorder="1" applyAlignment="1">
      <alignment horizontal="center" vertical="center" wrapText="1"/>
    </xf>
    <xf numFmtId="0" fontId="12" fillId="0" borderId="9" xfId="0" quotePrefix="1" applyFont="1" applyBorder="1" applyAlignment="1">
      <alignment horizontal="center" vertical="center" wrapText="1"/>
    </xf>
    <xf numFmtId="0" fontId="18" fillId="0" borderId="5" xfId="13" quotePrefix="1" applyFont="1" applyBorder="1" applyAlignment="1">
      <alignment horizontal="center" vertical="center" wrapText="1"/>
    </xf>
    <xf numFmtId="0" fontId="19" fillId="0" borderId="0" xfId="11" applyFont="1" applyFill="1" applyAlignment="1" applyProtection="1"/>
    <xf numFmtId="0" fontId="2" fillId="0" borderId="5" xfId="13" applyFont="1" applyBorder="1" applyAlignment="1">
      <alignment vertical="center" wrapText="1"/>
    </xf>
    <xf numFmtId="0" fontId="2" fillId="0" borderId="48" xfId="13" applyFont="1" applyBorder="1" applyAlignment="1">
      <alignment horizontal="left" vertical="center" wrapText="1"/>
    </xf>
    <xf numFmtId="0" fontId="2" fillId="0" borderId="48" xfId="4" applyFont="1" applyBorder="1" applyAlignment="1">
      <alignment horizontal="left" vertical="center" wrapText="1"/>
    </xf>
    <xf numFmtId="0" fontId="2" fillId="0" borderId="48" xfId="4" quotePrefix="1" applyFont="1" applyBorder="1" applyAlignment="1">
      <alignment horizontal="left" vertical="center" wrapText="1"/>
    </xf>
    <xf numFmtId="0" fontId="12" fillId="0" borderId="0" xfId="13" applyFont="1" applyAlignment="1">
      <alignment wrapText="1"/>
    </xf>
    <xf numFmtId="0" fontId="12" fillId="0" borderId="7" xfId="13" applyFont="1" applyBorder="1" applyAlignment="1">
      <alignment horizontal="center" vertical="center" wrapText="1"/>
    </xf>
    <xf numFmtId="0" fontId="2" fillId="0" borderId="5" xfId="4" applyFont="1" applyBorder="1" applyAlignment="1">
      <alignment horizontal="justify" vertical="center" wrapText="1"/>
    </xf>
    <xf numFmtId="0" fontId="2" fillId="0" borderId="5" xfId="4" applyFont="1" applyBorder="1" applyAlignment="1">
      <alignment horizontal="left" vertical="center" wrapText="1"/>
    </xf>
    <xf numFmtId="0" fontId="18" fillId="0" borderId="0" xfId="13" applyFont="1" applyAlignment="1">
      <alignment vertical="center" wrapText="1"/>
    </xf>
    <xf numFmtId="0" fontId="12" fillId="0" borderId="5" xfId="13" quotePrefix="1" applyFont="1" applyBorder="1" applyAlignment="1">
      <alignment horizontal="center" vertical="center" wrapText="1"/>
    </xf>
    <xf numFmtId="0" fontId="2" fillId="0" borderId="5" xfId="13" quotePrefix="1" applyFont="1" applyBorder="1" applyAlignment="1">
      <alignment horizontal="left" vertical="center" wrapText="1"/>
    </xf>
    <xf numFmtId="0" fontId="50" fillId="0" borderId="0" xfId="5" applyFont="1" applyFill="1" applyAlignment="1" applyProtection="1">
      <alignment horizontal="center" vertical="center" wrapText="1"/>
    </xf>
    <xf numFmtId="0" fontId="50" fillId="0" borderId="0" xfId="5" applyFont="1" applyFill="1" applyAlignment="1" applyProtection="1">
      <alignment horizontal="left" vertical="center" indent="4"/>
    </xf>
    <xf numFmtId="172" fontId="12" fillId="0" borderId="5" xfId="13" applyNumberFormat="1" applyFont="1" applyBorder="1" applyAlignment="1">
      <alignment horizontal="left" vertical="center" wrapText="1"/>
    </xf>
    <xf numFmtId="0" fontId="12" fillId="0" borderId="5" xfId="13" quotePrefix="1" applyFont="1" applyBorder="1" applyAlignment="1">
      <alignment horizontal="left" vertical="center" wrapText="1"/>
    </xf>
    <xf numFmtId="172" fontId="12" fillId="0" borderId="5" xfId="13" quotePrefix="1" applyNumberFormat="1" applyFont="1" applyBorder="1" applyAlignment="1">
      <alignment horizontal="left" vertical="center" wrapText="1"/>
    </xf>
    <xf numFmtId="0" fontId="12" fillId="0" borderId="0" xfId="4" applyFont="1"/>
    <xf numFmtId="2" fontId="12" fillId="0" borderId="5" xfId="13" applyNumberFormat="1" applyFont="1" applyBorder="1" applyAlignment="1">
      <alignment horizontal="left" vertical="center" wrapText="1"/>
    </xf>
    <xf numFmtId="2" fontId="12" fillId="0" borderId="5" xfId="13" applyNumberFormat="1" applyFont="1" applyBorder="1" applyAlignment="1">
      <alignment horizontal="left" vertical="center"/>
    </xf>
    <xf numFmtId="0" fontId="18" fillId="0" borderId="0" xfId="13" applyFont="1"/>
    <xf numFmtId="10" fontId="12" fillId="0" borderId="0" xfId="13" applyNumberFormat="1" applyFont="1"/>
    <xf numFmtId="0" fontId="18" fillId="0" borderId="0" xfId="13" applyFont="1" applyAlignment="1">
      <alignment horizontal="center"/>
    </xf>
    <xf numFmtId="0" fontId="12" fillId="0" borderId="5" xfId="4" quotePrefix="1" applyFont="1" applyBorder="1" applyAlignment="1">
      <alignment vertical="center" wrapText="1"/>
    </xf>
    <xf numFmtId="0" fontId="12" fillId="0" borderId="5" xfId="0" quotePrefix="1" applyFont="1" applyBorder="1" applyAlignment="1">
      <alignment horizontal="center" vertical="center" wrapText="1"/>
    </xf>
    <xf numFmtId="0" fontId="3" fillId="0" borderId="5" xfId="13" quotePrefix="1" applyFont="1" applyBorder="1" applyAlignment="1">
      <alignment horizontal="left" vertical="center" wrapText="1"/>
    </xf>
    <xf numFmtId="0" fontId="51" fillId="3" borderId="5" xfId="0" applyFont="1" applyFill="1" applyBorder="1" applyAlignment="1">
      <alignment vertical="center" wrapText="1"/>
    </xf>
    <xf numFmtId="0" fontId="52" fillId="3" borderId="5" xfId="0" applyFont="1" applyFill="1" applyBorder="1" applyAlignment="1">
      <alignment vertical="center" wrapText="1"/>
    </xf>
    <xf numFmtId="0" fontId="52" fillId="5" borderId="5" xfId="0" applyFont="1" applyFill="1" applyBorder="1" applyAlignment="1">
      <alignment vertical="center" wrapText="1"/>
    </xf>
    <xf numFmtId="0" fontId="52" fillId="5" borderId="5" xfId="0" applyFont="1" applyFill="1" applyBorder="1" applyAlignment="1">
      <alignment horizontal="center" vertical="center" wrapText="1"/>
    </xf>
    <xf numFmtId="166" fontId="52" fillId="5" borderId="5" xfId="0" applyNumberFormat="1" applyFont="1" applyFill="1" applyBorder="1" applyAlignment="1">
      <alignment horizontal="right" vertical="center"/>
    </xf>
    <xf numFmtId="3" fontId="52" fillId="5" borderId="5" xfId="0" applyNumberFormat="1" applyFont="1" applyFill="1" applyBorder="1" applyAlignment="1">
      <alignment horizontal="center" vertical="center"/>
    </xf>
    <xf numFmtId="179" fontId="52" fillId="5" borderId="5" xfId="1" applyNumberFormat="1" applyFont="1" applyFill="1" applyBorder="1" applyAlignment="1">
      <alignment horizontal="center" vertical="center"/>
    </xf>
    <xf numFmtId="9" fontId="52" fillId="5" borderId="5" xfId="0" applyNumberFormat="1" applyFont="1" applyFill="1" applyBorder="1" applyAlignment="1">
      <alignment horizontal="center" vertical="center"/>
    </xf>
    <xf numFmtId="3" fontId="52" fillId="5" borderId="5" xfId="0" applyNumberFormat="1" applyFont="1" applyFill="1" applyBorder="1" applyAlignment="1">
      <alignment horizontal="right" vertical="center" wrapText="1"/>
    </xf>
    <xf numFmtId="14" fontId="52" fillId="5" borderId="5" xfId="0" applyNumberFormat="1" applyFont="1" applyFill="1" applyBorder="1" applyAlignment="1">
      <alignment horizontal="center" vertical="center" wrapText="1"/>
    </xf>
    <xf numFmtId="9" fontId="52" fillId="5" borderId="5" xfId="0" applyNumberFormat="1" applyFont="1" applyFill="1" applyBorder="1" applyAlignment="1">
      <alignment horizontal="center" vertical="center" wrapText="1"/>
    </xf>
    <xf numFmtId="0" fontId="4" fillId="0" borderId="0" xfId="0" applyFont="1" applyAlignment="1">
      <alignment horizontal="center" vertical="center" wrapText="1"/>
    </xf>
    <xf numFmtId="3" fontId="4" fillId="3" borderId="5" xfId="0" applyNumberFormat="1" applyFont="1" applyFill="1" applyBorder="1" applyAlignment="1">
      <alignment vertical="center"/>
    </xf>
    <xf numFmtId="0" fontId="52" fillId="3" borderId="5" xfId="0" applyFont="1" applyFill="1" applyBorder="1" applyAlignment="1">
      <alignment horizontal="center" vertical="center" wrapText="1"/>
    </xf>
    <xf numFmtId="0" fontId="5" fillId="5" borderId="5" xfId="0" applyFont="1" applyFill="1" applyBorder="1" applyAlignment="1">
      <alignment horizontal="left" vertical="center" wrapText="1"/>
    </xf>
    <xf numFmtId="166" fontId="5" fillId="5" borderId="5" xfId="0" applyNumberFormat="1" applyFont="1" applyFill="1" applyBorder="1" applyAlignment="1">
      <alignment horizontal="right" vertical="center"/>
    </xf>
    <xf numFmtId="3" fontId="5" fillId="5" borderId="5" xfId="0" applyNumberFormat="1" applyFont="1" applyFill="1" applyBorder="1" applyAlignment="1">
      <alignment horizontal="center" vertical="center"/>
    </xf>
    <xf numFmtId="179" fontId="5" fillId="5" borderId="5" xfId="1" applyNumberFormat="1" applyFont="1" applyFill="1" applyBorder="1" applyAlignment="1">
      <alignment horizontal="center" vertical="center"/>
    </xf>
    <xf numFmtId="9" fontId="5" fillId="5" borderId="5" xfId="0" applyNumberFormat="1" applyFont="1" applyFill="1" applyBorder="1" applyAlignment="1">
      <alignment horizontal="center" vertical="center"/>
    </xf>
    <xf numFmtId="0" fontId="5" fillId="5" borderId="5" xfId="0" applyFont="1" applyFill="1" applyBorder="1" applyAlignment="1">
      <alignment vertical="center" wrapText="1"/>
    </xf>
    <xf numFmtId="0" fontId="53" fillId="5" borderId="5" xfId="0" applyFont="1" applyFill="1" applyBorder="1" applyAlignment="1">
      <alignment vertical="center" wrapText="1"/>
    </xf>
    <xf numFmtId="9" fontId="46" fillId="3" borderId="48" xfId="0" applyNumberFormat="1" applyFont="1" applyFill="1" applyBorder="1" applyAlignment="1">
      <alignment horizontal="center" vertical="center"/>
    </xf>
    <xf numFmtId="166" fontId="52" fillId="3" borderId="5" xfId="0" applyNumberFormat="1" applyFont="1" applyFill="1" applyBorder="1" applyAlignment="1">
      <alignment horizontal="right" vertical="center"/>
    </xf>
    <xf numFmtId="3" fontId="52" fillId="3" borderId="5" xfId="0" applyNumberFormat="1" applyFont="1" applyFill="1" applyBorder="1" applyAlignment="1">
      <alignment horizontal="center" vertical="center"/>
    </xf>
    <xf numFmtId="179" fontId="52" fillId="3" borderId="5" xfId="1" applyNumberFormat="1" applyFont="1" applyFill="1" applyBorder="1" applyAlignment="1">
      <alignment horizontal="center" vertical="center"/>
    </xf>
    <xf numFmtId="9" fontId="52" fillId="3" borderId="5" xfId="0" applyNumberFormat="1" applyFont="1" applyFill="1" applyBorder="1" applyAlignment="1">
      <alignment horizontal="center" vertical="center"/>
    </xf>
    <xf numFmtId="3" fontId="52" fillId="3" borderId="5" xfId="0" applyNumberFormat="1" applyFont="1" applyFill="1" applyBorder="1" applyAlignment="1">
      <alignment horizontal="right" vertical="center" wrapText="1"/>
    </xf>
    <xf numFmtId="14" fontId="52" fillId="3" borderId="5" xfId="0" applyNumberFormat="1" applyFont="1" applyFill="1" applyBorder="1" applyAlignment="1">
      <alignment horizontal="center" vertical="center" wrapText="1"/>
    </xf>
    <xf numFmtId="9" fontId="52" fillId="3" borderId="5" xfId="0" applyNumberFormat="1" applyFont="1" applyFill="1" applyBorder="1" applyAlignment="1">
      <alignment horizontal="center" vertical="center" wrapText="1"/>
    </xf>
    <xf numFmtId="3" fontId="51" fillId="5" borderId="5" xfId="0" applyNumberFormat="1" applyFont="1" applyFill="1" applyBorder="1" applyAlignment="1">
      <alignment horizontal="right" vertical="center" wrapText="1"/>
    </xf>
    <xf numFmtId="0" fontId="7" fillId="3" borderId="5" xfId="0" applyFont="1" applyFill="1" applyBorder="1" applyAlignment="1">
      <alignment vertical="center" wrapText="1"/>
    </xf>
    <xf numFmtId="0" fontId="7" fillId="3" borderId="5" xfId="0" applyFont="1" applyFill="1" applyBorder="1" applyAlignment="1">
      <alignment horizontal="center" vertical="center" wrapText="1"/>
    </xf>
    <xf numFmtId="166" fontId="7" fillId="3" borderId="5" xfId="0" applyNumberFormat="1" applyFont="1" applyFill="1" applyBorder="1" applyAlignment="1">
      <alignment horizontal="right" vertical="center"/>
    </xf>
    <xf numFmtId="3" fontId="7" fillId="3" borderId="5" xfId="0" applyNumberFormat="1" applyFont="1" applyFill="1" applyBorder="1" applyAlignment="1">
      <alignment horizontal="center" vertical="center"/>
    </xf>
    <xf numFmtId="179" fontId="7" fillId="3" borderId="5" xfId="1" applyNumberFormat="1" applyFont="1" applyFill="1" applyBorder="1" applyAlignment="1">
      <alignment horizontal="center" vertical="center"/>
    </xf>
    <xf numFmtId="9" fontId="7" fillId="3" borderId="5" xfId="0" applyNumberFormat="1" applyFont="1" applyFill="1" applyBorder="1" applyAlignment="1">
      <alignment horizontal="center" vertical="center"/>
    </xf>
    <xf numFmtId="3" fontId="7" fillId="3" borderId="5" xfId="0" applyNumberFormat="1" applyFont="1" applyFill="1" applyBorder="1" applyAlignment="1">
      <alignment horizontal="right" vertical="center" wrapText="1"/>
    </xf>
    <xf numFmtId="14" fontId="7" fillId="3" borderId="5" xfId="0" applyNumberFormat="1" applyFont="1" applyFill="1" applyBorder="1" applyAlignment="1">
      <alignment horizontal="center" vertical="center" wrapText="1"/>
    </xf>
    <xf numFmtId="9" fontId="7" fillId="3" borderId="5" xfId="0" applyNumberFormat="1" applyFont="1" applyFill="1" applyBorder="1" applyAlignment="1">
      <alignment horizontal="center" vertical="center" wrapText="1"/>
    </xf>
    <xf numFmtId="3" fontId="6" fillId="3" borderId="5" xfId="0" applyNumberFormat="1" applyFont="1" applyFill="1" applyBorder="1" applyAlignment="1">
      <alignment horizontal="right" vertical="center" wrapText="1"/>
    </xf>
    <xf numFmtId="3" fontId="51" fillId="3" borderId="5" xfId="0" applyNumberFormat="1" applyFont="1" applyFill="1" applyBorder="1" applyAlignment="1">
      <alignment horizontal="right" vertical="center" wrapText="1"/>
    </xf>
    <xf numFmtId="0" fontId="18" fillId="4" borderId="5" xfId="15" applyFont="1" applyFill="1" applyBorder="1" applyAlignment="1">
      <alignment horizontal="center" vertical="center" wrapText="1"/>
    </xf>
    <xf numFmtId="164" fontId="2" fillId="0" borderId="0" xfId="1" applyNumberFormat="1" applyFont="1"/>
    <xf numFmtId="3" fontId="18" fillId="4" borderId="5" xfId="15" applyNumberFormat="1" applyFont="1" applyFill="1" applyBorder="1" applyAlignment="1">
      <alignment horizontal="right" vertical="center" wrapText="1"/>
    </xf>
    <xf numFmtId="0" fontId="12" fillId="4" borderId="5" xfId="15" quotePrefix="1" applyFont="1" applyFill="1" applyBorder="1" applyAlignment="1">
      <alignment horizontal="center" vertical="center" wrapText="1"/>
    </xf>
    <xf numFmtId="0" fontId="12" fillId="4" borderId="5" xfId="15" applyFont="1" applyFill="1" applyBorder="1" applyAlignment="1">
      <alignment horizontal="left" vertical="center" wrapText="1"/>
    </xf>
    <xf numFmtId="9" fontId="12" fillId="4" borderId="5" xfId="2" applyFont="1" applyFill="1" applyBorder="1" applyAlignment="1">
      <alignment horizontal="center" vertical="center" wrapText="1"/>
    </xf>
    <xf numFmtId="3" fontId="12" fillId="4" borderId="5" xfId="15" applyNumberFormat="1" applyFont="1" applyFill="1" applyBorder="1" applyAlignment="1">
      <alignment vertical="center" wrapText="1"/>
    </xf>
    <xf numFmtId="0" fontId="18" fillId="4" borderId="5" xfId="15" quotePrefix="1" applyFont="1" applyFill="1" applyBorder="1" applyAlignment="1">
      <alignment horizontal="center" vertical="center" wrapText="1"/>
    </xf>
    <xf numFmtId="9" fontId="18" fillId="4" borderId="5" xfId="2" applyFont="1" applyFill="1" applyBorder="1" applyAlignment="1">
      <alignment horizontal="center" vertical="center" wrapText="1"/>
    </xf>
    <xf numFmtId="3" fontId="18" fillId="4" borderId="5" xfId="15" applyNumberFormat="1" applyFont="1" applyFill="1" applyBorder="1" applyAlignment="1">
      <alignment vertical="center" wrapText="1"/>
    </xf>
    <xf numFmtId="0" fontId="3" fillId="0" borderId="5" xfId="0" applyFont="1" applyBorder="1" applyAlignment="1">
      <alignment vertical="center"/>
    </xf>
    <xf numFmtId="164" fontId="3" fillId="0" borderId="5" xfId="0" applyNumberFormat="1" applyFont="1" applyBorder="1" applyAlignment="1">
      <alignment vertical="center"/>
    </xf>
    <xf numFmtId="179" fontId="2" fillId="0" borderId="0" xfId="1" applyNumberFormat="1" applyFont="1"/>
    <xf numFmtId="179" fontId="2" fillId="0" borderId="0" xfId="0" applyNumberFormat="1" applyFont="1"/>
    <xf numFmtId="0" fontId="2" fillId="0" borderId="5" xfId="0" applyFont="1" applyBorder="1" applyAlignment="1">
      <alignment horizontal="center" vertical="center"/>
    </xf>
    <xf numFmtId="164" fontId="2" fillId="0" borderId="0" xfId="0" applyNumberFormat="1" applyFont="1"/>
    <xf numFmtId="180" fontId="2" fillId="0" borderId="0" xfId="2" applyNumberFormat="1" applyFont="1"/>
    <xf numFmtId="10" fontId="2" fillId="0" borderId="0" xfId="2" applyNumberFormat="1" applyFont="1"/>
    <xf numFmtId="3" fontId="2" fillId="0" borderId="0" xfId="0" applyNumberFormat="1" applyFont="1"/>
    <xf numFmtId="43" fontId="2" fillId="0" borderId="0" xfId="1" applyFont="1"/>
    <xf numFmtId="0" fontId="55" fillId="0" borderId="0" xfId="17" applyFont="1"/>
    <xf numFmtId="164" fontId="57" fillId="0" borderId="0" xfId="18" applyNumberFormat="1" applyFont="1" applyAlignment="1">
      <alignment horizontal="center"/>
    </xf>
    <xf numFmtId="0" fontId="58" fillId="0" borderId="0" xfId="17" applyFont="1" applyAlignment="1">
      <alignment horizontal="center"/>
    </xf>
    <xf numFmtId="164" fontId="58" fillId="0" borderId="0" xfId="18" applyNumberFormat="1" applyFont="1"/>
    <xf numFmtId="164" fontId="58" fillId="0" borderId="0" xfId="18" applyNumberFormat="1" applyFont="1" applyAlignment="1">
      <alignment horizontal="center"/>
    </xf>
    <xf numFmtId="0" fontId="58" fillId="0" borderId="0" xfId="17" applyFont="1"/>
    <xf numFmtId="0" fontId="59" fillId="0" borderId="0" xfId="17" applyFont="1"/>
    <xf numFmtId="0" fontId="60" fillId="0" borderId="0" xfId="17" applyFont="1"/>
    <xf numFmtId="164" fontId="61" fillId="7" borderId="0" xfId="19" applyNumberFormat="1" applyFont="1" applyFill="1"/>
    <xf numFmtId="0" fontId="63" fillId="8" borderId="0" xfId="20" applyFont="1" applyFill="1" applyAlignment="1" applyProtection="1">
      <alignment horizontal="center"/>
      <protection hidden="1"/>
    </xf>
    <xf numFmtId="0" fontId="6" fillId="9" borderId="0" xfId="20" applyFont="1" applyFill="1" applyAlignment="1" applyProtection="1">
      <alignment horizontal="center"/>
      <protection hidden="1"/>
    </xf>
    <xf numFmtId="0" fontId="6" fillId="10" borderId="0" xfId="20" applyFont="1" applyFill="1" applyAlignment="1" applyProtection="1">
      <alignment horizontal="center"/>
      <protection hidden="1"/>
    </xf>
    <xf numFmtId="0" fontId="6" fillId="11" borderId="0" xfId="20" applyFont="1" applyFill="1" applyAlignment="1" applyProtection="1">
      <alignment horizontal="center"/>
      <protection hidden="1"/>
    </xf>
    <xf numFmtId="0" fontId="6" fillId="12" borderId="0" xfId="20" applyFont="1" applyFill="1" applyAlignment="1" applyProtection="1">
      <alignment horizontal="center"/>
      <protection hidden="1"/>
    </xf>
    <xf numFmtId="0" fontId="61" fillId="7" borderId="0" xfId="19" applyFont="1" applyFill="1"/>
    <xf numFmtId="0" fontId="7" fillId="8" borderId="0" xfId="20" applyFont="1" applyFill="1" applyProtection="1">
      <protection hidden="1"/>
    </xf>
    <xf numFmtId="0" fontId="48" fillId="9" borderId="0" xfId="20" applyFont="1" applyFill="1" applyProtection="1">
      <protection hidden="1"/>
    </xf>
    <xf numFmtId="0" fontId="48" fillId="10" borderId="0" xfId="20" applyFont="1" applyFill="1" applyProtection="1">
      <protection hidden="1"/>
    </xf>
    <xf numFmtId="0" fontId="48" fillId="11" borderId="0" xfId="20" applyFont="1" applyFill="1" applyProtection="1">
      <protection hidden="1"/>
    </xf>
    <xf numFmtId="0" fontId="48" fillId="12" borderId="0" xfId="20" applyFont="1" applyFill="1" applyProtection="1">
      <protection hidden="1"/>
    </xf>
    <xf numFmtId="0" fontId="6" fillId="7" borderId="0" xfId="19" applyFont="1" applyFill="1"/>
    <xf numFmtId="0" fontId="48" fillId="9" borderId="0" xfId="21" applyFont="1" applyFill="1" applyAlignment="1" applyProtection="1">
      <alignment horizontal="center"/>
      <protection hidden="1"/>
    </xf>
    <xf numFmtId="0" fontId="48" fillId="10" borderId="0" xfId="21" applyFont="1" applyFill="1" applyAlignment="1" applyProtection="1">
      <alignment horizontal="center"/>
      <protection hidden="1"/>
    </xf>
    <xf numFmtId="0" fontId="48" fillId="11" borderId="0" xfId="21" applyFont="1" applyFill="1" applyAlignment="1" applyProtection="1">
      <alignment horizontal="center"/>
      <protection hidden="1"/>
    </xf>
    <xf numFmtId="0" fontId="48" fillId="12" borderId="0" xfId="21" applyFont="1" applyFill="1" applyAlignment="1" applyProtection="1">
      <alignment horizontal="center"/>
      <protection hidden="1"/>
    </xf>
    <xf numFmtId="0" fontId="48" fillId="9" borderId="0" xfId="20" applyFont="1" applyFill="1" applyAlignment="1" applyProtection="1">
      <alignment horizontal="center"/>
      <protection hidden="1"/>
    </xf>
    <xf numFmtId="0" fontId="48" fillId="10" borderId="0" xfId="20" applyFont="1" applyFill="1" applyAlignment="1" applyProtection="1">
      <alignment horizontal="center"/>
      <protection hidden="1"/>
    </xf>
    <xf numFmtId="0" fontId="48" fillId="11" borderId="0" xfId="20" applyFont="1" applyFill="1" applyAlignment="1" applyProtection="1">
      <alignment horizontal="center"/>
      <protection hidden="1"/>
    </xf>
    <xf numFmtId="0" fontId="48" fillId="12" borderId="0" xfId="20" applyFont="1" applyFill="1" applyAlignment="1" applyProtection="1">
      <alignment horizontal="center"/>
      <protection hidden="1"/>
    </xf>
    <xf numFmtId="0" fontId="58" fillId="0" borderId="0" xfId="17" applyFont="1" applyAlignment="1">
      <alignment vertical="center"/>
    </xf>
    <xf numFmtId="0" fontId="7" fillId="0" borderId="0" xfId="20" applyFont="1" applyProtection="1">
      <protection hidden="1"/>
    </xf>
    <xf numFmtId="3" fontId="12" fillId="4" borderId="5" xfId="15" applyNumberFormat="1" applyFont="1" applyFill="1" applyBorder="1" applyAlignment="1">
      <alignment horizontal="right" vertical="center" wrapText="1"/>
    </xf>
    <xf numFmtId="2" fontId="2" fillId="0" borderId="5" xfId="0" applyNumberFormat="1" applyFont="1" applyBorder="1" applyAlignment="1">
      <alignment vertical="center" wrapText="1"/>
    </xf>
    <xf numFmtId="164" fontId="3" fillId="0" borderId="5" xfId="0" applyNumberFormat="1" applyFont="1" applyBorder="1" applyAlignment="1">
      <alignment vertical="center" wrapText="1"/>
    </xf>
    <xf numFmtId="10" fontId="12" fillId="0" borderId="0" xfId="2" applyNumberFormat="1" applyFont="1"/>
    <xf numFmtId="10" fontId="2" fillId="0" borderId="5" xfId="2" applyNumberFormat="1" applyFont="1" applyBorder="1" applyAlignment="1">
      <alignment vertical="center" wrapText="1"/>
    </xf>
    <xf numFmtId="164" fontId="2" fillId="0" borderId="0" xfId="0" applyNumberFormat="1" applyFont="1" applyAlignment="1">
      <alignment wrapText="1"/>
    </xf>
    <xf numFmtId="0" fontId="40" fillId="0" borderId="5" xfId="4" applyFont="1" applyBorder="1" applyAlignment="1">
      <alignment horizontal="left" vertical="center" wrapText="1"/>
    </xf>
    <xf numFmtId="0" fontId="40" fillId="0" borderId="0" xfId="4" applyFont="1" applyAlignment="1">
      <alignment horizontal="center" vertical="center" wrapText="1"/>
    </xf>
    <xf numFmtId="0" fontId="40" fillId="0" borderId="0" xfId="4" applyFont="1" applyAlignment="1">
      <alignment horizontal="left" vertical="center" wrapText="1"/>
    </xf>
    <xf numFmtId="0" fontId="43" fillId="0" borderId="7" xfId="4" applyFont="1" applyBorder="1" applyAlignment="1">
      <alignment horizontal="left" vertical="center" wrapText="1"/>
    </xf>
    <xf numFmtId="0" fontId="43" fillId="0" borderId="8" xfId="4" applyFont="1" applyBorder="1" applyAlignment="1">
      <alignment horizontal="left" vertical="center" wrapText="1"/>
    </xf>
    <xf numFmtId="0" fontId="43" fillId="0" borderId="9" xfId="4" applyFont="1" applyBorder="1" applyAlignment="1">
      <alignment horizontal="left" vertical="center" wrapText="1"/>
    </xf>
    <xf numFmtId="0" fontId="39" fillId="0" borderId="5" xfId="0" applyFont="1" applyBorder="1" applyAlignment="1">
      <alignment horizontal="left" vertical="center" wrapText="1"/>
    </xf>
    <xf numFmtId="0" fontId="39" fillId="0" borderId="5" xfId="0" applyFont="1" applyBorder="1" applyAlignment="1">
      <alignment vertical="center" wrapText="1"/>
    </xf>
    <xf numFmtId="0" fontId="40" fillId="0" borderId="5" xfId="12" applyFont="1" applyBorder="1" applyAlignment="1">
      <alignment horizontal="left" vertical="center" wrapText="1"/>
    </xf>
    <xf numFmtId="0" fontId="2" fillId="0" borderId="5" xfId="12" applyFont="1" applyBorder="1" applyAlignment="1">
      <alignment horizontal="left" vertical="center" wrapText="1"/>
    </xf>
    <xf numFmtId="0" fontId="43" fillId="0" borderId="7" xfId="0" applyFont="1" applyBorder="1" applyAlignment="1">
      <alignment horizontal="left" vertical="center" wrapText="1"/>
    </xf>
    <xf numFmtId="0" fontId="43" fillId="0" borderId="8" xfId="0" applyFont="1" applyBorder="1" applyAlignment="1">
      <alignment horizontal="left" vertical="center" wrapText="1"/>
    </xf>
    <xf numFmtId="0" fontId="43" fillId="0" borderId="9" xfId="0" applyFont="1" applyBorder="1" applyAlignment="1">
      <alignment horizontal="left" vertical="center" wrapText="1"/>
    </xf>
    <xf numFmtId="0" fontId="39" fillId="0" borderId="7" xfId="4" applyFont="1" applyBorder="1" applyAlignment="1">
      <alignment horizontal="center" vertical="center" wrapText="1"/>
    </xf>
    <xf numFmtId="0" fontId="39" fillId="0" borderId="8" xfId="4" applyFont="1" applyBorder="1" applyAlignment="1">
      <alignment horizontal="center" vertical="center" wrapText="1"/>
    </xf>
    <xf numFmtId="0" fontId="39" fillId="0" borderId="9" xfId="4" applyFont="1" applyBorder="1" applyAlignment="1">
      <alignment horizontal="center" vertical="center" wrapText="1"/>
    </xf>
    <xf numFmtId="0" fontId="43" fillId="0" borderId="5" xfId="0" applyFont="1" applyBorder="1" applyAlignment="1">
      <alignment horizontal="left" vertical="center" wrapText="1"/>
    </xf>
    <xf numFmtId="2" fontId="43" fillId="0" borderId="5" xfId="0" applyNumberFormat="1" applyFont="1" applyBorder="1" applyAlignment="1">
      <alignment horizontal="left" vertical="center" wrapText="1"/>
    </xf>
    <xf numFmtId="0" fontId="43" fillId="0" borderId="5" xfId="0" quotePrefix="1" applyFont="1" applyBorder="1" applyAlignment="1">
      <alignment horizontal="left" vertical="center" wrapText="1"/>
    </xf>
    <xf numFmtId="0" fontId="39" fillId="0" borderId="7" xfId="4" quotePrefix="1" applyFont="1" applyBorder="1" applyAlignment="1">
      <alignment horizontal="left" vertical="center" wrapText="1"/>
    </xf>
    <xf numFmtId="0" fontId="39" fillId="0" borderId="8" xfId="4" quotePrefix="1" applyFont="1" applyBorder="1" applyAlignment="1">
      <alignment horizontal="left" vertical="center" wrapText="1"/>
    </xf>
    <xf numFmtId="0" fontId="39" fillId="0" borderId="9" xfId="4" quotePrefix="1" applyFont="1" applyBorder="1" applyAlignment="1">
      <alignment horizontal="left" vertical="center" wrapText="1"/>
    </xf>
    <xf numFmtId="0" fontId="39" fillId="0" borderId="5" xfId="4" applyFont="1" applyBorder="1" applyAlignment="1">
      <alignment horizontal="left" vertical="center" wrapText="1"/>
    </xf>
    <xf numFmtId="0" fontId="39" fillId="0" borderId="8" xfId="4" applyFont="1" applyBorder="1" applyAlignment="1">
      <alignment horizontal="left" vertical="center" wrapText="1"/>
    </xf>
    <xf numFmtId="0" fontId="39" fillId="0" borderId="9" xfId="4" applyFont="1" applyBorder="1" applyAlignment="1">
      <alignment horizontal="left" vertical="center" wrapText="1"/>
    </xf>
    <xf numFmtId="0" fontId="39" fillId="0" borderId="5" xfId="4" quotePrefix="1" applyFont="1" applyBorder="1" applyAlignment="1">
      <alignment horizontal="left" vertical="center" wrapText="1"/>
    </xf>
    <xf numFmtId="0" fontId="3" fillId="0" borderId="5" xfId="4" applyFont="1" applyBorder="1" applyAlignment="1">
      <alignment horizontal="left" vertical="center" wrapText="1"/>
    </xf>
    <xf numFmtId="0" fontId="3" fillId="0" borderId="7" xfId="4" applyFont="1" applyBorder="1" applyAlignment="1">
      <alignment horizontal="left" vertical="center" wrapText="1"/>
    </xf>
    <xf numFmtId="0" fontId="3" fillId="0" borderId="8" xfId="4" applyFont="1" applyBorder="1" applyAlignment="1">
      <alignment horizontal="left" vertical="center" wrapText="1"/>
    </xf>
    <xf numFmtId="0" fontId="3" fillId="0" borderId="9" xfId="4" applyFont="1" applyBorder="1" applyAlignment="1">
      <alignment horizontal="left" vertical="center" wrapText="1"/>
    </xf>
    <xf numFmtId="0" fontId="3" fillId="0" borderId="5" xfId="4" applyFont="1" applyBorder="1" applyAlignment="1">
      <alignment vertical="center" wrapText="1"/>
    </xf>
    <xf numFmtId="0" fontId="40" fillId="0" borderId="7" xfId="4" applyFont="1" applyBorder="1" applyAlignment="1">
      <alignment horizontal="left" vertical="center" wrapText="1"/>
    </xf>
    <xf numFmtId="0" fontId="40" fillId="0" borderId="8" xfId="4" applyFont="1" applyBorder="1" applyAlignment="1">
      <alignment horizontal="left" vertical="center" wrapText="1"/>
    </xf>
    <xf numFmtId="0" fontId="40" fillId="0" borderId="9" xfId="4" applyFont="1" applyBorder="1" applyAlignment="1">
      <alignment horizontal="left" vertical="center" wrapText="1"/>
    </xf>
    <xf numFmtId="0" fontId="2" fillId="0" borderId="5" xfId="4" quotePrefix="1" applyFont="1" applyBorder="1" applyAlignment="1">
      <alignment vertical="center" wrapText="1"/>
    </xf>
    <xf numFmtId="0" fontId="2" fillId="0" borderId="5" xfId="4" applyFont="1" applyBorder="1" applyAlignment="1">
      <alignment vertical="center" wrapText="1"/>
    </xf>
    <xf numFmtId="49" fontId="25" fillId="0" borderId="10" xfId="0" applyNumberFormat="1" applyFont="1" applyBorder="1" applyAlignment="1">
      <alignment horizontal="left" vertical="center" wrapText="1"/>
    </xf>
    <xf numFmtId="49" fontId="12" fillId="0" borderId="41" xfId="0" applyNumberFormat="1" applyFont="1" applyBorder="1"/>
    <xf numFmtId="49" fontId="12" fillId="0" borderId="21" xfId="0" applyNumberFormat="1" applyFont="1" applyBorder="1"/>
    <xf numFmtId="0" fontId="24" fillId="0" borderId="22" xfId="0" applyFont="1" applyBorder="1" applyAlignment="1">
      <alignment horizontal="center" vertical="center" wrapText="1"/>
    </xf>
    <xf numFmtId="0" fontId="12" fillId="0" borderId="19" xfId="0" applyFont="1" applyBorder="1"/>
    <xf numFmtId="0" fontId="12" fillId="0" borderId="20" xfId="0" applyFont="1" applyBorder="1"/>
    <xf numFmtId="0" fontId="24" fillId="0" borderId="15" xfId="0" applyFont="1" applyBorder="1" applyAlignment="1">
      <alignment horizontal="center" vertical="center" wrapText="1"/>
    </xf>
    <xf numFmtId="0" fontId="12" fillId="0" borderId="23" xfId="0" applyFont="1" applyBorder="1"/>
    <xf numFmtId="0" fontId="12" fillId="0" borderId="11" xfId="0" applyFont="1" applyBorder="1"/>
    <xf numFmtId="0" fontId="27" fillId="0" borderId="15" xfId="0" applyFont="1" applyBorder="1" applyAlignment="1">
      <alignment horizontal="center" vertical="center" wrapText="1"/>
    </xf>
    <xf numFmtId="0" fontId="3" fillId="0" borderId="0" xfId="0" applyFont="1" applyAlignment="1">
      <alignment horizontal="center"/>
    </xf>
    <xf numFmtId="0" fontId="2" fillId="0" borderId="0" xfId="0" applyFont="1" applyAlignment="1">
      <alignment horizontal="center" vertical="center"/>
    </xf>
    <xf numFmtId="0" fontId="2" fillId="0" borderId="0" xfId="0" applyFont="1" applyAlignment="1">
      <alignment horizontal="center"/>
    </xf>
    <xf numFmtId="0" fontId="23" fillId="0" borderId="0" xfId="0" applyFont="1" applyAlignment="1">
      <alignment horizontal="center" vertical="center" wrapText="1"/>
    </xf>
    <xf numFmtId="0" fontId="5" fillId="0" borderId="0" xfId="0" applyFont="1"/>
    <xf numFmtId="0" fontId="2" fillId="0" borderId="0" xfId="0" applyFont="1" applyAlignment="1">
      <alignment vertical="center" wrapText="1"/>
    </xf>
    <xf numFmtId="0" fontId="12" fillId="0" borderId="0" xfId="0" applyFont="1"/>
    <xf numFmtId="0" fontId="2" fillId="0" borderId="15" xfId="0" applyFont="1" applyBorder="1" applyAlignment="1">
      <alignment horizontal="left" vertical="center" wrapText="1"/>
    </xf>
    <xf numFmtId="0" fontId="2" fillId="0" borderId="15" xfId="0" applyFont="1" applyBorder="1" applyAlignment="1">
      <alignment horizontal="center" vertical="center" wrapText="1"/>
    </xf>
    <xf numFmtId="0" fontId="3" fillId="0" borderId="15" xfId="0" applyFont="1" applyBorder="1" applyAlignment="1">
      <alignment horizontal="left" vertical="center" wrapText="1"/>
    </xf>
    <xf numFmtId="0" fontId="3" fillId="0" borderId="15" xfId="0" applyFont="1" applyBorder="1" applyAlignment="1">
      <alignment horizontal="center" vertical="center" wrapText="1"/>
    </xf>
    <xf numFmtId="0" fontId="3" fillId="0" borderId="10" xfId="0" applyFont="1" applyBorder="1" applyAlignment="1">
      <alignment horizontal="left" vertical="center" wrapText="1"/>
    </xf>
    <xf numFmtId="0" fontId="12" fillId="0" borderId="21" xfId="0" applyFont="1" applyBorder="1"/>
    <xf numFmtId="0" fontId="3" fillId="0" borderId="15" xfId="0" applyFont="1" applyBorder="1" applyAlignment="1">
      <alignment horizontal="center" vertical="center"/>
    </xf>
    <xf numFmtId="0" fontId="2" fillId="0" borderId="10" xfId="0" applyFont="1" applyBorder="1" applyAlignment="1">
      <alignment horizontal="center" vertical="center" wrapText="1"/>
    </xf>
    <xf numFmtId="0" fontId="12" fillId="0" borderId="22" xfId="0" applyFont="1" applyBorder="1"/>
    <xf numFmtId="0" fontId="3" fillId="0" borderId="0" xfId="0" applyFont="1" applyAlignment="1">
      <alignment horizontal="left" vertical="center" wrapText="1"/>
    </xf>
    <xf numFmtId="0" fontId="10" fillId="0" borderId="0" xfId="0" quotePrefix="1" applyFont="1" applyAlignment="1">
      <alignment horizontal="left" vertical="center" wrapText="1"/>
    </xf>
    <xf numFmtId="0" fontId="12" fillId="0" borderId="22"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10" xfId="0" applyFont="1" applyBorder="1" applyAlignment="1">
      <alignment horizontal="center" vertical="center" wrapText="1"/>
    </xf>
    <xf numFmtId="0" fontId="13" fillId="0" borderId="38" xfId="0" applyFont="1" applyBorder="1" applyAlignment="1">
      <alignment horizontal="left" vertical="center" wrapText="1"/>
    </xf>
    <xf numFmtId="0" fontId="12" fillId="0" borderId="39" xfId="0" applyFont="1" applyBorder="1"/>
    <xf numFmtId="0" fontId="12" fillId="0" borderId="40" xfId="0" applyFont="1" applyBorder="1"/>
    <xf numFmtId="0" fontId="13" fillId="0" borderId="27" xfId="0" applyFont="1" applyBorder="1" applyAlignment="1">
      <alignment horizontal="left" vertical="center" wrapText="1"/>
    </xf>
    <xf numFmtId="0" fontId="12" fillId="0" borderId="35" xfId="0" applyFont="1" applyBorder="1"/>
    <xf numFmtId="0" fontId="12" fillId="0" borderId="28" xfId="0" applyFont="1" applyBorder="1"/>
    <xf numFmtId="0" fontId="13" fillId="0" borderId="30" xfId="0" applyFont="1" applyBorder="1" applyAlignment="1">
      <alignment horizontal="left" vertical="center" wrapText="1"/>
    </xf>
    <xf numFmtId="0" fontId="12" fillId="0" borderId="36" xfId="0" applyFont="1" applyBorder="1"/>
    <xf numFmtId="0" fontId="12" fillId="0" borderId="31" xfId="0" applyFont="1" applyBorder="1"/>
    <xf numFmtId="3" fontId="3" fillId="0" borderId="15" xfId="0" applyNumberFormat="1" applyFont="1" applyBorder="1" applyAlignment="1">
      <alignment horizontal="center" vertical="center" wrapText="1"/>
    </xf>
    <xf numFmtId="0" fontId="2" fillId="0" borderId="0" xfId="0" applyFont="1" applyAlignment="1">
      <alignment horizontal="left" vertical="center" wrapText="1"/>
    </xf>
    <xf numFmtId="0" fontId="3" fillId="0" borderId="24" xfId="0" applyFont="1" applyBorder="1" applyAlignment="1">
      <alignment horizontal="left" vertical="center" wrapText="1"/>
    </xf>
    <xf numFmtId="0" fontId="12" fillId="0" borderId="25" xfId="0" applyFont="1" applyBorder="1"/>
    <xf numFmtId="3" fontId="3" fillId="0" borderId="27" xfId="0" applyNumberFormat="1" applyFont="1" applyBorder="1" applyAlignment="1">
      <alignment horizontal="center" vertical="center" wrapText="1"/>
    </xf>
    <xf numFmtId="0" fontId="12" fillId="0" borderId="33" xfId="0" applyFont="1" applyBorder="1"/>
    <xf numFmtId="0" fontId="3" fillId="0" borderId="16" xfId="0" applyFont="1" applyBorder="1" applyAlignment="1">
      <alignment horizontal="center" vertical="center" wrapText="1"/>
    </xf>
    <xf numFmtId="0" fontId="12" fillId="0" borderId="17" xfId="0" applyFont="1" applyBorder="1"/>
    <xf numFmtId="0" fontId="12" fillId="0" borderId="13" xfId="0" applyFont="1" applyBorder="1"/>
    <xf numFmtId="0" fontId="12" fillId="0" borderId="25" xfId="0" applyFont="1" applyBorder="1" applyAlignment="1">
      <alignment wrapText="1"/>
    </xf>
    <xf numFmtId="0" fontId="3" fillId="0" borderId="33" xfId="0" applyFont="1" applyBorder="1" applyAlignment="1">
      <alignment horizontal="left" vertical="center" wrapText="1"/>
    </xf>
    <xf numFmtId="0" fontId="13" fillId="0" borderId="35" xfId="0" applyFont="1" applyBorder="1" applyAlignment="1">
      <alignment horizontal="left" vertical="center" wrapText="1"/>
    </xf>
    <xf numFmtId="0" fontId="13" fillId="0" borderId="36" xfId="0" applyFont="1" applyBorder="1" applyAlignment="1">
      <alignment horizontal="left" vertical="center" wrapText="1"/>
    </xf>
    <xf numFmtId="0" fontId="3" fillId="0" borderId="24" xfId="0" applyFont="1" applyBorder="1" applyAlignment="1">
      <alignment horizontal="left"/>
    </xf>
    <xf numFmtId="0" fontId="18" fillId="0" borderId="25" xfId="0" applyFont="1" applyBorder="1" applyAlignment="1">
      <alignment horizontal="left"/>
    </xf>
    <xf numFmtId="0" fontId="3" fillId="0" borderId="17" xfId="0" applyFont="1" applyBorder="1" applyAlignment="1">
      <alignment horizontal="center" vertical="center" wrapText="1"/>
    </xf>
    <xf numFmtId="0" fontId="3" fillId="0" borderId="13" xfId="0" applyFont="1" applyBorder="1" applyAlignment="1">
      <alignment horizontal="center" vertical="center" wrapText="1"/>
    </xf>
    <xf numFmtId="0" fontId="2" fillId="0" borderId="27" xfId="0" applyFont="1" applyBorder="1" applyAlignment="1">
      <alignment horizontal="left" vertical="center" wrapText="1"/>
    </xf>
    <xf numFmtId="0" fontId="12" fillId="0" borderId="11" xfId="0" applyFont="1" applyBorder="1" applyAlignment="1">
      <alignment vertical="center" wrapText="1"/>
    </xf>
    <xf numFmtId="0" fontId="3" fillId="0" borderId="16" xfId="0" applyFont="1" applyBorder="1" applyAlignment="1">
      <alignment horizontal="center" vertical="top" wrapText="1"/>
    </xf>
    <xf numFmtId="0" fontId="12" fillId="0" borderId="17" xfId="0" applyFont="1" applyBorder="1" applyAlignment="1">
      <alignment vertical="top"/>
    </xf>
    <xf numFmtId="0" fontId="12" fillId="0" borderId="13" xfId="0" applyFont="1" applyBorder="1" applyAlignment="1">
      <alignment vertical="top"/>
    </xf>
    <xf numFmtId="0" fontId="3" fillId="0" borderId="10"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9" xfId="0" applyFont="1" applyBorder="1" applyAlignment="1">
      <alignment horizontal="center" vertical="center" wrapText="1"/>
    </xf>
    <xf numFmtId="49" fontId="3" fillId="0" borderId="6" xfId="0" applyNumberFormat="1" applyFont="1" applyBorder="1" applyAlignment="1">
      <alignment horizontal="center" vertical="center" wrapText="1"/>
    </xf>
    <xf numFmtId="49" fontId="3" fillId="0" borderId="19" xfId="0" applyNumberFormat="1" applyFont="1" applyBorder="1" applyAlignment="1">
      <alignment horizontal="center" vertical="center" wrapText="1"/>
    </xf>
    <xf numFmtId="164" fontId="3" fillId="0" borderId="23" xfId="0" applyNumberFormat="1" applyFont="1" applyBorder="1" applyAlignment="1">
      <alignment horizontal="center" vertical="center" wrapText="1"/>
    </xf>
    <xf numFmtId="0" fontId="3" fillId="0" borderId="15" xfId="0" applyFont="1" applyBorder="1" applyAlignment="1">
      <alignment horizontal="left" vertical="top" wrapText="1"/>
    </xf>
    <xf numFmtId="0" fontId="12" fillId="0" borderId="15" xfId="0" applyFont="1" applyBorder="1" applyAlignment="1">
      <alignment horizontal="left" vertical="center" wrapText="1"/>
    </xf>
    <xf numFmtId="0" fontId="12" fillId="0" borderId="11" xfId="0" applyFont="1" applyBorder="1" applyAlignment="1">
      <alignment vertical="center"/>
    </xf>
    <xf numFmtId="0" fontId="3" fillId="0" borderId="0" xfId="0" applyFont="1" applyAlignment="1">
      <alignment horizontal="center" vertical="center" wrapText="1"/>
    </xf>
    <xf numFmtId="0" fontId="2" fillId="0" borderId="0" xfId="0" applyFont="1"/>
    <xf numFmtId="0" fontId="18" fillId="0" borderId="15" xfId="0" applyFont="1" applyBorder="1" applyAlignment="1">
      <alignment horizontal="left" vertical="center"/>
    </xf>
    <xf numFmtId="0" fontId="12" fillId="0" borderId="15" xfId="0" applyFont="1" applyBorder="1" applyAlignment="1">
      <alignment horizontal="left" vertical="center"/>
    </xf>
    <xf numFmtId="0" fontId="18" fillId="0" borderId="15" xfId="0" applyFont="1" applyBorder="1" applyAlignment="1">
      <alignment horizontal="left" vertical="center" wrapText="1"/>
    </xf>
    <xf numFmtId="0" fontId="12" fillId="0" borderId="20" xfId="0" applyFont="1" applyBorder="1" applyAlignment="1">
      <alignment vertical="center"/>
    </xf>
    <xf numFmtId="0" fontId="12" fillId="0" borderId="18" xfId="0" applyFont="1" applyBorder="1" applyAlignment="1">
      <alignment horizontal="center" vertical="center" wrapText="1"/>
    </xf>
    <xf numFmtId="0" fontId="12" fillId="0" borderId="18" xfId="0" applyFont="1" applyBorder="1"/>
    <xf numFmtId="0" fontId="18" fillId="0" borderId="11" xfId="0" applyFont="1" applyBorder="1"/>
    <xf numFmtId="0" fontId="12" fillId="0" borderId="16" xfId="0" applyFont="1" applyBorder="1" applyAlignment="1">
      <alignment horizontal="center" vertical="center"/>
    </xf>
    <xf numFmtId="0" fontId="12" fillId="0" borderId="16" xfId="0" applyFont="1" applyBorder="1" applyAlignment="1">
      <alignment horizontal="left" vertical="center" wrapText="1"/>
    </xf>
    <xf numFmtId="0" fontId="12" fillId="0" borderId="16" xfId="0" applyFont="1" applyBorder="1" applyAlignment="1">
      <alignment horizontal="center" vertical="center" wrapText="1"/>
    </xf>
    <xf numFmtId="0" fontId="12" fillId="0" borderId="17" xfId="0" applyFont="1" applyBorder="1" applyAlignment="1">
      <alignment horizontal="center" vertical="center"/>
    </xf>
    <xf numFmtId="0" fontId="12" fillId="0" borderId="18" xfId="0" applyFont="1" applyBorder="1" applyAlignment="1">
      <alignment horizontal="center" vertical="center"/>
    </xf>
    <xf numFmtId="0" fontId="12" fillId="0" borderId="22" xfId="0" applyFont="1" applyBorder="1" applyAlignment="1">
      <alignment horizontal="center" vertical="center"/>
    </xf>
    <xf numFmtId="0" fontId="12" fillId="0" borderId="50" xfId="0" applyFont="1" applyBorder="1" applyAlignment="1">
      <alignment horizontal="center"/>
    </xf>
    <xf numFmtId="0" fontId="12" fillId="0" borderId="14" xfId="0" applyFont="1" applyBorder="1" applyAlignment="1">
      <alignment horizontal="center"/>
    </xf>
    <xf numFmtId="0" fontId="18" fillId="0" borderId="15" xfId="0" applyFont="1" applyBorder="1" applyAlignment="1">
      <alignment horizontal="left"/>
    </xf>
    <xf numFmtId="0" fontId="18" fillId="0" borderId="9" xfId="0" applyFont="1" applyBorder="1" applyAlignment="1">
      <alignment horizontal="center" vertical="center" wrapText="1"/>
    </xf>
    <xf numFmtId="0" fontId="18" fillId="0" borderId="5" xfId="0" applyFont="1" applyBorder="1" applyAlignment="1">
      <alignment horizontal="center" vertical="center" wrapText="1"/>
    </xf>
    <xf numFmtId="0" fontId="24" fillId="2" borderId="5" xfId="0" applyFont="1" applyFill="1" applyBorder="1" applyAlignment="1">
      <alignment horizontal="left" vertical="center" wrapText="1"/>
    </xf>
    <xf numFmtId="0" fontId="29" fillId="0" borderId="5" xfId="0" applyFont="1" applyBorder="1" applyAlignment="1">
      <alignment horizontal="center"/>
    </xf>
    <xf numFmtId="0" fontId="44" fillId="0" borderId="7" xfId="0" applyFont="1" applyBorder="1" applyAlignment="1">
      <alignment horizontal="center"/>
    </xf>
    <xf numFmtId="0" fontId="44" fillId="0" borderId="8" xfId="0" applyFont="1" applyBorder="1" applyAlignment="1">
      <alignment horizontal="center"/>
    </xf>
    <xf numFmtId="0" fontId="44" fillId="0" borderId="9" xfId="0" applyFont="1" applyBorder="1" applyAlignment="1">
      <alignment horizontal="center"/>
    </xf>
    <xf numFmtId="0" fontId="29" fillId="0" borderId="7" xfId="0" applyFont="1" applyBorder="1" applyAlignment="1">
      <alignment horizontal="center" vertical="center" wrapText="1"/>
    </xf>
    <xf numFmtId="0" fontId="29" fillId="0" borderId="8" xfId="0" applyFont="1" applyBorder="1" applyAlignment="1">
      <alignment horizontal="center" vertical="center" wrapText="1"/>
    </xf>
    <xf numFmtId="0" fontId="29" fillId="0" borderId="9" xfId="0" applyFont="1" applyBorder="1" applyAlignment="1">
      <alignment horizontal="center" vertical="center" wrapText="1"/>
    </xf>
    <xf numFmtId="0" fontId="29" fillId="0" borderId="44" xfId="0" applyFont="1" applyBorder="1" applyAlignment="1">
      <alignment horizontal="left" vertical="center" wrapText="1"/>
    </xf>
    <xf numFmtId="0" fontId="29" fillId="0" borderId="6" xfId="0" applyFont="1" applyBorder="1" applyAlignment="1">
      <alignment horizontal="left" vertical="center" wrapText="1"/>
    </xf>
    <xf numFmtId="0" fontId="29" fillId="0" borderId="45" xfId="0" applyFont="1" applyBorder="1" applyAlignment="1">
      <alignment horizontal="left" vertical="center" wrapText="1"/>
    </xf>
    <xf numFmtId="0" fontId="29" fillId="0" borderId="46" xfId="0" applyFont="1" applyBorder="1" applyAlignment="1">
      <alignment horizontal="left" vertical="center" wrapText="1"/>
    </xf>
    <xf numFmtId="0" fontId="29" fillId="0" borderId="42" xfId="0" applyFont="1" applyBorder="1" applyAlignment="1">
      <alignment horizontal="left" vertical="center" wrapText="1"/>
    </xf>
    <xf numFmtId="0" fontId="29" fillId="0" borderId="47" xfId="0" applyFont="1" applyBorder="1" applyAlignment="1">
      <alignment horizontal="left" vertical="center" wrapText="1"/>
    </xf>
    <xf numFmtId="0" fontId="29" fillId="0" borderId="48" xfId="0" applyFont="1" applyBorder="1" applyAlignment="1">
      <alignment horizontal="center" vertical="center" wrapText="1"/>
    </xf>
    <xf numFmtId="0" fontId="29" fillId="0" borderId="49" xfId="0" applyFont="1" applyBorder="1" applyAlignment="1">
      <alignment horizontal="center" vertical="center" wrapText="1"/>
    </xf>
    <xf numFmtId="0" fontId="29" fillId="0" borderId="5" xfId="0" applyFont="1" applyBorder="1" applyAlignment="1">
      <alignment horizontal="center" vertical="center" wrapText="1"/>
    </xf>
    <xf numFmtId="0" fontId="36" fillId="2" borderId="5" xfId="0" applyFont="1" applyFill="1" applyBorder="1" applyAlignment="1">
      <alignment horizontal="justify"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44" fillId="0" borderId="46" xfId="0" applyFont="1" applyBorder="1" applyAlignment="1">
      <alignment horizontal="center"/>
    </xf>
    <xf numFmtId="0" fontId="44" fillId="0" borderId="42" xfId="0" applyFont="1" applyBorder="1" applyAlignment="1">
      <alignment horizontal="center"/>
    </xf>
    <xf numFmtId="0" fontId="3" fillId="0" borderId="51" xfId="0" applyFont="1" applyBorder="1" applyAlignment="1">
      <alignment horizontal="center" vertical="center"/>
    </xf>
    <xf numFmtId="0" fontId="3" fillId="0" borderId="52" xfId="0" applyFont="1" applyBorder="1" applyAlignment="1">
      <alignment horizontal="center" vertical="center"/>
    </xf>
    <xf numFmtId="0" fontId="3" fillId="0" borderId="2" xfId="0" applyFont="1" applyBorder="1" applyAlignment="1">
      <alignment horizontal="center" vertical="center"/>
    </xf>
    <xf numFmtId="9" fontId="35" fillId="0" borderId="45" xfId="2" applyFont="1" applyBorder="1" applyAlignment="1">
      <alignment horizontal="center"/>
    </xf>
    <xf numFmtId="9" fontId="35" fillId="0" borderId="53" xfId="2" applyFont="1" applyBorder="1" applyAlignment="1">
      <alignment horizontal="center"/>
    </xf>
    <xf numFmtId="9" fontId="35" fillId="0" borderId="47" xfId="2" applyFont="1" applyBorder="1" applyAlignment="1">
      <alignment horizontal="center"/>
    </xf>
    <xf numFmtId="164" fontId="35" fillId="0" borderId="48" xfId="0" applyNumberFormat="1" applyFont="1" applyBorder="1" applyAlignment="1">
      <alignment horizontal="center"/>
    </xf>
    <xf numFmtId="164" fontId="35" fillId="0" borderId="43" xfId="0" applyNumberFormat="1" applyFont="1" applyBorder="1" applyAlignment="1">
      <alignment horizontal="center"/>
    </xf>
    <xf numFmtId="164" fontId="35" fillId="0" borderId="49" xfId="0" applyNumberFormat="1" applyFont="1" applyBorder="1" applyAlignment="1">
      <alignment horizontal="center"/>
    </xf>
    <xf numFmtId="0" fontId="24" fillId="0" borderId="5" xfId="0" applyFont="1" applyBorder="1" applyAlignment="1">
      <alignment horizontal="center" vertical="center"/>
    </xf>
    <xf numFmtId="0" fontId="33" fillId="0" borderId="5" xfId="0" applyFont="1" applyBorder="1" applyAlignment="1">
      <alignment horizontal="center"/>
    </xf>
    <xf numFmtId="0" fontId="18" fillId="0" borderId="0" xfId="13" applyFont="1" applyAlignment="1">
      <alignment horizontal="center" vertical="center"/>
    </xf>
    <xf numFmtId="0" fontId="12" fillId="0" borderId="7" xfId="4" applyFont="1" applyBorder="1" applyAlignment="1">
      <alignment horizontal="left" vertical="center" wrapText="1"/>
    </xf>
    <xf numFmtId="0" fontId="12" fillId="0" borderId="8" xfId="4" applyFont="1" applyBorder="1" applyAlignment="1">
      <alignment horizontal="left" vertical="center" wrapText="1"/>
    </xf>
    <xf numFmtId="0" fontId="12" fillId="0" borderId="9" xfId="4" applyFont="1" applyBorder="1" applyAlignment="1">
      <alignment horizontal="left" vertical="center" wrapText="1"/>
    </xf>
    <xf numFmtId="0" fontId="12" fillId="0" borderId="7" xfId="13" applyFont="1" applyBorder="1" applyAlignment="1">
      <alignment horizontal="left" vertical="center" wrapText="1"/>
    </xf>
    <xf numFmtId="0" fontId="12" fillId="0" borderId="8" xfId="13" applyFont="1" applyBorder="1" applyAlignment="1">
      <alignment horizontal="left" vertical="center" wrapText="1"/>
    </xf>
    <xf numFmtId="0" fontId="12" fillId="0" borderId="9" xfId="13" applyFont="1" applyBorder="1" applyAlignment="1">
      <alignment horizontal="left" vertical="center" wrapText="1"/>
    </xf>
    <xf numFmtId="0" fontId="18" fillId="0" borderId="5" xfId="13" applyFont="1" applyBorder="1" applyAlignment="1">
      <alignment horizontal="left" vertical="center" wrapText="1"/>
    </xf>
    <xf numFmtId="0" fontId="12" fillId="0" borderId="5" xfId="13" quotePrefix="1" applyFont="1" applyBorder="1" applyAlignment="1">
      <alignment horizontal="left" vertical="center" wrapText="1"/>
    </xf>
    <xf numFmtId="0" fontId="12" fillId="0" borderId="5" xfId="13" applyFont="1" applyBorder="1" applyAlignment="1">
      <alignment horizontal="left" vertical="center" wrapText="1"/>
    </xf>
    <xf numFmtId="0" fontId="20" fillId="0" borderId="0" xfId="13" applyFont="1" applyAlignment="1">
      <alignment horizontal="center" vertical="center"/>
    </xf>
    <xf numFmtId="0" fontId="18" fillId="0" borderId="0" xfId="13" applyFont="1" applyAlignment="1">
      <alignment horizontal="center" vertical="center" wrapText="1"/>
    </xf>
    <xf numFmtId="0" fontId="12" fillId="0" borderId="7" xfId="13" quotePrefix="1" applyFont="1" applyBorder="1" applyAlignment="1">
      <alignment horizontal="left" vertical="center" wrapText="1"/>
    </xf>
    <xf numFmtId="0" fontId="12" fillId="0" borderId="8" xfId="13" quotePrefix="1" applyFont="1" applyBorder="1" applyAlignment="1">
      <alignment horizontal="left" vertical="center" wrapText="1"/>
    </xf>
    <xf numFmtId="0" fontId="12" fillId="0" borderId="9" xfId="13" quotePrefix="1" applyFont="1" applyBorder="1" applyAlignment="1">
      <alignment horizontal="left" vertical="center" wrapText="1"/>
    </xf>
    <xf numFmtId="0" fontId="12" fillId="0" borderId="5" xfId="4" applyFont="1" applyBorder="1" applyAlignment="1">
      <alignment horizontal="left" vertical="center" wrapText="1"/>
    </xf>
    <xf numFmtId="0" fontId="12" fillId="0" borderId="5" xfId="0" quotePrefix="1" applyFont="1" applyBorder="1" applyAlignment="1">
      <alignment horizontal="left" vertical="center" wrapText="1"/>
    </xf>
    <xf numFmtId="0" fontId="18" fillId="0" borderId="7" xfId="4" applyFont="1" applyBorder="1" applyAlignment="1">
      <alignment horizontal="left" wrapText="1"/>
    </xf>
    <xf numFmtId="0" fontId="18" fillId="0" borderId="8" xfId="4" applyFont="1" applyBorder="1" applyAlignment="1">
      <alignment horizontal="left" wrapText="1"/>
    </xf>
    <xf numFmtId="0" fontId="18" fillId="0" borderId="9" xfId="4" applyFont="1" applyBorder="1" applyAlignment="1">
      <alignment horizontal="left" wrapText="1"/>
    </xf>
    <xf numFmtId="0" fontId="12" fillId="0" borderId="7" xfId="0" quotePrefix="1" applyFont="1" applyBorder="1" applyAlignment="1">
      <alignment horizontal="center" vertical="center" wrapText="1"/>
    </xf>
    <xf numFmtId="0" fontId="12" fillId="0" borderId="8" xfId="0" quotePrefix="1" applyFont="1" applyBorder="1" applyAlignment="1">
      <alignment horizontal="center" vertical="center" wrapText="1"/>
    </xf>
    <xf numFmtId="0" fontId="12" fillId="0" borderId="9" xfId="0" quotePrefix="1" applyFont="1" applyBorder="1" applyAlignment="1">
      <alignment horizontal="center" vertical="center" wrapText="1"/>
    </xf>
    <xf numFmtId="0" fontId="3" fillId="0" borderId="5" xfId="13" applyFont="1" applyBorder="1" applyAlignment="1">
      <alignment horizontal="left" vertical="center" wrapText="1"/>
    </xf>
    <xf numFmtId="0" fontId="2" fillId="0" borderId="7" xfId="13" applyFont="1" applyBorder="1" applyAlignment="1">
      <alignment horizontal="left" vertical="center" wrapText="1"/>
    </xf>
    <xf numFmtId="0" fontId="13" fillId="0" borderId="8" xfId="13" applyFont="1" applyBorder="1" applyAlignment="1">
      <alignment horizontal="left" vertical="center" wrapText="1"/>
    </xf>
    <xf numFmtId="0" fontId="13" fillId="0" borderId="9" xfId="13" applyFont="1" applyBorder="1" applyAlignment="1">
      <alignment horizontal="left" vertical="center" wrapText="1"/>
    </xf>
    <xf numFmtId="0" fontId="2" fillId="0" borderId="5" xfId="4" applyFont="1" applyBorder="1" applyAlignment="1">
      <alignment horizontal="left" vertical="center" wrapText="1"/>
    </xf>
    <xf numFmtId="0" fontId="2" fillId="0" borderId="5" xfId="4" quotePrefix="1" applyFont="1" applyBorder="1" applyAlignment="1">
      <alignment horizontal="left" vertical="center" wrapText="1"/>
    </xf>
    <xf numFmtId="0" fontId="12" fillId="0" borderId="7" xfId="0" quotePrefix="1" applyFont="1" applyBorder="1" applyAlignment="1">
      <alignment horizontal="left" vertical="center" wrapText="1"/>
    </xf>
    <xf numFmtId="0" fontId="12" fillId="0" borderId="8" xfId="0" quotePrefix="1" applyFont="1" applyBorder="1" applyAlignment="1">
      <alignment horizontal="left" vertical="center" wrapText="1"/>
    </xf>
    <xf numFmtId="0" fontId="12" fillId="0" borderId="9" xfId="0" quotePrefix="1" applyFont="1" applyBorder="1" applyAlignment="1">
      <alignment horizontal="left" vertical="center" wrapText="1"/>
    </xf>
    <xf numFmtId="0" fontId="12" fillId="0" borderId="0" xfId="13" applyFont="1" applyAlignment="1">
      <alignment horizontal="center" vertical="center"/>
    </xf>
    <xf numFmtId="0" fontId="18" fillId="0" borderId="0" xfId="13" applyFont="1" applyAlignment="1">
      <alignment horizontal="left" vertical="center" wrapText="1"/>
    </xf>
    <xf numFmtId="172" fontId="12" fillId="0" borderId="5" xfId="0" quotePrefix="1" applyNumberFormat="1" applyFont="1" applyBorder="1" applyAlignment="1">
      <alignment horizontal="left" vertical="center" wrapText="1"/>
    </xf>
    <xf numFmtId="0" fontId="18" fillId="0" borderId="5" xfId="4" applyFont="1" applyBorder="1" applyAlignment="1">
      <alignment horizontal="left" wrapText="1"/>
    </xf>
    <xf numFmtId="0" fontId="12" fillId="0" borderId="5" xfId="0" quotePrefix="1" applyFont="1" applyBorder="1" applyAlignment="1">
      <alignment horizontal="center" vertical="center" wrapText="1"/>
    </xf>
    <xf numFmtId="0" fontId="18" fillId="0" borderId="7" xfId="13" applyFont="1" applyBorder="1" applyAlignment="1">
      <alignment horizontal="left" vertical="center" wrapText="1"/>
    </xf>
    <xf numFmtId="0" fontId="18" fillId="0" borderId="8" xfId="13" applyFont="1" applyBorder="1" applyAlignment="1">
      <alignment horizontal="left" vertical="center" wrapText="1"/>
    </xf>
    <xf numFmtId="0" fontId="18" fillId="0" borderId="9" xfId="13" applyFont="1" applyBorder="1" applyAlignment="1">
      <alignment horizontal="left" vertical="center" wrapText="1"/>
    </xf>
    <xf numFmtId="0" fontId="2" fillId="0" borderId="8" xfId="13" applyFont="1" applyBorder="1" applyAlignment="1">
      <alignment horizontal="left" vertical="center" wrapText="1"/>
    </xf>
    <xf numFmtId="0" fontId="2" fillId="0" borderId="9" xfId="13" applyFont="1" applyBorder="1" applyAlignment="1">
      <alignment horizontal="left" vertical="center" wrapText="1"/>
    </xf>
    <xf numFmtId="0" fontId="3" fillId="0" borderId="7" xfId="13" applyFont="1" applyBorder="1" applyAlignment="1">
      <alignment horizontal="left" vertical="center" wrapText="1"/>
    </xf>
    <xf numFmtId="0" fontId="3" fillId="0" borderId="8" xfId="13" applyFont="1" applyBorder="1" applyAlignment="1">
      <alignment horizontal="left" vertical="center" wrapText="1"/>
    </xf>
    <xf numFmtId="0" fontId="3" fillId="0" borderId="9" xfId="13" applyFont="1" applyBorder="1" applyAlignment="1">
      <alignment horizontal="left" vertical="center" wrapText="1"/>
    </xf>
    <xf numFmtId="0" fontId="4" fillId="6" borderId="7" xfId="0" applyFont="1" applyFill="1" applyBorder="1" applyAlignment="1">
      <alignment horizontal="center" vertical="center" wrapText="1"/>
    </xf>
    <xf numFmtId="0" fontId="4" fillId="6" borderId="8" xfId="0" applyFont="1" applyFill="1" applyBorder="1" applyAlignment="1">
      <alignment horizontal="center" vertical="center" wrapText="1"/>
    </xf>
    <xf numFmtId="0" fontId="4" fillId="6" borderId="9" xfId="0" applyFont="1" applyFill="1" applyBorder="1" applyAlignment="1">
      <alignment horizontal="center" vertical="center" wrapText="1"/>
    </xf>
    <xf numFmtId="0" fontId="4" fillId="3" borderId="48" xfId="0" applyFont="1" applyFill="1" applyBorder="1" applyAlignment="1">
      <alignment horizontal="center" vertical="center" wrapText="1"/>
    </xf>
    <xf numFmtId="0" fontId="4" fillId="3" borderId="43" xfId="0" applyFont="1" applyFill="1" applyBorder="1" applyAlignment="1">
      <alignment horizontal="center" vertical="center" wrapText="1"/>
    </xf>
    <xf numFmtId="0" fontId="4" fillId="3" borderId="49" xfId="0" applyFont="1" applyFill="1" applyBorder="1" applyAlignment="1">
      <alignment horizontal="center" vertical="center" wrapText="1"/>
    </xf>
    <xf numFmtId="0" fontId="4" fillId="5" borderId="48" xfId="0" applyFont="1" applyFill="1" applyBorder="1" applyAlignment="1">
      <alignment horizontal="center" vertical="center" wrapText="1"/>
    </xf>
    <xf numFmtId="0" fontId="4" fillId="5" borderId="43" xfId="0" applyFont="1" applyFill="1" applyBorder="1" applyAlignment="1">
      <alignment horizontal="center" vertical="center" wrapText="1"/>
    </xf>
    <xf numFmtId="0" fontId="4" fillId="5" borderId="49" xfId="0" applyFont="1" applyFill="1" applyBorder="1" applyAlignment="1">
      <alignment horizontal="center" vertical="center" wrapText="1"/>
    </xf>
    <xf numFmtId="0" fontId="51" fillId="3" borderId="48" xfId="0" applyFont="1" applyFill="1" applyBorder="1" applyAlignment="1">
      <alignment horizontal="center" vertical="center" wrapText="1"/>
    </xf>
    <xf numFmtId="0" fontId="51" fillId="3" borderId="49" xfId="0" applyFont="1" applyFill="1" applyBorder="1" applyAlignment="1">
      <alignment horizontal="center" vertical="center" wrapText="1"/>
    </xf>
    <xf numFmtId="0" fontId="51" fillId="3" borderId="43" xfId="0" applyFont="1" applyFill="1" applyBorder="1" applyAlignment="1">
      <alignment horizontal="center" vertical="center" wrapText="1"/>
    </xf>
    <xf numFmtId="0" fontId="6" fillId="3" borderId="48" xfId="0" applyFont="1" applyFill="1" applyBorder="1" applyAlignment="1">
      <alignment horizontal="center" vertical="center" wrapText="1"/>
    </xf>
    <xf numFmtId="0" fontId="6" fillId="3" borderId="43" xfId="0" applyFont="1" applyFill="1" applyBorder="1" applyAlignment="1">
      <alignment horizontal="center" vertical="center" wrapText="1"/>
    </xf>
    <xf numFmtId="0" fontId="6" fillId="3" borderId="49" xfId="0" applyFont="1" applyFill="1" applyBorder="1" applyAlignment="1">
      <alignment horizontal="center" vertical="center" wrapText="1"/>
    </xf>
    <xf numFmtId="0" fontId="6" fillId="3" borderId="5" xfId="0" applyFont="1" applyFill="1" applyBorder="1" applyAlignment="1">
      <alignment vertical="center" wrapText="1"/>
    </xf>
    <xf numFmtId="0" fontId="18" fillId="5" borderId="7" xfId="0" applyFont="1" applyFill="1" applyBorder="1" applyAlignment="1">
      <alignment horizontal="left" vertical="center" wrapText="1"/>
    </xf>
    <xf numFmtId="0" fontId="18" fillId="5" borderId="8" xfId="0" applyFont="1" applyFill="1" applyBorder="1" applyAlignment="1">
      <alignment horizontal="left" vertical="center" wrapText="1"/>
    </xf>
    <xf numFmtId="0" fontId="18" fillId="5" borderId="9" xfId="0" applyFont="1" applyFill="1" applyBorder="1" applyAlignment="1">
      <alignment horizontal="left" vertical="center" wrapText="1"/>
    </xf>
    <xf numFmtId="0" fontId="4" fillId="0" borderId="5" xfId="0" applyFont="1" applyBorder="1" applyAlignment="1">
      <alignment horizontal="center" vertical="center" wrapText="1"/>
    </xf>
    <xf numFmtId="0" fontId="4" fillId="3" borderId="5" xfId="0" applyFont="1" applyFill="1" applyBorder="1" applyAlignment="1">
      <alignment horizontal="left" vertical="center" wrapText="1"/>
    </xf>
    <xf numFmtId="0" fontId="4" fillId="3" borderId="7" xfId="0" applyFont="1" applyFill="1" applyBorder="1" applyAlignment="1">
      <alignment horizontal="left" vertical="center" wrapText="1"/>
    </xf>
    <xf numFmtId="0" fontId="4" fillId="3" borderId="8" xfId="0" applyFont="1" applyFill="1" applyBorder="1" applyAlignment="1">
      <alignment horizontal="left" vertical="center" wrapText="1"/>
    </xf>
    <xf numFmtId="0" fontId="4" fillId="3" borderId="9" xfId="0" applyFont="1" applyFill="1" applyBorder="1" applyAlignment="1">
      <alignment horizontal="left" vertical="center" wrapText="1"/>
    </xf>
    <xf numFmtId="0" fontId="18" fillId="3" borderId="48" xfId="0" applyFont="1" applyFill="1" applyBorder="1" applyAlignment="1">
      <alignment vertical="center" wrapText="1"/>
    </xf>
    <xf numFmtId="0" fontId="18" fillId="3" borderId="43" xfId="0" applyFont="1" applyFill="1" applyBorder="1" applyAlignment="1">
      <alignment vertical="center" wrapText="1"/>
    </xf>
    <xf numFmtId="0" fontId="18" fillId="3" borderId="49" xfId="0" applyFont="1" applyFill="1" applyBorder="1" applyAlignment="1">
      <alignment vertical="center" wrapText="1"/>
    </xf>
    <xf numFmtId="0" fontId="4" fillId="0" borderId="5" xfId="0" applyFont="1" applyBorder="1" applyAlignment="1">
      <alignment vertical="center" wrapText="1"/>
    </xf>
    <xf numFmtId="179" fontId="4" fillId="0" borderId="5" xfId="1" applyNumberFormat="1" applyFont="1" applyBorder="1" applyAlignment="1">
      <alignment horizontal="center" vertical="center" wrapText="1"/>
    </xf>
    <xf numFmtId="0" fontId="18" fillId="3" borderId="7" xfId="0" applyFont="1" applyFill="1" applyBorder="1" applyAlignment="1">
      <alignment horizontal="left" vertical="center" wrapText="1"/>
    </xf>
    <xf numFmtId="0" fontId="18" fillId="3" borderId="8" xfId="0" applyFont="1" applyFill="1" applyBorder="1" applyAlignment="1">
      <alignment horizontal="left" vertical="center" wrapText="1"/>
    </xf>
    <xf numFmtId="0" fontId="18" fillId="3" borderId="9" xfId="0" applyFont="1" applyFill="1" applyBorder="1" applyAlignment="1">
      <alignment horizontal="left" vertical="center" wrapText="1"/>
    </xf>
    <xf numFmtId="0" fontId="4" fillId="5" borderId="7" xfId="0" applyFont="1" applyFill="1" applyBorder="1" applyAlignment="1">
      <alignment horizontal="left" vertical="center" wrapText="1"/>
    </xf>
    <xf numFmtId="0" fontId="4" fillId="5" borderId="8" xfId="0" applyFont="1" applyFill="1" applyBorder="1" applyAlignment="1">
      <alignment horizontal="left" vertical="center" wrapText="1"/>
    </xf>
    <xf numFmtId="0" fontId="4" fillId="5" borderId="9" xfId="0" applyFont="1" applyFill="1" applyBorder="1" applyAlignment="1">
      <alignment horizontal="left" vertical="center" wrapText="1"/>
    </xf>
    <xf numFmtId="0" fontId="51" fillId="3" borderId="7" xfId="0" applyFont="1" applyFill="1" applyBorder="1" applyAlignment="1">
      <alignment horizontal="left" vertical="center" wrapText="1"/>
    </xf>
    <xf numFmtId="0" fontId="51" fillId="3" borderId="8" xfId="0" applyFont="1" applyFill="1" applyBorder="1" applyAlignment="1">
      <alignment horizontal="left" vertical="center" wrapText="1"/>
    </xf>
    <xf numFmtId="0" fontId="51" fillId="3" borderId="9" xfId="0" applyFont="1" applyFill="1" applyBorder="1" applyAlignment="1">
      <alignment horizontal="left" vertical="center" wrapText="1"/>
    </xf>
    <xf numFmtId="0" fontId="3" fillId="3" borderId="7" xfId="0" applyFont="1" applyFill="1" applyBorder="1" applyAlignment="1">
      <alignment horizontal="left" vertical="center" wrapText="1"/>
    </xf>
    <xf numFmtId="0" fontId="3" fillId="3" borderId="8" xfId="0" applyFont="1" applyFill="1" applyBorder="1" applyAlignment="1">
      <alignment horizontal="left" vertical="center" wrapText="1"/>
    </xf>
    <xf numFmtId="0" fontId="3" fillId="3" borderId="9" xfId="0" applyFont="1" applyFill="1" applyBorder="1" applyAlignment="1">
      <alignment horizontal="left" vertical="center" wrapText="1"/>
    </xf>
    <xf numFmtId="0" fontId="18" fillId="3" borderId="5" xfId="0" applyFont="1" applyFill="1" applyBorder="1" applyAlignment="1">
      <alignment vertical="center" wrapText="1"/>
    </xf>
    <xf numFmtId="0" fontId="4" fillId="5" borderId="5" xfId="0" applyFont="1" applyFill="1" applyBorder="1" applyAlignment="1">
      <alignment vertical="center" wrapText="1"/>
    </xf>
    <xf numFmtId="0" fontId="51" fillId="3" borderId="5" xfId="0" applyFont="1" applyFill="1" applyBorder="1" applyAlignment="1">
      <alignment vertical="center" wrapText="1"/>
    </xf>
    <xf numFmtId="0" fontId="52" fillId="3" borderId="5" xfId="0" applyFont="1" applyFill="1" applyBorder="1" applyAlignment="1">
      <alignment horizontal="left" vertical="center" wrapText="1"/>
    </xf>
    <xf numFmtId="0" fontId="3" fillId="5" borderId="5" xfId="0" applyFont="1" applyFill="1" applyBorder="1" applyAlignment="1">
      <alignment vertical="center" wrapText="1"/>
    </xf>
    <xf numFmtId="0" fontId="18" fillId="5" borderId="48" xfId="0" applyFont="1" applyFill="1" applyBorder="1" applyAlignment="1">
      <alignment vertical="center" wrapText="1"/>
    </xf>
    <xf numFmtId="0" fontId="18" fillId="5" borderId="43" xfId="0" applyFont="1" applyFill="1" applyBorder="1" applyAlignment="1">
      <alignment vertical="center" wrapText="1"/>
    </xf>
    <xf numFmtId="0" fontId="18" fillId="5" borderId="49" xfId="0" applyFont="1" applyFill="1" applyBorder="1" applyAlignment="1">
      <alignment vertical="center" wrapText="1"/>
    </xf>
    <xf numFmtId="0" fontId="3" fillId="0" borderId="5" xfId="0" applyFont="1" applyBorder="1" applyAlignment="1">
      <alignment horizontal="center" vertical="center" wrapText="1"/>
    </xf>
    <xf numFmtId="0" fontId="12" fillId="4" borderId="7" xfId="15" applyFont="1" applyFill="1" applyBorder="1" applyAlignment="1">
      <alignment horizontal="left" vertical="center" wrapText="1"/>
    </xf>
    <xf numFmtId="0" fontId="12" fillId="4" borderId="8" xfId="15" applyFont="1" applyFill="1" applyBorder="1" applyAlignment="1">
      <alignment horizontal="left" vertical="center" wrapText="1"/>
    </xf>
    <xf numFmtId="0" fontId="12" fillId="4" borderId="9" xfId="15" applyFont="1" applyFill="1" applyBorder="1" applyAlignment="1">
      <alignment horizontal="left" vertical="center" wrapText="1"/>
    </xf>
    <xf numFmtId="0" fontId="18" fillId="4" borderId="5" xfId="15" applyFont="1" applyFill="1" applyBorder="1" applyAlignment="1">
      <alignment horizontal="left" vertical="center" wrapText="1"/>
    </xf>
    <xf numFmtId="0" fontId="3" fillId="0" borderId="5" xfId="0" applyFont="1" applyBorder="1" applyAlignment="1">
      <alignment horizontal="center" vertical="center"/>
    </xf>
    <xf numFmtId="0" fontId="54" fillId="0" borderId="5" xfId="0" applyFont="1" applyBorder="1" applyAlignment="1">
      <alignment horizontal="center" vertical="center" wrapText="1"/>
    </xf>
  </cellXfs>
  <cellStyles count="22">
    <cellStyle name="Bình thường 2" xfId="7" xr:uid="{00000000-0005-0000-0000-000001000000}"/>
    <cellStyle name="Comma" xfId="1" builtinId="3"/>
    <cellStyle name="Comma 2" xfId="16" xr:uid="{8C821714-8A10-4363-B09A-E0DE99E652E3}"/>
    <cellStyle name="Comma 2 15" xfId="18" xr:uid="{090D4A61-8208-4B3A-8D9C-C444AF4EDD62}"/>
    <cellStyle name="Dấu phẩy 2" xfId="8" xr:uid="{00000000-0005-0000-0000-000003000000}"/>
    <cellStyle name="Hyperlink" xfId="5" builtinId="8"/>
    <cellStyle name="Hyperlink 2" xfId="11" xr:uid="{00000000-0005-0000-0000-000004000000}"/>
    <cellStyle name="Normal" xfId="0" builtinId="0"/>
    <cellStyle name="Normal 2" xfId="15" xr:uid="{CFD707EC-5132-4035-BF6C-73E29BAD034B}"/>
    <cellStyle name="Normal 2 3 2" xfId="19" xr:uid="{C72EAD56-636C-4294-B6C1-E6736BC5B9A5}"/>
    <cellStyle name="Normal 29" xfId="17" xr:uid="{92A15332-C899-45CA-B6EF-A501DC774937}"/>
    <cellStyle name="Normal 3" xfId="4" xr:uid="{00000000-0005-0000-0000-000005000000}"/>
    <cellStyle name="Normal 3 2" xfId="12" xr:uid="{4FD8E948-085D-4306-90F6-F6B5CF3F44F7}"/>
    <cellStyle name="Normal 3 2 3" xfId="14" xr:uid="{A2DF0FFB-E4EA-4B98-8EB7-FD3732490729}"/>
    <cellStyle name="Normal 3 3" xfId="13" xr:uid="{4A6740F1-A478-4DD2-8C53-E5F45A0DA577}"/>
    <cellStyle name="Normal_Dichso 2" xfId="21" xr:uid="{38A68105-4960-4D00-9C48-A6ACB637D7EB}"/>
    <cellStyle name="Normal_DocSoUnicode 2" xfId="20" xr:uid="{0EDD1E5E-333E-4004-8726-46FC8D89CEC1}"/>
    <cellStyle name="Normal_Sheet1" xfId="3" xr:uid="{00000000-0005-0000-0000-000006000000}"/>
    <cellStyle name="Percent" xfId="2" builtinId="5"/>
    <cellStyle name="Phần trăm 2" xfId="9" xr:uid="{00000000-0005-0000-0000-000008000000}"/>
    <cellStyle name="Siêu kết nối 2" xfId="6" xr:uid="{00000000-0005-0000-0000-00000A000000}"/>
    <cellStyle name="Siêu kết nối 3" xfId="10" xr:uid="{00000000-0005-0000-0000-00000B000000}"/>
  </cellStyles>
  <dxfs count="0"/>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94.xml"/><Relationship Id="rId21" Type="http://schemas.openxmlformats.org/officeDocument/2006/relationships/worksheet" Target="worksheets/sheet21.xml"/><Relationship Id="rId42" Type="http://schemas.openxmlformats.org/officeDocument/2006/relationships/externalLink" Target="externalLinks/externalLink19.xml"/><Relationship Id="rId63" Type="http://schemas.openxmlformats.org/officeDocument/2006/relationships/externalLink" Target="externalLinks/externalLink40.xml"/><Relationship Id="rId84" Type="http://schemas.openxmlformats.org/officeDocument/2006/relationships/externalLink" Target="externalLinks/externalLink61.xml"/><Relationship Id="rId138" Type="http://schemas.openxmlformats.org/officeDocument/2006/relationships/externalLink" Target="externalLinks/externalLink115.xml"/><Relationship Id="rId159" Type="http://schemas.openxmlformats.org/officeDocument/2006/relationships/externalLink" Target="externalLinks/externalLink136.xml"/><Relationship Id="rId170" Type="http://schemas.openxmlformats.org/officeDocument/2006/relationships/externalLink" Target="externalLinks/externalLink147.xml"/><Relationship Id="rId107" Type="http://schemas.openxmlformats.org/officeDocument/2006/relationships/externalLink" Target="externalLinks/externalLink84.xml"/><Relationship Id="rId11" Type="http://schemas.openxmlformats.org/officeDocument/2006/relationships/worksheet" Target="worksheets/sheet11.xml"/><Relationship Id="rId32" Type="http://schemas.openxmlformats.org/officeDocument/2006/relationships/externalLink" Target="externalLinks/externalLink9.xml"/><Relationship Id="rId53" Type="http://schemas.openxmlformats.org/officeDocument/2006/relationships/externalLink" Target="externalLinks/externalLink30.xml"/><Relationship Id="rId74" Type="http://schemas.openxmlformats.org/officeDocument/2006/relationships/externalLink" Target="externalLinks/externalLink51.xml"/><Relationship Id="rId128" Type="http://schemas.openxmlformats.org/officeDocument/2006/relationships/externalLink" Target="externalLinks/externalLink105.xml"/><Relationship Id="rId149" Type="http://schemas.openxmlformats.org/officeDocument/2006/relationships/externalLink" Target="externalLinks/externalLink126.xml"/><Relationship Id="rId5" Type="http://schemas.openxmlformats.org/officeDocument/2006/relationships/worksheet" Target="worksheets/sheet5.xml"/><Relationship Id="rId95" Type="http://schemas.openxmlformats.org/officeDocument/2006/relationships/externalLink" Target="externalLinks/externalLink72.xml"/><Relationship Id="rId160" Type="http://schemas.openxmlformats.org/officeDocument/2006/relationships/externalLink" Target="externalLinks/externalLink137.xml"/><Relationship Id="rId22" Type="http://schemas.openxmlformats.org/officeDocument/2006/relationships/worksheet" Target="worksheets/sheet22.xml"/><Relationship Id="rId43" Type="http://schemas.openxmlformats.org/officeDocument/2006/relationships/externalLink" Target="externalLinks/externalLink20.xml"/><Relationship Id="rId64" Type="http://schemas.openxmlformats.org/officeDocument/2006/relationships/externalLink" Target="externalLinks/externalLink41.xml"/><Relationship Id="rId118" Type="http://schemas.openxmlformats.org/officeDocument/2006/relationships/externalLink" Target="externalLinks/externalLink95.xml"/><Relationship Id="rId139" Type="http://schemas.openxmlformats.org/officeDocument/2006/relationships/externalLink" Target="externalLinks/externalLink116.xml"/><Relationship Id="rId85" Type="http://schemas.openxmlformats.org/officeDocument/2006/relationships/externalLink" Target="externalLinks/externalLink62.xml"/><Relationship Id="rId150" Type="http://schemas.openxmlformats.org/officeDocument/2006/relationships/externalLink" Target="externalLinks/externalLink127.xml"/><Relationship Id="rId171" Type="http://schemas.openxmlformats.org/officeDocument/2006/relationships/externalLink" Target="externalLinks/externalLink148.xml"/><Relationship Id="rId12" Type="http://schemas.openxmlformats.org/officeDocument/2006/relationships/worksheet" Target="worksheets/sheet12.xml"/><Relationship Id="rId33" Type="http://schemas.openxmlformats.org/officeDocument/2006/relationships/externalLink" Target="externalLinks/externalLink10.xml"/><Relationship Id="rId108" Type="http://schemas.openxmlformats.org/officeDocument/2006/relationships/externalLink" Target="externalLinks/externalLink85.xml"/><Relationship Id="rId129" Type="http://schemas.openxmlformats.org/officeDocument/2006/relationships/externalLink" Target="externalLinks/externalLink106.xml"/><Relationship Id="rId54" Type="http://schemas.openxmlformats.org/officeDocument/2006/relationships/externalLink" Target="externalLinks/externalLink31.xml"/><Relationship Id="rId75" Type="http://schemas.openxmlformats.org/officeDocument/2006/relationships/externalLink" Target="externalLinks/externalLink52.xml"/><Relationship Id="rId96" Type="http://schemas.openxmlformats.org/officeDocument/2006/relationships/externalLink" Target="externalLinks/externalLink73.xml"/><Relationship Id="rId140" Type="http://schemas.openxmlformats.org/officeDocument/2006/relationships/externalLink" Target="externalLinks/externalLink117.xml"/><Relationship Id="rId161" Type="http://schemas.openxmlformats.org/officeDocument/2006/relationships/externalLink" Target="externalLinks/externalLink138.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externalLink" Target="externalLinks/externalLink5.xml"/><Relationship Id="rId49" Type="http://schemas.openxmlformats.org/officeDocument/2006/relationships/externalLink" Target="externalLinks/externalLink26.xml"/><Relationship Id="rId114" Type="http://schemas.openxmlformats.org/officeDocument/2006/relationships/externalLink" Target="externalLinks/externalLink91.xml"/><Relationship Id="rId119" Type="http://schemas.openxmlformats.org/officeDocument/2006/relationships/externalLink" Target="externalLinks/externalLink96.xml"/><Relationship Id="rId44" Type="http://schemas.openxmlformats.org/officeDocument/2006/relationships/externalLink" Target="externalLinks/externalLink21.xml"/><Relationship Id="rId60" Type="http://schemas.openxmlformats.org/officeDocument/2006/relationships/externalLink" Target="externalLinks/externalLink37.xml"/><Relationship Id="rId65" Type="http://schemas.openxmlformats.org/officeDocument/2006/relationships/externalLink" Target="externalLinks/externalLink42.xml"/><Relationship Id="rId81" Type="http://schemas.openxmlformats.org/officeDocument/2006/relationships/externalLink" Target="externalLinks/externalLink58.xml"/><Relationship Id="rId86" Type="http://schemas.openxmlformats.org/officeDocument/2006/relationships/externalLink" Target="externalLinks/externalLink63.xml"/><Relationship Id="rId130" Type="http://schemas.openxmlformats.org/officeDocument/2006/relationships/externalLink" Target="externalLinks/externalLink107.xml"/><Relationship Id="rId135" Type="http://schemas.openxmlformats.org/officeDocument/2006/relationships/externalLink" Target="externalLinks/externalLink112.xml"/><Relationship Id="rId151" Type="http://schemas.openxmlformats.org/officeDocument/2006/relationships/externalLink" Target="externalLinks/externalLink128.xml"/><Relationship Id="rId156" Type="http://schemas.openxmlformats.org/officeDocument/2006/relationships/externalLink" Target="externalLinks/externalLink133.xml"/><Relationship Id="rId177" Type="http://schemas.openxmlformats.org/officeDocument/2006/relationships/theme" Target="theme/theme1.xml"/><Relationship Id="rId172" Type="http://schemas.openxmlformats.org/officeDocument/2006/relationships/externalLink" Target="externalLinks/externalLink14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16.xml"/><Relationship Id="rId109" Type="http://schemas.openxmlformats.org/officeDocument/2006/relationships/externalLink" Target="externalLinks/externalLink86.xml"/><Relationship Id="rId34" Type="http://schemas.openxmlformats.org/officeDocument/2006/relationships/externalLink" Target="externalLinks/externalLink11.xml"/><Relationship Id="rId50" Type="http://schemas.openxmlformats.org/officeDocument/2006/relationships/externalLink" Target="externalLinks/externalLink27.xml"/><Relationship Id="rId55" Type="http://schemas.openxmlformats.org/officeDocument/2006/relationships/externalLink" Target="externalLinks/externalLink32.xml"/><Relationship Id="rId76" Type="http://schemas.openxmlformats.org/officeDocument/2006/relationships/externalLink" Target="externalLinks/externalLink53.xml"/><Relationship Id="rId97" Type="http://schemas.openxmlformats.org/officeDocument/2006/relationships/externalLink" Target="externalLinks/externalLink74.xml"/><Relationship Id="rId104" Type="http://schemas.openxmlformats.org/officeDocument/2006/relationships/externalLink" Target="externalLinks/externalLink81.xml"/><Relationship Id="rId120" Type="http://schemas.openxmlformats.org/officeDocument/2006/relationships/externalLink" Target="externalLinks/externalLink97.xml"/><Relationship Id="rId125" Type="http://schemas.openxmlformats.org/officeDocument/2006/relationships/externalLink" Target="externalLinks/externalLink102.xml"/><Relationship Id="rId141" Type="http://schemas.openxmlformats.org/officeDocument/2006/relationships/externalLink" Target="externalLinks/externalLink118.xml"/><Relationship Id="rId146" Type="http://schemas.openxmlformats.org/officeDocument/2006/relationships/externalLink" Target="externalLinks/externalLink123.xml"/><Relationship Id="rId167" Type="http://schemas.openxmlformats.org/officeDocument/2006/relationships/externalLink" Target="externalLinks/externalLink144.xml"/><Relationship Id="rId7" Type="http://schemas.openxmlformats.org/officeDocument/2006/relationships/worksheet" Target="worksheets/sheet7.xml"/><Relationship Id="rId71" Type="http://schemas.openxmlformats.org/officeDocument/2006/relationships/externalLink" Target="externalLinks/externalLink48.xml"/><Relationship Id="rId92" Type="http://schemas.openxmlformats.org/officeDocument/2006/relationships/externalLink" Target="externalLinks/externalLink69.xml"/><Relationship Id="rId162" Type="http://schemas.openxmlformats.org/officeDocument/2006/relationships/externalLink" Target="externalLinks/externalLink139.xml"/><Relationship Id="rId2" Type="http://schemas.openxmlformats.org/officeDocument/2006/relationships/worksheet" Target="worksheets/sheet2.xml"/><Relationship Id="rId29" Type="http://schemas.openxmlformats.org/officeDocument/2006/relationships/externalLink" Target="externalLinks/externalLink6.xml"/><Relationship Id="rId24" Type="http://schemas.openxmlformats.org/officeDocument/2006/relationships/externalLink" Target="externalLinks/externalLink1.xml"/><Relationship Id="rId40" Type="http://schemas.openxmlformats.org/officeDocument/2006/relationships/externalLink" Target="externalLinks/externalLink17.xml"/><Relationship Id="rId45" Type="http://schemas.openxmlformats.org/officeDocument/2006/relationships/externalLink" Target="externalLinks/externalLink22.xml"/><Relationship Id="rId66" Type="http://schemas.openxmlformats.org/officeDocument/2006/relationships/externalLink" Target="externalLinks/externalLink43.xml"/><Relationship Id="rId87" Type="http://schemas.openxmlformats.org/officeDocument/2006/relationships/externalLink" Target="externalLinks/externalLink64.xml"/><Relationship Id="rId110" Type="http://schemas.openxmlformats.org/officeDocument/2006/relationships/externalLink" Target="externalLinks/externalLink87.xml"/><Relationship Id="rId115" Type="http://schemas.openxmlformats.org/officeDocument/2006/relationships/externalLink" Target="externalLinks/externalLink92.xml"/><Relationship Id="rId131" Type="http://schemas.openxmlformats.org/officeDocument/2006/relationships/externalLink" Target="externalLinks/externalLink108.xml"/><Relationship Id="rId136" Type="http://schemas.openxmlformats.org/officeDocument/2006/relationships/externalLink" Target="externalLinks/externalLink113.xml"/><Relationship Id="rId157" Type="http://schemas.openxmlformats.org/officeDocument/2006/relationships/externalLink" Target="externalLinks/externalLink134.xml"/><Relationship Id="rId178" Type="http://schemas.openxmlformats.org/officeDocument/2006/relationships/styles" Target="styles.xml"/><Relationship Id="rId61" Type="http://schemas.openxmlformats.org/officeDocument/2006/relationships/externalLink" Target="externalLinks/externalLink38.xml"/><Relationship Id="rId82" Type="http://schemas.openxmlformats.org/officeDocument/2006/relationships/externalLink" Target="externalLinks/externalLink59.xml"/><Relationship Id="rId152" Type="http://schemas.openxmlformats.org/officeDocument/2006/relationships/externalLink" Target="externalLinks/externalLink129.xml"/><Relationship Id="rId173" Type="http://schemas.openxmlformats.org/officeDocument/2006/relationships/externalLink" Target="externalLinks/externalLink150.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externalLink" Target="externalLinks/externalLink7.xml"/><Relationship Id="rId35" Type="http://schemas.openxmlformats.org/officeDocument/2006/relationships/externalLink" Target="externalLinks/externalLink12.xml"/><Relationship Id="rId56" Type="http://schemas.openxmlformats.org/officeDocument/2006/relationships/externalLink" Target="externalLinks/externalLink33.xml"/><Relationship Id="rId77" Type="http://schemas.openxmlformats.org/officeDocument/2006/relationships/externalLink" Target="externalLinks/externalLink54.xml"/><Relationship Id="rId100" Type="http://schemas.openxmlformats.org/officeDocument/2006/relationships/externalLink" Target="externalLinks/externalLink77.xml"/><Relationship Id="rId105" Type="http://schemas.openxmlformats.org/officeDocument/2006/relationships/externalLink" Target="externalLinks/externalLink82.xml"/><Relationship Id="rId126" Type="http://schemas.openxmlformats.org/officeDocument/2006/relationships/externalLink" Target="externalLinks/externalLink103.xml"/><Relationship Id="rId147" Type="http://schemas.openxmlformats.org/officeDocument/2006/relationships/externalLink" Target="externalLinks/externalLink124.xml"/><Relationship Id="rId168" Type="http://schemas.openxmlformats.org/officeDocument/2006/relationships/externalLink" Target="externalLinks/externalLink145.xml"/><Relationship Id="rId8" Type="http://schemas.openxmlformats.org/officeDocument/2006/relationships/worksheet" Target="worksheets/sheet8.xml"/><Relationship Id="rId51" Type="http://schemas.openxmlformats.org/officeDocument/2006/relationships/externalLink" Target="externalLinks/externalLink28.xml"/><Relationship Id="rId72" Type="http://schemas.openxmlformats.org/officeDocument/2006/relationships/externalLink" Target="externalLinks/externalLink49.xml"/><Relationship Id="rId93" Type="http://schemas.openxmlformats.org/officeDocument/2006/relationships/externalLink" Target="externalLinks/externalLink70.xml"/><Relationship Id="rId98" Type="http://schemas.openxmlformats.org/officeDocument/2006/relationships/externalLink" Target="externalLinks/externalLink75.xml"/><Relationship Id="rId121" Type="http://schemas.openxmlformats.org/officeDocument/2006/relationships/externalLink" Target="externalLinks/externalLink98.xml"/><Relationship Id="rId142" Type="http://schemas.openxmlformats.org/officeDocument/2006/relationships/externalLink" Target="externalLinks/externalLink119.xml"/><Relationship Id="rId163" Type="http://schemas.openxmlformats.org/officeDocument/2006/relationships/externalLink" Target="externalLinks/externalLink140.xml"/><Relationship Id="rId3" Type="http://schemas.openxmlformats.org/officeDocument/2006/relationships/worksheet" Target="worksheets/sheet3.xml"/><Relationship Id="rId25" Type="http://schemas.openxmlformats.org/officeDocument/2006/relationships/externalLink" Target="externalLinks/externalLink2.xml"/><Relationship Id="rId46" Type="http://schemas.openxmlformats.org/officeDocument/2006/relationships/externalLink" Target="externalLinks/externalLink23.xml"/><Relationship Id="rId67" Type="http://schemas.openxmlformats.org/officeDocument/2006/relationships/externalLink" Target="externalLinks/externalLink44.xml"/><Relationship Id="rId116" Type="http://schemas.openxmlformats.org/officeDocument/2006/relationships/externalLink" Target="externalLinks/externalLink93.xml"/><Relationship Id="rId137" Type="http://schemas.openxmlformats.org/officeDocument/2006/relationships/externalLink" Target="externalLinks/externalLink114.xml"/><Relationship Id="rId158" Type="http://schemas.openxmlformats.org/officeDocument/2006/relationships/externalLink" Target="externalLinks/externalLink135.xml"/><Relationship Id="rId20" Type="http://schemas.openxmlformats.org/officeDocument/2006/relationships/worksheet" Target="worksheets/sheet20.xml"/><Relationship Id="rId41" Type="http://schemas.openxmlformats.org/officeDocument/2006/relationships/externalLink" Target="externalLinks/externalLink18.xml"/><Relationship Id="rId62" Type="http://schemas.openxmlformats.org/officeDocument/2006/relationships/externalLink" Target="externalLinks/externalLink39.xml"/><Relationship Id="rId83" Type="http://schemas.openxmlformats.org/officeDocument/2006/relationships/externalLink" Target="externalLinks/externalLink60.xml"/><Relationship Id="rId88" Type="http://schemas.openxmlformats.org/officeDocument/2006/relationships/externalLink" Target="externalLinks/externalLink65.xml"/><Relationship Id="rId111" Type="http://schemas.openxmlformats.org/officeDocument/2006/relationships/externalLink" Target="externalLinks/externalLink88.xml"/><Relationship Id="rId132" Type="http://schemas.openxmlformats.org/officeDocument/2006/relationships/externalLink" Target="externalLinks/externalLink109.xml"/><Relationship Id="rId153" Type="http://schemas.openxmlformats.org/officeDocument/2006/relationships/externalLink" Target="externalLinks/externalLink130.xml"/><Relationship Id="rId174" Type="http://schemas.openxmlformats.org/officeDocument/2006/relationships/externalLink" Target="externalLinks/externalLink151.xml"/><Relationship Id="rId179" Type="http://schemas.openxmlformats.org/officeDocument/2006/relationships/sharedStrings" Target="sharedStrings.xml"/><Relationship Id="rId15" Type="http://schemas.openxmlformats.org/officeDocument/2006/relationships/worksheet" Target="worksheets/sheet15.xml"/><Relationship Id="rId36" Type="http://schemas.openxmlformats.org/officeDocument/2006/relationships/externalLink" Target="externalLinks/externalLink13.xml"/><Relationship Id="rId57" Type="http://schemas.openxmlformats.org/officeDocument/2006/relationships/externalLink" Target="externalLinks/externalLink34.xml"/><Relationship Id="rId106" Type="http://schemas.openxmlformats.org/officeDocument/2006/relationships/externalLink" Target="externalLinks/externalLink83.xml"/><Relationship Id="rId127" Type="http://schemas.openxmlformats.org/officeDocument/2006/relationships/externalLink" Target="externalLinks/externalLink104.xml"/><Relationship Id="rId10" Type="http://schemas.openxmlformats.org/officeDocument/2006/relationships/worksheet" Target="worksheets/sheet10.xml"/><Relationship Id="rId31" Type="http://schemas.openxmlformats.org/officeDocument/2006/relationships/externalLink" Target="externalLinks/externalLink8.xml"/><Relationship Id="rId52" Type="http://schemas.openxmlformats.org/officeDocument/2006/relationships/externalLink" Target="externalLinks/externalLink29.xml"/><Relationship Id="rId73" Type="http://schemas.openxmlformats.org/officeDocument/2006/relationships/externalLink" Target="externalLinks/externalLink50.xml"/><Relationship Id="rId78" Type="http://schemas.openxmlformats.org/officeDocument/2006/relationships/externalLink" Target="externalLinks/externalLink55.xml"/><Relationship Id="rId94" Type="http://schemas.openxmlformats.org/officeDocument/2006/relationships/externalLink" Target="externalLinks/externalLink71.xml"/><Relationship Id="rId99" Type="http://schemas.openxmlformats.org/officeDocument/2006/relationships/externalLink" Target="externalLinks/externalLink76.xml"/><Relationship Id="rId101" Type="http://schemas.openxmlformats.org/officeDocument/2006/relationships/externalLink" Target="externalLinks/externalLink78.xml"/><Relationship Id="rId122" Type="http://schemas.openxmlformats.org/officeDocument/2006/relationships/externalLink" Target="externalLinks/externalLink99.xml"/><Relationship Id="rId143" Type="http://schemas.openxmlformats.org/officeDocument/2006/relationships/externalLink" Target="externalLinks/externalLink120.xml"/><Relationship Id="rId148" Type="http://schemas.openxmlformats.org/officeDocument/2006/relationships/externalLink" Target="externalLinks/externalLink125.xml"/><Relationship Id="rId164" Type="http://schemas.openxmlformats.org/officeDocument/2006/relationships/externalLink" Target="externalLinks/externalLink141.xml"/><Relationship Id="rId169" Type="http://schemas.openxmlformats.org/officeDocument/2006/relationships/externalLink" Target="externalLinks/externalLink146.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calcChain" Target="calcChain.xml"/><Relationship Id="rId26" Type="http://schemas.openxmlformats.org/officeDocument/2006/relationships/externalLink" Target="externalLinks/externalLink3.xml"/><Relationship Id="rId47" Type="http://schemas.openxmlformats.org/officeDocument/2006/relationships/externalLink" Target="externalLinks/externalLink24.xml"/><Relationship Id="rId68" Type="http://schemas.openxmlformats.org/officeDocument/2006/relationships/externalLink" Target="externalLinks/externalLink45.xml"/><Relationship Id="rId89" Type="http://schemas.openxmlformats.org/officeDocument/2006/relationships/externalLink" Target="externalLinks/externalLink66.xml"/><Relationship Id="rId112" Type="http://schemas.openxmlformats.org/officeDocument/2006/relationships/externalLink" Target="externalLinks/externalLink89.xml"/><Relationship Id="rId133" Type="http://schemas.openxmlformats.org/officeDocument/2006/relationships/externalLink" Target="externalLinks/externalLink110.xml"/><Relationship Id="rId154" Type="http://schemas.openxmlformats.org/officeDocument/2006/relationships/externalLink" Target="externalLinks/externalLink131.xml"/><Relationship Id="rId175" Type="http://schemas.openxmlformats.org/officeDocument/2006/relationships/externalLink" Target="externalLinks/externalLink152.xml"/><Relationship Id="rId16" Type="http://schemas.openxmlformats.org/officeDocument/2006/relationships/worksheet" Target="worksheets/sheet16.xml"/><Relationship Id="rId37" Type="http://schemas.openxmlformats.org/officeDocument/2006/relationships/externalLink" Target="externalLinks/externalLink14.xml"/><Relationship Id="rId58" Type="http://schemas.openxmlformats.org/officeDocument/2006/relationships/externalLink" Target="externalLinks/externalLink35.xml"/><Relationship Id="rId79" Type="http://schemas.openxmlformats.org/officeDocument/2006/relationships/externalLink" Target="externalLinks/externalLink56.xml"/><Relationship Id="rId102" Type="http://schemas.openxmlformats.org/officeDocument/2006/relationships/externalLink" Target="externalLinks/externalLink79.xml"/><Relationship Id="rId123" Type="http://schemas.openxmlformats.org/officeDocument/2006/relationships/externalLink" Target="externalLinks/externalLink100.xml"/><Relationship Id="rId144" Type="http://schemas.openxmlformats.org/officeDocument/2006/relationships/externalLink" Target="externalLinks/externalLink121.xml"/><Relationship Id="rId90" Type="http://schemas.openxmlformats.org/officeDocument/2006/relationships/externalLink" Target="externalLinks/externalLink67.xml"/><Relationship Id="rId165" Type="http://schemas.openxmlformats.org/officeDocument/2006/relationships/externalLink" Target="externalLinks/externalLink142.xml"/><Relationship Id="rId27" Type="http://schemas.openxmlformats.org/officeDocument/2006/relationships/externalLink" Target="externalLinks/externalLink4.xml"/><Relationship Id="rId48" Type="http://schemas.openxmlformats.org/officeDocument/2006/relationships/externalLink" Target="externalLinks/externalLink25.xml"/><Relationship Id="rId69" Type="http://schemas.openxmlformats.org/officeDocument/2006/relationships/externalLink" Target="externalLinks/externalLink46.xml"/><Relationship Id="rId113" Type="http://schemas.openxmlformats.org/officeDocument/2006/relationships/externalLink" Target="externalLinks/externalLink90.xml"/><Relationship Id="rId134" Type="http://schemas.openxmlformats.org/officeDocument/2006/relationships/externalLink" Target="externalLinks/externalLink111.xml"/><Relationship Id="rId80" Type="http://schemas.openxmlformats.org/officeDocument/2006/relationships/externalLink" Target="externalLinks/externalLink57.xml"/><Relationship Id="rId155" Type="http://schemas.openxmlformats.org/officeDocument/2006/relationships/externalLink" Target="externalLinks/externalLink132.xml"/><Relationship Id="rId176" Type="http://schemas.openxmlformats.org/officeDocument/2006/relationships/externalLink" Target="externalLinks/externalLink153.xml"/><Relationship Id="rId17" Type="http://schemas.openxmlformats.org/officeDocument/2006/relationships/worksheet" Target="worksheets/sheet17.xml"/><Relationship Id="rId38" Type="http://schemas.openxmlformats.org/officeDocument/2006/relationships/externalLink" Target="externalLinks/externalLink15.xml"/><Relationship Id="rId59" Type="http://schemas.openxmlformats.org/officeDocument/2006/relationships/externalLink" Target="externalLinks/externalLink36.xml"/><Relationship Id="rId103" Type="http://schemas.openxmlformats.org/officeDocument/2006/relationships/externalLink" Target="externalLinks/externalLink80.xml"/><Relationship Id="rId124" Type="http://schemas.openxmlformats.org/officeDocument/2006/relationships/externalLink" Target="externalLinks/externalLink101.xml"/><Relationship Id="rId70" Type="http://schemas.openxmlformats.org/officeDocument/2006/relationships/externalLink" Target="externalLinks/externalLink47.xml"/><Relationship Id="rId91" Type="http://schemas.openxmlformats.org/officeDocument/2006/relationships/externalLink" Target="externalLinks/externalLink68.xml"/><Relationship Id="rId145" Type="http://schemas.openxmlformats.org/officeDocument/2006/relationships/externalLink" Target="externalLinks/externalLink122.xml"/><Relationship Id="rId166" Type="http://schemas.openxmlformats.org/officeDocument/2006/relationships/externalLink" Target="externalLinks/externalLink143.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9.png"/></Relationships>
</file>

<file path=xl/drawings/_rels/drawing17.xml.rels><?xml version="1.0" encoding="UTF-8" standalone="yes"?>
<Relationships xmlns="http://schemas.openxmlformats.org/package/2006/relationships"><Relationship Id="rId1" Type="http://schemas.openxmlformats.org/officeDocument/2006/relationships/image" Target="../media/image9.png"/></Relationships>
</file>

<file path=xl/drawings/_rels/drawing18.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1452658</xdr:colOff>
      <xdr:row>6</xdr:row>
      <xdr:rowOff>145165</xdr:rowOff>
    </xdr:to>
    <xdr:pic>
      <xdr:nvPicPr>
        <xdr:cNvPr id="2" name="Picture 1">
          <a:extLst>
            <a:ext uri="{FF2B5EF4-FFF2-40B4-BE49-F238E27FC236}">
              <a16:creationId xmlns:a16="http://schemas.microsoft.com/office/drawing/2014/main" id="{625C70A5-B1A2-4DCD-B894-E18E4DAAB35D}"/>
            </a:ext>
          </a:extLst>
        </xdr:cNvPr>
        <xdr:cNvPicPr>
          <a:picLocks noChangeAspect="1"/>
        </xdr:cNvPicPr>
      </xdr:nvPicPr>
      <xdr:blipFill>
        <a:blip xmlns:r="http://schemas.openxmlformats.org/officeDocument/2006/relationships" r:embed="rId1"/>
        <a:stretch>
          <a:fillRect/>
        </a:stretch>
      </xdr:blipFill>
      <xdr:spPr>
        <a:xfrm>
          <a:off x="0" y="0"/>
          <a:ext cx="6291358" cy="124244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11</xdr:col>
      <xdr:colOff>19050</xdr:colOff>
      <xdr:row>101</xdr:row>
      <xdr:rowOff>85725</xdr:rowOff>
    </xdr:from>
    <xdr:ext cx="0" cy="9525"/>
    <xdr:pic>
      <xdr:nvPicPr>
        <xdr:cNvPr id="2" name="image2.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2287250" y="30451425"/>
          <a:ext cx="0" cy="9525"/>
        </a:xfrm>
        <a:prstGeom prst="rect">
          <a:avLst/>
        </a:prstGeom>
        <a:noFill/>
      </xdr:spPr>
    </xdr:pic>
    <xdr:clientData fLocksWithSheet="0"/>
  </xdr:oneCellAnchor>
  <xdr:oneCellAnchor>
    <xdr:from>
      <xdr:col>17</xdr:col>
      <xdr:colOff>533400</xdr:colOff>
      <xdr:row>23</xdr:row>
      <xdr:rowOff>171450</xdr:rowOff>
    </xdr:from>
    <xdr:ext cx="57150" cy="9525"/>
    <xdr:pic>
      <xdr:nvPicPr>
        <xdr:cNvPr id="3" name="image1.png">
          <a:extLst>
            <a:ext uri="{FF2B5EF4-FFF2-40B4-BE49-F238E27FC236}">
              <a16:creationId xmlns:a16="http://schemas.microsoft.com/office/drawing/2014/main" id="{00000000-0008-0000-0300-000003000000}"/>
            </a:ext>
          </a:extLst>
        </xdr:cNvPr>
        <xdr:cNvPicPr preferRelativeResize="0"/>
      </xdr:nvPicPr>
      <xdr:blipFill>
        <a:blip xmlns:r="http://schemas.openxmlformats.org/officeDocument/2006/relationships" r:embed="rId2" cstate="print"/>
        <a:stretch>
          <a:fillRect/>
        </a:stretch>
      </xdr:blipFill>
      <xdr:spPr>
        <a:xfrm>
          <a:off x="17021175" y="8963025"/>
          <a:ext cx="57150" cy="9525"/>
        </a:xfrm>
        <a:prstGeom prst="rect">
          <a:avLst/>
        </a:prstGeom>
        <a:noFill/>
      </xdr:spPr>
    </xdr:pic>
    <xdr:clientData fLocksWithSheet="0"/>
  </xdr:oneCellAnchor>
  <xdr:oneCellAnchor>
    <xdr:from>
      <xdr:col>16</xdr:col>
      <xdr:colOff>104775</xdr:colOff>
      <xdr:row>17</xdr:row>
      <xdr:rowOff>1638300</xdr:rowOff>
    </xdr:from>
    <xdr:ext cx="0" cy="9525"/>
    <xdr:pic>
      <xdr:nvPicPr>
        <xdr:cNvPr id="4" name="image3.png">
          <a:extLst>
            <a:ext uri="{FF2B5EF4-FFF2-40B4-BE49-F238E27FC236}">
              <a16:creationId xmlns:a16="http://schemas.microsoft.com/office/drawing/2014/main" id="{00000000-0008-0000-0300-000004000000}"/>
            </a:ext>
          </a:extLst>
        </xdr:cNvPr>
        <xdr:cNvPicPr preferRelativeResize="0"/>
      </xdr:nvPicPr>
      <xdr:blipFill>
        <a:blip xmlns:r="http://schemas.openxmlformats.org/officeDocument/2006/relationships" r:embed="rId3" cstate="print"/>
        <a:stretch>
          <a:fillRect/>
        </a:stretch>
      </xdr:blipFill>
      <xdr:spPr>
        <a:xfrm>
          <a:off x="15906750" y="7791450"/>
          <a:ext cx="0" cy="9525"/>
        </a:xfrm>
        <a:prstGeom prst="rect">
          <a:avLst/>
        </a:prstGeom>
        <a:noFill/>
      </xdr:spPr>
    </xdr:pic>
    <xdr:clientData fLocksWithSheet="0"/>
  </xdr:oneCellAnchor>
  <xdr:twoCellAnchor>
    <xdr:from>
      <xdr:col>3</xdr:col>
      <xdr:colOff>0</xdr:colOff>
      <xdr:row>0</xdr:row>
      <xdr:rowOff>28575</xdr:rowOff>
    </xdr:from>
    <xdr:to>
      <xdr:col>4</xdr:col>
      <xdr:colOff>114300</xdr:colOff>
      <xdr:row>5</xdr:row>
      <xdr:rowOff>133350</xdr:rowOff>
    </xdr:to>
    <xdr:pic>
      <xdr:nvPicPr>
        <xdr:cNvPr id="5" name="Picture 6">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95300" y="28575"/>
          <a:ext cx="140017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33617</xdr:colOff>
      <xdr:row>71</xdr:row>
      <xdr:rowOff>118222</xdr:rowOff>
    </xdr:from>
    <xdr:to>
      <xdr:col>4</xdr:col>
      <xdr:colOff>147917</xdr:colOff>
      <xdr:row>76</xdr:row>
      <xdr:rowOff>144556</xdr:rowOff>
    </xdr:to>
    <xdr:pic>
      <xdr:nvPicPr>
        <xdr:cNvPr id="6" name="Picture 7">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28917" y="23825947"/>
          <a:ext cx="1400175" cy="10550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xdr:colOff>
      <xdr:row>202</xdr:row>
      <xdr:rowOff>6163</xdr:rowOff>
    </xdr:from>
    <xdr:to>
      <xdr:col>4</xdr:col>
      <xdr:colOff>114301</xdr:colOff>
      <xdr:row>207</xdr:row>
      <xdr:rowOff>110938</xdr:rowOff>
    </xdr:to>
    <xdr:pic>
      <xdr:nvPicPr>
        <xdr:cNvPr id="7" name="Picture 8">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95301" y="50288638"/>
          <a:ext cx="1400175"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371475</xdr:colOff>
      <xdr:row>98</xdr:row>
      <xdr:rowOff>171450</xdr:rowOff>
    </xdr:from>
    <xdr:to>
      <xdr:col>17</xdr:col>
      <xdr:colOff>475310</xdr:colOff>
      <xdr:row>116</xdr:row>
      <xdr:rowOff>560645</xdr:rowOff>
    </xdr:to>
    <xdr:pic>
      <xdr:nvPicPr>
        <xdr:cNvPr id="10" name="Hình ảnh 9">
          <a:extLst>
            <a:ext uri="{FF2B5EF4-FFF2-40B4-BE49-F238E27FC236}">
              <a16:creationId xmlns:a16="http://schemas.microsoft.com/office/drawing/2014/main" id="{00000000-0008-0000-0200-00000A000000}"/>
            </a:ext>
          </a:extLst>
        </xdr:cNvPr>
        <xdr:cNvPicPr>
          <a:picLocks noChangeAspect="1"/>
        </xdr:cNvPicPr>
      </xdr:nvPicPr>
      <xdr:blipFill>
        <a:blip xmlns:r="http://schemas.openxmlformats.org/officeDocument/2006/relationships" r:embed="rId5"/>
        <a:stretch>
          <a:fillRect/>
        </a:stretch>
      </xdr:blipFill>
      <xdr:spPr>
        <a:xfrm>
          <a:off x="9448800" y="30556200"/>
          <a:ext cx="7514286" cy="3885714"/>
        </a:xfrm>
        <a:prstGeom prst="rect">
          <a:avLst/>
        </a:prstGeom>
      </xdr:spPr>
    </xdr:pic>
    <xdr:clientData/>
  </xdr:twoCellAnchor>
  <xdr:twoCellAnchor editAs="oneCell">
    <xdr:from>
      <xdr:col>9</xdr:col>
      <xdr:colOff>238125</xdr:colOff>
      <xdr:row>199</xdr:row>
      <xdr:rowOff>161925</xdr:rowOff>
    </xdr:from>
    <xdr:to>
      <xdr:col>15</xdr:col>
      <xdr:colOff>427863</xdr:colOff>
      <xdr:row>217</xdr:row>
      <xdr:rowOff>174238</xdr:rowOff>
    </xdr:to>
    <xdr:pic>
      <xdr:nvPicPr>
        <xdr:cNvPr id="13" name="Hình ảnh 12">
          <a:extLst>
            <a:ext uri="{FF2B5EF4-FFF2-40B4-BE49-F238E27FC236}">
              <a16:creationId xmlns:a16="http://schemas.microsoft.com/office/drawing/2014/main" id="{00000000-0008-0000-0200-00000D000000}"/>
            </a:ext>
          </a:extLst>
        </xdr:cNvPr>
        <xdr:cNvPicPr>
          <a:picLocks noChangeAspect="1"/>
        </xdr:cNvPicPr>
      </xdr:nvPicPr>
      <xdr:blipFill>
        <a:blip xmlns:r="http://schemas.openxmlformats.org/officeDocument/2006/relationships" r:embed="rId6"/>
        <a:stretch>
          <a:fillRect/>
        </a:stretch>
      </xdr:blipFill>
      <xdr:spPr>
        <a:xfrm>
          <a:off x="10239375" y="52778025"/>
          <a:ext cx="6085714" cy="421904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12</xdr:col>
      <xdr:colOff>0</xdr:colOff>
      <xdr:row>1</xdr:row>
      <xdr:rowOff>0</xdr:rowOff>
    </xdr:from>
    <xdr:to>
      <xdr:col>28</xdr:col>
      <xdr:colOff>477678</xdr:colOff>
      <xdr:row>27</xdr:row>
      <xdr:rowOff>16184</xdr:rowOff>
    </xdr:to>
    <xdr:pic>
      <xdr:nvPicPr>
        <xdr:cNvPr id="2" name="Picture 1">
          <a:extLst>
            <a:ext uri="{FF2B5EF4-FFF2-40B4-BE49-F238E27FC236}">
              <a16:creationId xmlns:a16="http://schemas.microsoft.com/office/drawing/2014/main" id="{C3AFBED4-1731-B04B-672B-A4E9C5865B47}"/>
            </a:ext>
          </a:extLst>
        </xdr:cNvPr>
        <xdr:cNvPicPr>
          <a:picLocks noChangeAspect="1"/>
        </xdr:cNvPicPr>
      </xdr:nvPicPr>
      <xdr:blipFill>
        <a:blip xmlns:r="http://schemas.openxmlformats.org/officeDocument/2006/relationships" r:embed="rId1"/>
        <a:stretch>
          <a:fillRect/>
        </a:stretch>
      </xdr:blipFill>
      <xdr:spPr>
        <a:xfrm>
          <a:off x="12505765" y="179294"/>
          <a:ext cx="10231278" cy="757343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835827</xdr:colOff>
      <xdr:row>6</xdr:row>
      <xdr:rowOff>145165</xdr:rowOff>
    </xdr:to>
    <xdr:pic>
      <xdr:nvPicPr>
        <xdr:cNvPr id="2" name="Picture 1">
          <a:extLst>
            <a:ext uri="{FF2B5EF4-FFF2-40B4-BE49-F238E27FC236}">
              <a16:creationId xmlns:a16="http://schemas.microsoft.com/office/drawing/2014/main" id="{4DF85FC0-06A1-4E77-9884-FECB7B81E7AD}"/>
            </a:ext>
          </a:extLst>
        </xdr:cNvPr>
        <xdr:cNvPicPr>
          <a:picLocks noChangeAspect="1"/>
        </xdr:cNvPicPr>
      </xdr:nvPicPr>
      <xdr:blipFill>
        <a:blip xmlns:r="http://schemas.openxmlformats.org/officeDocument/2006/relationships" r:embed="rId1"/>
        <a:stretch>
          <a:fillRect/>
        </a:stretch>
      </xdr:blipFill>
      <xdr:spPr>
        <a:xfrm>
          <a:off x="0" y="0"/>
          <a:ext cx="5794688" cy="1242445"/>
        </a:xfrm>
        <a:prstGeom prst="rect">
          <a:avLst/>
        </a:prstGeom>
      </xdr:spPr>
    </xdr:pic>
    <xdr:clientData/>
  </xdr:twoCellAnchor>
  <xdr:twoCellAnchor editAs="oneCell">
    <xdr:from>
      <xdr:col>0</xdr:col>
      <xdr:colOff>105410</xdr:colOff>
      <xdr:row>72</xdr:row>
      <xdr:rowOff>25401</xdr:rowOff>
    </xdr:from>
    <xdr:to>
      <xdr:col>4</xdr:col>
      <xdr:colOff>678669</xdr:colOff>
      <xdr:row>77</xdr:row>
      <xdr:rowOff>123239</xdr:rowOff>
    </xdr:to>
    <xdr:pic>
      <xdr:nvPicPr>
        <xdr:cNvPr id="3" name="Picture 2">
          <a:extLst>
            <a:ext uri="{FF2B5EF4-FFF2-40B4-BE49-F238E27FC236}">
              <a16:creationId xmlns:a16="http://schemas.microsoft.com/office/drawing/2014/main" id="{D38ABEF8-6599-4D32-8FA8-D626895DC385}"/>
            </a:ext>
          </a:extLst>
        </xdr:cNvPr>
        <xdr:cNvPicPr>
          <a:picLocks noChangeAspect="1"/>
        </xdr:cNvPicPr>
      </xdr:nvPicPr>
      <xdr:blipFill>
        <a:blip xmlns:r="http://schemas.openxmlformats.org/officeDocument/2006/relationships" r:embed="rId2"/>
        <a:stretch>
          <a:fillRect/>
        </a:stretch>
      </xdr:blipFill>
      <xdr:spPr>
        <a:xfrm>
          <a:off x="105410" y="15669261"/>
          <a:ext cx="5532120" cy="110133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348147</xdr:colOff>
      <xdr:row>9</xdr:row>
      <xdr:rowOff>0</xdr:rowOff>
    </xdr:to>
    <xdr:pic>
      <xdr:nvPicPr>
        <xdr:cNvPr id="2" name="Picture 1">
          <a:extLst>
            <a:ext uri="{FF2B5EF4-FFF2-40B4-BE49-F238E27FC236}">
              <a16:creationId xmlns:a16="http://schemas.microsoft.com/office/drawing/2014/main" id="{571ED95B-1958-4721-B41D-45D187A63894}"/>
            </a:ext>
          </a:extLst>
        </xdr:cNvPr>
        <xdr:cNvPicPr>
          <a:picLocks noChangeAspect="1"/>
        </xdr:cNvPicPr>
      </xdr:nvPicPr>
      <xdr:blipFill>
        <a:blip xmlns:r="http://schemas.openxmlformats.org/officeDocument/2006/relationships" r:embed="rId1"/>
        <a:stretch>
          <a:fillRect/>
        </a:stretch>
      </xdr:blipFill>
      <xdr:spPr>
        <a:xfrm>
          <a:off x="0" y="0"/>
          <a:ext cx="5263047" cy="1653925"/>
        </a:xfrm>
        <a:prstGeom prst="rect">
          <a:avLst/>
        </a:prstGeom>
      </xdr:spPr>
    </xdr:pic>
    <xdr:clientData/>
  </xdr:twoCellAnchor>
  <xdr:twoCellAnchor editAs="oneCell">
    <xdr:from>
      <xdr:col>0</xdr:col>
      <xdr:colOff>105410</xdr:colOff>
      <xdr:row>72</xdr:row>
      <xdr:rowOff>25401</xdr:rowOff>
    </xdr:from>
    <xdr:to>
      <xdr:col>4</xdr:col>
      <xdr:colOff>190989</xdr:colOff>
      <xdr:row>77</xdr:row>
      <xdr:rowOff>123239</xdr:rowOff>
    </xdr:to>
    <xdr:pic>
      <xdr:nvPicPr>
        <xdr:cNvPr id="3" name="Picture 2">
          <a:extLst>
            <a:ext uri="{FF2B5EF4-FFF2-40B4-BE49-F238E27FC236}">
              <a16:creationId xmlns:a16="http://schemas.microsoft.com/office/drawing/2014/main" id="{6CD9CBA2-38A6-4F34-BF47-70458089C882}"/>
            </a:ext>
          </a:extLst>
        </xdr:cNvPr>
        <xdr:cNvPicPr>
          <a:picLocks noChangeAspect="1"/>
        </xdr:cNvPicPr>
      </xdr:nvPicPr>
      <xdr:blipFill>
        <a:blip xmlns:r="http://schemas.openxmlformats.org/officeDocument/2006/relationships" r:embed="rId2"/>
        <a:stretch>
          <a:fillRect/>
        </a:stretch>
      </xdr:blipFill>
      <xdr:spPr>
        <a:xfrm>
          <a:off x="105410" y="16606521"/>
          <a:ext cx="5000479" cy="108843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348147</xdr:colOff>
      <xdr:row>9</xdr:row>
      <xdr:rowOff>0</xdr:rowOff>
    </xdr:to>
    <xdr:pic>
      <xdr:nvPicPr>
        <xdr:cNvPr id="2" name="Picture 1">
          <a:extLst>
            <a:ext uri="{FF2B5EF4-FFF2-40B4-BE49-F238E27FC236}">
              <a16:creationId xmlns:a16="http://schemas.microsoft.com/office/drawing/2014/main" id="{F62C574C-2EFD-4BA0-B04B-C8B37DBC5CD9}"/>
            </a:ext>
          </a:extLst>
        </xdr:cNvPr>
        <xdr:cNvPicPr>
          <a:picLocks noChangeAspect="1"/>
        </xdr:cNvPicPr>
      </xdr:nvPicPr>
      <xdr:blipFill>
        <a:blip xmlns:r="http://schemas.openxmlformats.org/officeDocument/2006/relationships" r:embed="rId1"/>
        <a:stretch>
          <a:fillRect/>
        </a:stretch>
      </xdr:blipFill>
      <xdr:spPr>
        <a:xfrm>
          <a:off x="0" y="0"/>
          <a:ext cx="5263047" cy="1653925"/>
        </a:xfrm>
        <a:prstGeom prst="rect">
          <a:avLst/>
        </a:prstGeom>
      </xdr:spPr>
    </xdr:pic>
    <xdr:clientData/>
  </xdr:twoCellAnchor>
  <xdr:twoCellAnchor editAs="oneCell">
    <xdr:from>
      <xdr:col>0</xdr:col>
      <xdr:colOff>105410</xdr:colOff>
      <xdr:row>72</xdr:row>
      <xdr:rowOff>25401</xdr:rowOff>
    </xdr:from>
    <xdr:to>
      <xdr:col>4</xdr:col>
      <xdr:colOff>190989</xdr:colOff>
      <xdr:row>77</xdr:row>
      <xdr:rowOff>123239</xdr:rowOff>
    </xdr:to>
    <xdr:pic>
      <xdr:nvPicPr>
        <xdr:cNvPr id="3" name="Picture 2">
          <a:extLst>
            <a:ext uri="{FF2B5EF4-FFF2-40B4-BE49-F238E27FC236}">
              <a16:creationId xmlns:a16="http://schemas.microsoft.com/office/drawing/2014/main" id="{CCC4D1DA-33FA-4025-A925-6051A9B7DC4F}"/>
            </a:ext>
          </a:extLst>
        </xdr:cNvPr>
        <xdr:cNvPicPr>
          <a:picLocks noChangeAspect="1"/>
        </xdr:cNvPicPr>
      </xdr:nvPicPr>
      <xdr:blipFill>
        <a:blip xmlns:r="http://schemas.openxmlformats.org/officeDocument/2006/relationships" r:embed="rId2"/>
        <a:stretch>
          <a:fillRect/>
        </a:stretch>
      </xdr:blipFill>
      <xdr:spPr>
        <a:xfrm>
          <a:off x="105410" y="16606521"/>
          <a:ext cx="5000479" cy="108843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835827</xdr:colOff>
      <xdr:row>6</xdr:row>
      <xdr:rowOff>145165</xdr:rowOff>
    </xdr:to>
    <xdr:pic>
      <xdr:nvPicPr>
        <xdr:cNvPr id="2" name="Picture 1">
          <a:extLst>
            <a:ext uri="{FF2B5EF4-FFF2-40B4-BE49-F238E27FC236}">
              <a16:creationId xmlns:a16="http://schemas.microsoft.com/office/drawing/2014/main" id="{71263124-DB6B-4DBA-9FF8-CFB9E7D9B3BD}"/>
            </a:ext>
          </a:extLst>
        </xdr:cNvPr>
        <xdr:cNvPicPr>
          <a:picLocks noChangeAspect="1"/>
        </xdr:cNvPicPr>
      </xdr:nvPicPr>
      <xdr:blipFill>
        <a:blip xmlns:r="http://schemas.openxmlformats.org/officeDocument/2006/relationships" r:embed="rId1"/>
        <a:stretch>
          <a:fillRect/>
        </a:stretch>
      </xdr:blipFill>
      <xdr:spPr>
        <a:xfrm>
          <a:off x="0" y="0"/>
          <a:ext cx="5263047" cy="1653925"/>
        </a:xfrm>
        <a:prstGeom prst="rect">
          <a:avLst/>
        </a:prstGeom>
      </xdr:spPr>
    </xdr:pic>
    <xdr:clientData/>
  </xdr:twoCellAnchor>
  <xdr:twoCellAnchor editAs="oneCell">
    <xdr:from>
      <xdr:col>0</xdr:col>
      <xdr:colOff>105410</xdr:colOff>
      <xdr:row>72</xdr:row>
      <xdr:rowOff>25401</xdr:rowOff>
    </xdr:from>
    <xdr:to>
      <xdr:col>4</xdr:col>
      <xdr:colOff>678669</xdr:colOff>
      <xdr:row>77</xdr:row>
      <xdr:rowOff>123239</xdr:rowOff>
    </xdr:to>
    <xdr:pic>
      <xdr:nvPicPr>
        <xdr:cNvPr id="3" name="Picture 2">
          <a:extLst>
            <a:ext uri="{FF2B5EF4-FFF2-40B4-BE49-F238E27FC236}">
              <a16:creationId xmlns:a16="http://schemas.microsoft.com/office/drawing/2014/main" id="{5109AFA8-BC82-4535-A93A-4F5B09A4A274}"/>
            </a:ext>
          </a:extLst>
        </xdr:cNvPr>
        <xdr:cNvPicPr>
          <a:picLocks noChangeAspect="1"/>
        </xdr:cNvPicPr>
      </xdr:nvPicPr>
      <xdr:blipFill>
        <a:blip xmlns:r="http://schemas.openxmlformats.org/officeDocument/2006/relationships" r:embed="rId2"/>
        <a:stretch>
          <a:fillRect/>
        </a:stretch>
      </xdr:blipFill>
      <xdr:spPr>
        <a:xfrm>
          <a:off x="105410" y="16606521"/>
          <a:ext cx="5000479" cy="108843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835827</xdr:colOff>
      <xdr:row>6</xdr:row>
      <xdr:rowOff>145165</xdr:rowOff>
    </xdr:to>
    <xdr:pic>
      <xdr:nvPicPr>
        <xdr:cNvPr id="2" name="Picture 1">
          <a:extLst>
            <a:ext uri="{FF2B5EF4-FFF2-40B4-BE49-F238E27FC236}">
              <a16:creationId xmlns:a16="http://schemas.microsoft.com/office/drawing/2014/main" id="{8A813751-5CA8-44CC-A5A3-174EC1BEDD23}"/>
            </a:ext>
          </a:extLst>
        </xdr:cNvPr>
        <xdr:cNvPicPr>
          <a:picLocks noChangeAspect="1"/>
        </xdr:cNvPicPr>
      </xdr:nvPicPr>
      <xdr:blipFill>
        <a:blip xmlns:r="http://schemas.openxmlformats.org/officeDocument/2006/relationships" r:embed="rId1"/>
        <a:stretch>
          <a:fillRect/>
        </a:stretch>
      </xdr:blipFill>
      <xdr:spPr>
        <a:xfrm>
          <a:off x="0" y="0"/>
          <a:ext cx="5263047" cy="1653925"/>
        </a:xfrm>
        <a:prstGeom prst="rect">
          <a:avLst/>
        </a:prstGeom>
      </xdr:spPr>
    </xdr:pic>
    <xdr:clientData/>
  </xdr:twoCellAnchor>
  <xdr:twoCellAnchor editAs="oneCell">
    <xdr:from>
      <xdr:col>0</xdr:col>
      <xdr:colOff>105410</xdr:colOff>
      <xdr:row>72</xdr:row>
      <xdr:rowOff>25401</xdr:rowOff>
    </xdr:from>
    <xdr:to>
      <xdr:col>4</xdr:col>
      <xdr:colOff>678669</xdr:colOff>
      <xdr:row>77</xdr:row>
      <xdr:rowOff>123239</xdr:rowOff>
    </xdr:to>
    <xdr:pic>
      <xdr:nvPicPr>
        <xdr:cNvPr id="3" name="Picture 2">
          <a:extLst>
            <a:ext uri="{FF2B5EF4-FFF2-40B4-BE49-F238E27FC236}">
              <a16:creationId xmlns:a16="http://schemas.microsoft.com/office/drawing/2014/main" id="{21554320-0E6B-4D48-9989-2F0A18137199}"/>
            </a:ext>
          </a:extLst>
        </xdr:cNvPr>
        <xdr:cNvPicPr>
          <a:picLocks noChangeAspect="1"/>
        </xdr:cNvPicPr>
      </xdr:nvPicPr>
      <xdr:blipFill>
        <a:blip xmlns:r="http://schemas.openxmlformats.org/officeDocument/2006/relationships" r:embed="rId2"/>
        <a:stretch>
          <a:fillRect/>
        </a:stretch>
      </xdr:blipFill>
      <xdr:spPr>
        <a:xfrm>
          <a:off x="105410" y="16606521"/>
          <a:ext cx="5000479" cy="1088438"/>
        </a:xfrm>
        <a:prstGeom prst="rect">
          <a:avLst/>
        </a:prstGeom>
      </xdr:spPr>
    </xdr:pic>
    <xdr:clientData/>
  </xdr:twoCellAnchor>
  <xdr:twoCellAnchor editAs="oneCell">
    <xdr:from>
      <xdr:col>0</xdr:col>
      <xdr:colOff>0</xdr:colOff>
      <xdr:row>0</xdr:row>
      <xdr:rowOff>0</xdr:rowOff>
    </xdr:from>
    <xdr:to>
      <xdr:col>4</xdr:col>
      <xdr:colOff>835827</xdr:colOff>
      <xdr:row>6</xdr:row>
      <xdr:rowOff>145165</xdr:rowOff>
    </xdr:to>
    <xdr:pic>
      <xdr:nvPicPr>
        <xdr:cNvPr id="4" name="Picture 3">
          <a:extLst>
            <a:ext uri="{FF2B5EF4-FFF2-40B4-BE49-F238E27FC236}">
              <a16:creationId xmlns:a16="http://schemas.microsoft.com/office/drawing/2014/main" id="{234E8AF5-BB73-47BF-A170-ADC222FD55BD}"/>
            </a:ext>
          </a:extLst>
        </xdr:cNvPr>
        <xdr:cNvPicPr>
          <a:picLocks noChangeAspect="1"/>
        </xdr:cNvPicPr>
      </xdr:nvPicPr>
      <xdr:blipFill>
        <a:blip xmlns:r="http://schemas.openxmlformats.org/officeDocument/2006/relationships" r:embed="rId1"/>
        <a:stretch>
          <a:fillRect/>
        </a:stretch>
      </xdr:blipFill>
      <xdr:spPr>
        <a:xfrm>
          <a:off x="0" y="0"/>
          <a:ext cx="5263047" cy="1653925"/>
        </a:xfrm>
        <a:prstGeom prst="rect">
          <a:avLst/>
        </a:prstGeom>
      </xdr:spPr>
    </xdr:pic>
    <xdr:clientData/>
  </xdr:twoCellAnchor>
  <xdr:twoCellAnchor editAs="oneCell">
    <xdr:from>
      <xdr:col>0</xdr:col>
      <xdr:colOff>105410</xdr:colOff>
      <xdr:row>72</xdr:row>
      <xdr:rowOff>25401</xdr:rowOff>
    </xdr:from>
    <xdr:to>
      <xdr:col>4</xdr:col>
      <xdr:colOff>678669</xdr:colOff>
      <xdr:row>77</xdr:row>
      <xdr:rowOff>123239</xdr:rowOff>
    </xdr:to>
    <xdr:pic>
      <xdr:nvPicPr>
        <xdr:cNvPr id="5" name="Picture 4">
          <a:extLst>
            <a:ext uri="{FF2B5EF4-FFF2-40B4-BE49-F238E27FC236}">
              <a16:creationId xmlns:a16="http://schemas.microsoft.com/office/drawing/2014/main" id="{D77DF5E9-9B05-4309-B1AC-7C18EF24F737}"/>
            </a:ext>
          </a:extLst>
        </xdr:cNvPr>
        <xdr:cNvPicPr>
          <a:picLocks noChangeAspect="1"/>
        </xdr:cNvPicPr>
      </xdr:nvPicPr>
      <xdr:blipFill>
        <a:blip xmlns:r="http://schemas.openxmlformats.org/officeDocument/2006/relationships" r:embed="rId2"/>
        <a:stretch>
          <a:fillRect/>
        </a:stretch>
      </xdr:blipFill>
      <xdr:spPr>
        <a:xfrm>
          <a:off x="105410" y="16050261"/>
          <a:ext cx="5000479" cy="108843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835827</xdr:colOff>
      <xdr:row>6</xdr:row>
      <xdr:rowOff>145165</xdr:rowOff>
    </xdr:to>
    <xdr:pic>
      <xdr:nvPicPr>
        <xdr:cNvPr id="2" name="Picture 1">
          <a:extLst>
            <a:ext uri="{FF2B5EF4-FFF2-40B4-BE49-F238E27FC236}">
              <a16:creationId xmlns:a16="http://schemas.microsoft.com/office/drawing/2014/main" id="{6C7CC7F1-AD79-41E1-929B-C672D22CD72E}"/>
            </a:ext>
          </a:extLst>
        </xdr:cNvPr>
        <xdr:cNvPicPr>
          <a:picLocks noChangeAspect="1"/>
        </xdr:cNvPicPr>
      </xdr:nvPicPr>
      <xdr:blipFill>
        <a:blip xmlns:r="http://schemas.openxmlformats.org/officeDocument/2006/relationships" r:embed="rId1"/>
        <a:stretch>
          <a:fillRect/>
        </a:stretch>
      </xdr:blipFill>
      <xdr:spPr>
        <a:xfrm>
          <a:off x="0" y="0"/>
          <a:ext cx="5263047" cy="1653925"/>
        </a:xfrm>
        <a:prstGeom prst="rect">
          <a:avLst/>
        </a:prstGeom>
      </xdr:spPr>
    </xdr:pic>
    <xdr:clientData/>
  </xdr:twoCellAnchor>
  <xdr:twoCellAnchor editAs="oneCell">
    <xdr:from>
      <xdr:col>0</xdr:col>
      <xdr:colOff>105410</xdr:colOff>
      <xdr:row>72</xdr:row>
      <xdr:rowOff>25401</xdr:rowOff>
    </xdr:from>
    <xdr:to>
      <xdr:col>4</xdr:col>
      <xdr:colOff>678669</xdr:colOff>
      <xdr:row>77</xdr:row>
      <xdr:rowOff>123239</xdr:rowOff>
    </xdr:to>
    <xdr:pic>
      <xdr:nvPicPr>
        <xdr:cNvPr id="3" name="Picture 2">
          <a:extLst>
            <a:ext uri="{FF2B5EF4-FFF2-40B4-BE49-F238E27FC236}">
              <a16:creationId xmlns:a16="http://schemas.microsoft.com/office/drawing/2014/main" id="{C9A20601-F383-478C-B46A-AC31B4040337}"/>
            </a:ext>
          </a:extLst>
        </xdr:cNvPr>
        <xdr:cNvPicPr>
          <a:picLocks noChangeAspect="1"/>
        </xdr:cNvPicPr>
      </xdr:nvPicPr>
      <xdr:blipFill>
        <a:blip xmlns:r="http://schemas.openxmlformats.org/officeDocument/2006/relationships" r:embed="rId2"/>
        <a:stretch>
          <a:fillRect/>
        </a:stretch>
      </xdr:blipFill>
      <xdr:spPr>
        <a:xfrm>
          <a:off x="105410" y="16812261"/>
          <a:ext cx="5000479" cy="108843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835827</xdr:colOff>
      <xdr:row>6</xdr:row>
      <xdr:rowOff>145165</xdr:rowOff>
    </xdr:to>
    <xdr:pic>
      <xdr:nvPicPr>
        <xdr:cNvPr id="2" name="Picture 1">
          <a:extLst>
            <a:ext uri="{FF2B5EF4-FFF2-40B4-BE49-F238E27FC236}">
              <a16:creationId xmlns:a16="http://schemas.microsoft.com/office/drawing/2014/main" id="{DC2DDF4C-2E3C-43EC-8ADA-295500F0AF44}"/>
            </a:ext>
          </a:extLst>
        </xdr:cNvPr>
        <xdr:cNvPicPr>
          <a:picLocks noChangeAspect="1"/>
        </xdr:cNvPicPr>
      </xdr:nvPicPr>
      <xdr:blipFill>
        <a:blip xmlns:r="http://schemas.openxmlformats.org/officeDocument/2006/relationships" r:embed="rId1"/>
        <a:stretch>
          <a:fillRect/>
        </a:stretch>
      </xdr:blipFill>
      <xdr:spPr>
        <a:xfrm>
          <a:off x="0" y="0"/>
          <a:ext cx="5263047" cy="1653925"/>
        </a:xfrm>
        <a:prstGeom prst="rect">
          <a:avLst/>
        </a:prstGeom>
      </xdr:spPr>
    </xdr:pic>
    <xdr:clientData/>
  </xdr:twoCellAnchor>
  <xdr:twoCellAnchor editAs="oneCell">
    <xdr:from>
      <xdr:col>0</xdr:col>
      <xdr:colOff>105410</xdr:colOff>
      <xdr:row>72</xdr:row>
      <xdr:rowOff>25401</xdr:rowOff>
    </xdr:from>
    <xdr:to>
      <xdr:col>4</xdr:col>
      <xdr:colOff>678669</xdr:colOff>
      <xdr:row>77</xdr:row>
      <xdr:rowOff>123239</xdr:rowOff>
    </xdr:to>
    <xdr:pic>
      <xdr:nvPicPr>
        <xdr:cNvPr id="3" name="Picture 2">
          <a:extLst>
            <a:ext uri="{FF2B5EF4-FFF2-40B4-BE49-F238E27FC236}">
              <a16:creationId xmlns:a16="http://schemas.microsoft.com/office/drawing/2014/main" id="{FB4A10BF-76BE-45A0-B422-57852D366837}"/>
            </a:ext>
          </a:extLst>
        </xdr:cNvPr>
        <xdr:cNvPicPr>
          <a:picLocks noChangeAspect="1"/>
        </xdr:cNvPicPr>
      </xdr:nvPicPr>
      <xdr:blipFill>
        <a:blip xmlns:r="http://schemas.openxmlformats.org/officeDocument/2006/relationships" r:embed="rId2"/>
        <a:stretch>
          <a:fillRect/>
        </a:stretch>
      </xdr:blipFill>
      <xdr:spPr>
        <a:xfrm>
          <a:off x="105410" y="16812261"/>
          <a:ext cx="5000479" cy="108843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835827</xdr:colOff>
      <xdr:row>6</xdr:row>
      <xdr:rowOff>145165</xdr:rowOff>
    </xdr:to>
    <xdr:pic>
      <xdr:nvPicPr>
        <xdr:cNvPr id="2" name="Picture 1">
          <a:extLst>
            <a:ext uri="{FF2B5EF4-FFF2-40B4-BE49-F238E27FC236}">
              <a16:creationId xmlns:a16="http://schemas.microsoft.com/office/drawing/2014/main" id="{227A9B05-2AAF-4445-8B2A-E5449957A160}"/>
            </a:ext>
          </a:extLst>
        </xdr:cNvPr>
        <xdr:cNvPicPr>
          <a:picLocks noChangeAspect="1"/>
        </xdr:cNvPicPr>
      </xdr:nvPicPr>
      <xdr:blipFill>
        <a:blip xmlns:r="http://schemas.openxmlformats.org/officeDocument/2006/relationships" r:embed="rId1"/>
        <a:stretch>
          <a:fillRect/>
        </a:stretch>
      </xdr:blipFill>
      <xdr:spPr>
        <a:xfrm>
          <a:off x="0" y="0"/>
          <a:ext cx="5263047" cy="1653925"/>
        </a:xfrm>
        <a:prstGeom prst="rect">
          <a:avLst/>
        </a:prstGeom>
      </xdr:spPr>
    </xdr:pic>
    <xdr:clientData/>
  </xdr:twoCellAnchor>
  <xdr:twoCellAnchor editAs="oneCell">
    <xdr:from>
      <xdr:col>0</xdr:col>
      <xdr:colOff>105410</xdr:colOff>
      <xdr:row>72</xdr:row>
      <xdr:rowOff>25401</xdr:rowOff>
    </xdr:from>
    <xdr:to>
      <xdr:col>4</xdr:col>
      <xdr:colOff>678669</xdr:colOff>
      <xdr:row>77</xdr:row>
      <xdr:rowOff>123239</xdr:rowOff>
    </xdr:to>
    <xdr:pic>
      <xdr:nvPicPr>
        <xdr:cNvPr id="3" name="Picture 2">
          <a:extLst>
            <a:ext uri="{FF2B5EF4-FFF2-40B4-BE49-F238E27FC236}">
              <a16:creationId xmlns:a16="http://schemas.microsoft.com/office/drawing/2014/main" id="{BB1FF291-4490-4349-AD80-8EE8D03AF312}"/>
            </a:ext>
          </a:extLst>
        </xdr:cNvPr>
        <xdr:cNvPicPr>
          <a:picLocks noChangeAspect="1"/>
        </xdr:cNvPicPr>
      </xdr:nvPicPr>
      <xdr:blipFill>
        <a:blip xmlns:r="http://schemas.openxmlformats.org/officeDocument/2006/relationships" r:embed="rId2"/>
        <a:stretch>
          <a:fillRect/>
        </a:stretch>
      </xdr:blipFill>
      <xdr:spPr>
        <a:xfrm>
          <a:off x="105410" y="16812261"/>
          <a:ext cx="5000479" cy="1088438"/>
        </a:xfrm>
        <a:prstGeom prst="rect">
          <a:avLst/>
        </a:prstGeom>
      </xdr:spPr>
    </xdr:pic>
    <xdr:clientData/>
  </xdr:twoCellAnchor>
  <xdr:twoCellAnchor editAs="oneCell">
    <xdr:from>
      <xdr:col>0</xdr:col>
      <xdr:colOff>0</xdr:colOff>
      <xdr:row>0</xdr:row>
      <xdr:rowOff>0</xdr:rowOff>
    </xdr:from>
    <xdr:to>
      <xdr:col>4</xdr:col>
      <xdr:colOff>835827</xdr:colOff>
      <xdr:row>6</xdr:row>
      <xdr:rowOff>145165</xdr:rowOff>
    </xdr:to>
    <xdr:pic>
      <xdr:nvPicPr>
        <xdr:cNvPr id="4" name="Picture 3">
          <a:extLst>
            <a:ext uri="{FF2B5EF4-FFF2-40B4-BE49-F238E27FC236}">
              <a16:creationId xmlns:a16="http://schemas.microsoft.com/office/drawing/2014/main" id="{1B585217-946D-4A07-A88C-5C4244A029A9}"/>
            </a:ext>
          </a:extLst>
        </xdr:cNvPr>
        <xdr:cNvPicPr>
          <a:picLocks noChangeAspect="1"/>
        </xdr:cNvPicPr>
      </xdr:nvPicPr>
      <xdr:blipFill>
        <a:blip xmlns:r="http://schemas.openxmlformats.org/officeDocument/2006/relationships" r:embed="rId1"/>
        <a:stretch>
          <a:fillRect/>
        </a:stretch>
      </xdr:blipFill>
      <xdr:spPr>
        <a:xfrm>
          <a:off x="0" y="0"/>
          <a:ext cx="5263047" cy="1653925"/>
        </a:xfrm>
        <a:prstGeom prst="rect">
          <a:avLst/>
        </a:prstGeom>
      </xdr:spPr>
    </xdr:pic>
    <xdr:clientData/>
  </xdr:twoCellAnchor>
  <xdr:twoCellAnchor editAs="oneCell">
    <xdr:from>
      <xdr:col>0</xdr:col>
      <xdr:colOff>105410</xdr:colOff>
      <xdr:row>72</xdr:row>
      <xdr:rowOff>25401</xdr:rowOff>
    </xdr:from>
    <xdr:to>
      <xdr:col>4</xdr:col>
      <xdr:colOff>678669</xdr:colOff>
      <xdr:row>77</xdr:row>
      <xdr:rowOff>123239</xdr:rowOff>
    </xdr:to>
    <xdr:pic>
      <xdr:nvPicPr>
        <xdr:cNvPr id="5" name="Picture 4">
          <a:extLst>
            <a:ext uri="{FF2B5EF4-FFF2-40B4-BE49-F238E27FC236}">
              <a16:creationId xmlns:a16="http://schemas.microsoft.com/office/drawing/2014/main" id="{C0872F91-EB01-4E67-B889-563ACD9358F8}"/>
            </a:ext>
          </a:extLst>
        </xdr:cNvPr>
        <xdr:cNvPicPr>
          <a:picLocks noChangeAspect="1"/>
        </xdr:cNvPicPr>
      </xdr:nvPicPr>
      <xdr:blipFill>
        <a:blip xmlns:r="http://schemas.openxmlformats.org/officeDocument/2006/relationships" r:embed="rId2"/>
        <a:stretch>
          <a:fillRect/>
        </a:stretch>
      </xdr:blipFill>
      <xdr:spPr>
        <a:xfrm>
          <a:off x="105410" y="16598901"/>
          <a:ext cx="5000479" cy="108843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348147</xdr:colOff>
      <xdr:row>9</xdr:row>
      <xdr:rowOff>0</xdr:rowOff>
    </xdr:to>
    <xdr:pic>
      <xdr:nvPicPr>
        <xdr:cNvPr id="2" name="Picture 1">
          <a:extLst>
            <a:ext uri="{FF2B5EF4-FFF2-40B4-BE49-F238E27FC236}">
              <a16:creationId xmlns:a16="http://schemas.microsoft.com/office/drawing/2014/main" id="{BFD38BC9-B8EF-4289-81EB-203E40510D2B}"/>
            </a:ext>
          </a:extLst>
        </xdr:cNvPr>
        <xdr:cNvPicPr>
          <a:picLocks noChangeAspect="1"/>
        </xdr:cNvPicPr>
      </xdr:nvPicPr>
      <xdr:blipFill>
        <a:blip xmlns:r="http://schemas.openxmlformats.org/officeDocument/2006/relationships" r:embed="rId1"/>
        <a:stretch>
          <a:fillRect/>
        </a:stretch>
      </xdr:blipFill>
      <xdr:spPr>
        <a:xfrm>
          <a:off x="0" y="0"/>
          <a:ext cx="5263047" cy="1653925"/>
        </a:xfrm>
        <a:prstGeom prst="rect">
          <a:avLst/>
        </a:prstGeom>
      </xdr:spPr>
    </xdr:pic>
    <xdr:clientData/>
  </xdr:twoCellAnchor>
  <xdr:twoCellAnchor editAs="oneCell">
    <xdr:from>
      <xdr:col>0</xdr:col>
      <xdr:colOff>105410</xdr:colOff>
      <xdr:row>72</xdr:row>
      <xdr:rowOff>25401</xdr:rowOff>
    </xdr:from>
    <xdr:to>
      <xdr:col>4</xdr:col>
      <xdr:colOff>190989</xdr:colOff>
      <xdr:row>77</xdr:row>
      <xdr:rowOff>123238</xdr:rowOff>
    </xdr:to>
    <xdr:pic>
      <xdr:nvPicPr>
        <xdr:cNvPr id="3" name="Picture 2">
          <a:extLst>
            <a:ext uri="{FF2B5EF4-FFF2-40B4-BE49-F238E27FC236}">
              <a16:creationId xmlns:a16="http://schemas.microsoft.com/office/drawing/2014/main" id="{004A42AD-485A-484D-8E24-683DCC203D44}"/>
            </a:ext>
          </a:extLst>
        </xdr:cNvPr>
        <xdr:cNvPicPr>
          <a:picLocks noChangeAspect="1"/>
        </xdr:cNvPicPr>
      </xdr:nvPicPr>
      <xdr:blipFill>
        <a:blip xmlns:r="http://schemas.openxmlformats.org/officeDocument/2006/relationships" r:embed="rId2"/>
        <a:stretch>
          <a:fillRect/>
        </a:stretch>
      </xdr:blipFill>
      <xdr:spPr>
        <a:xfrm>
          <a:off x="105410" y="16812261"/>
          <a:ext cx="5000479" cy="1088438"/>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348147</xdr:colOff>
      <xdr:row>9</xdr:row>
      <xdr:rowOff>0</xdr:rowOff>
    </xdr:to>
    <xdr:pic>
      <xdr:nvPicPr>
        <xdr:cNvPr id="2" name="Picture 1">
          <a:extLst>
            <a:ext uri="{FF2B5EF4-FFF2-40B4-BE49-F238E27FC236}">
              <a16:creationId xmlns:a16="http://schemas.microsoft.com/office/drawing/2014/main" id="{B3140400-90C6-4601-8517-45B99FDF8432}"/>
            </a:ext>
          </a:extLst>
        </xdr:cNvPr>
        <xdr:cNvPicPr>
          <a:picLocks noChangeAspect="1"/>
        </xdr:cNvPicPr>
      </xdr:nvPicPr>
      <xdr:blipFill>
        <a:blip xmlns:r="http://schemas.openxmlformats.org/officeDocument/2006/relationships" r:embed="rId1"/>
        <a:stretch>
          <a:fillRect/>
        </a:stretch>
      </xdr:blipFill>
      <xdr:spPr>
        <a:xfrm>
          <a:off x="0" y="0"/>
          <a:ext cx="5263047" cy="1653925"/>
        </a:xfrm>
        <a:prstGeom prst="rect">
          <a:avLst/>
        </a:prstGeom>
      </xdr:spPr>
    </xdr:pic>
    <xdr:clientData/>
  </xdr:twoCellAnchor>
  <xdr:twoCellAnchor editAs="oneCell">
    <xdr:from>
      <xdr:col>0</xdr:col>
      <xdr:colOff>105410</xdr:colOff>
      <xdr:row>72</xdr:row>
      <xdr:rowOff>25401</xdr:rowOff>
    </xdr:from>
    <xdr:to>
      <xdr:col>4</xdr:col>
      <xdr:colOff>190989</xdr:colOff>
      <xdr:row>77</xdr:row>
      <xdr:rowOff>123239</xdr:rowOff>
    </xdr:to>
    <xdr:pic>
      <xdr:nvPicPr>
        <xdr:cNvPr id="3" name="Picture 2">
          <a:extLst>
            <a:ext uri="{FF2B5EF4-FFF2-40B4-BE49-F238E27FC236}">
              <a16:creationId xmlns:a16="http://schemas.microsoft.com/office/drawing/2014/main" id="{3D7A600F-0332-437E-9C3E-CC45CA891F9F}"/>
            </a:ext>
          </a:extLst>
        </xdr:cNvPr>
        <xdr:cNvPicPr>
          <a:picLocks noChangeAspect="1"/>
        </xdr:cNvPicPr>
      </xdr:nvPicPr>
      <xdr:blipFill>
        <a:blip xmlns:r="http://schemas.openxmlformats.org/officeDocument/2006/relationships" r:embed="rId2"/>
        <a:stretch>
          <a:fillRect/>
        </a:stretch>
      </xdr:blipFill>
      <xdr:spPr>
        <a:xfrm>
          <a:off x="105410" y="16812261"/>
          <a:ext cx="5000479" cy="1088438"/>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348147</xdr:colOff>
      <xdr:row>9</xdr:row>
      <xdr:rowOff>0</xdr:rowOff>
    </xdr:to>
    <xdr:pic>
      <xdr:nvPicPr>
        <xdr:cNvPr id="2" name="Picture 1">
          <a:extLst>
            <a:ext uri="{FF2B5EF4-FFF2-40B4-BE49-F238E27FC236}">
              <a16:creationId xmlns:a16="http://schemas.microsoft.com/office/drawing/2014/main" id="{BB4DD294-EC20-4C42-B900-52AB3DDEFD59}"/>
            </a:ext>
          </a:extLst>
        </xdr:cNvPr>
        <xdr:cNvPicPr>
          <a:picLocks noChangeAspect="1"/>
        </xdr:cNvPicPr>
      </xdr:nvPicPr>
      <xdr:blipFill>
        <a:blip xmlns:r="http://schemas.openxmlformats.org/officeDocument/2006/relationships" r:embed="rId1"/>
        <a:stretch>
          <a:fillRect/>
        </a:stretch>
      </xdr:blipFill>
      <xdr:spPr>
        <a:xfrm>
          <a:off x="0" y="0"/>
          <a:ext cx="4775367" cy="2423160"/>
        </a:xfrm>
        <a:prstGeom prst="rect">
          <a:avLst/>
        </a:prstGeom>
      </xdr:spPr>
    </xdr:pic>
    <xdr:clientData/>
  </xdr:twoCellAnchor>
  <xdr:twoCellAnchor editAs="oneCell">
    <xdr:from>
      <xdr:col>0</xdr:col>
      <xdr:colOff>105410</xdr:colOff>
      <xdr:row>72</xdr:row>
      <xdr:rowOff>25401</xdr:rowOff>
    </xdr:from>
    <xdr:to>
      <xdr:col>4</xdr:col>
      <xdr:colOff>190989</xdr:colOff>
      <xdr:row>77</xdr:row>
      <xdr:rowOff>123239</xdr:rowOff>
    </xdr:to>
    <xdr:pic>
      <xdr:nvPicPr>
        <xdr:cNvPr id="3" name="Picture 2">
          <a:extLst>
            <a:ext uri="{FF2B5EF4-FFF2-40B4-BE49-F238E27FC236}">
              <a16:creationId xmlns:a16="http://schemas.microsoft.com/office/drawing/2014/main" id="{284A0FB3-0A42-4822-AF2B-027FB010D828}"/>
            </a:ext>
          </a:extLst>
        </xdr:cNvPr>
        <xdr:cNvPicPr>
          <a:picLocks noChangeAspect="1"/>
        </xdr:cNvPicPr>
      </xdr:nvPicPr>
      <xdr:blipFill>
        <a:blip xmlns:r="http://schemas.openxmlformats.org/officeDocument/2006/relationships" r:embed="rId2"/>
        <a:stretch>
          <a:fillRect/>
        </a:stretch>
      </xdr:blipFill>
      <xdr:spPr>
        <a:xfrm>
          <a:off x="105410" y="16812261"/>
          <a:ext cx="4512799" cy="108843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835827</xdr:colOff>
      <xdr:row>6</xdr:row>
      <xdr:rowOff>145165</xdr:rowOff>
    </xdr:to>
    <xdr:pic>
      <xdr:nvPicPr>
        <xdr:cNvPr id="2" name="Picture 1">
          <a:extLst>
            <a:ext uri="{FF2B5EF4-FFF2-40B4-BE49-F238E27FC236}">
              <a16:creationId xmlns:a16="http://schemas.microsoft.com/office/drawing/2014/main" id="{7489767B-956E-46CC-AAFB-126988A9B466}"/>
            </a:ext>
          </a:extLst>
        </xdr:cNvPr>
        <xdr:cNvPicPr>
          <a:picLocks noChangeAspect="1"/>
        </xdr:cNvPicPr>
      </xdr:nvPicPr>
      <xdr:blipFill>
        <a:blip xmlns:r="http://schemas.openxmlformats.org/officeDocument/2006/relationships" r:embed="rId1"/>
        <a:stretch>
          <a:fillRect/>
        </a:stretch>
      </xdr:blipFill>
      <xdr:spPr>
        <a:xfrm>
          <a:off x="0" y="0"/>
          <a:ext cx="5263047" cy="1653925"/>
        </a:xfrm>
        <a:prstGeom prst="rect">
          <a:avLst/>
        </a:prstGeom>
      </xdr:spPr>
    </xdr:pic>
    <xdr:clientData/>
  </xdr:twoCellAnchor>
  <xdr:twoCellAnchor editAs="oneCell">
    <xdr:from>
      <xdr:col>0</xdr:col>
      <xdr:colOff>105410</xdr:colOff>
      <xdr:row>102</xdr:row>
      <xdr:rowOff>25401</xdr:rowOff>
    </xdr:from>
    <xdr:to>
      <xdr:col>4</xdr:col>
      <xdr:colOff>678669</xdr:colOff>
      <xdr:row>107</xdr:row>
      <xdr:rowOff>123239</xdr:rowOff>
    </xdr:to>
    <xdr:pic>
      <xdr:nvPicPr>
        <xdr:cNvPr id="3" name="Picture 2">
          <a:extLst>
            <a:ext uri="{FF2B5EF4-FFF2-40B4-BE49-F238E27FC236}">
              <a16:creationId xmlns:a16="http://schemas.microsoft.com/office/drawing/2014/main" id="{7FB098D0-AAF2-479A-92FD-53079CF1BE75}"/>
            </a:ext>
          </a:extLst>
        </xdr:cNvPr>
        <xdr:cNvPicPr>
          <a:picLocks noChangeAspect="1"/>
        </xdr:cNvPicPr>
      </xdr:nvPicPr>
      <xdr:blipFill>
        <a:blip xmlns:r="http://schemas.openxmlformats.org/officeDocument/2006/relationships" r:embed="rId2"/>
        <a:stretch>
          <a:fillRect/>
        </a:stretch>
      </xdr:blipFill>
      <xdr:spPr>
        <a:xfrm>
          <a:off x="105410" y="14861541"/>
          <a:ext cx="5000479" cy="1088438"/>
        </a:xfrm>
        <a:prstGeom prst="rect">
          <a:avLst/>
        </a:prstGeom>
      </xdr:spPr>
    </xdr:pic>
    <xdr:clientData/>
  </xdr:twoCellAnchor>
  <xdr:twoCellAnchor editAs="oneCell">
    <xdr:from>
      <xdr:col>0</xdr:col>
      <xdr:colOff>0</xdr:colOff>
      <xdr:row>0</xdr:row>
      <xdr:rowOff>0</xdr:rowOff>
    </xdr:from>
    <xdr:to>
      <xdr:col>4</xdr:col>
      <xdr:colOff>835827</xdr:colOff>
      <xdr:row>6</xdr:row>
      <xdr:rowOff>145165</xdr:rowOff>
    </xdr:to>
    <xdr:pic>
      <xdr:nvPicPr>
        <xdr:cNvPr id="4" name="Picture 3">
          <a:extLst>
            <a:ext uri="{FF2B5EF4-FFF2-40B4-BE49-F238E27FC236}">
              <a16:creationId xmlns:a16="http://schemas.microsoft.com/office/drawing/2014/main" id="{FE7E91DD-587F-4AA2-AC46-FC909E248CAC}"/>
            </a:ext>
          </a:extLst>
        </xdr:cNvPr>
        <xdr:cNvPicPr>
          <a:picLocks noChangeAspect="1"/>
        </xdr:cNvPicPr>
      </xdr:nvPicPr>
      <xdr:blipFill>
        <a:blip xmlns:r="http://schemas.openxmlformats.org/officeDocument/2006/relationships" r:embed="rId1"/>
        <a:stretch>
          <a:fillRect/>
        </a:stretch>
      </xdr:blipFill>
      <xdr:spPr>
        <a:xfrm>
          <a:off x="0" y="0"/>
          <a:ext cx="5263047" cy="1653925"/>
        </a:xfrm>
        <a:prstGeom prst="rect">
          <a:avLst/>
        </a:prstGeom>
      </xdr:spPr>
    </xdr:pic>
    <xdr:clientData/>
  </xdr:twoCellAnchor>
  <xdr:twoCellAnchor editAs="oneCell">
    <xdr:from>
      <xdr:col>0</xdr:col>
      <xdr:colOff>105410</xdr:colOff>
      <xdr:row>102</xdr:row>
      <xdr:rowOff>25401</xdr:rowOff>
    </xdr:from>
    <xdr:to>
      <xdr:col>4</xdr:col>
      <xdr:colOff>678669</xdr:colOff>
      <xdr:row>107</xdr:row>
      <xdr:rowOff>123239</xdr:rowOff>
    </xdr:to>
    <xdr:pic>
      <xdr:nvPicPr>
        <xdr:cNvPr id="5" name="Picture 4">
          <a:extLst>
            <a:ext uri="{FF2B5EF4-FFF2-40B4-BE49-F238E27FC236}">
              <a16:creationId xmlns:a16="http://schemas.microsoft.com/office/drawing/2014/main" id="{71E9CF62-9420-4B20-8DC3-5F0437005C82}"/>
            </a:ext>
          </a:extLst>
        </xdr:cNvPr>
        <xdr:cNvPicPr>
          <a:picLocks noChangeAspect="1"/>
        </xdr:cNvPicPr>
      </xdr:nvPicPr>
      <xdr:blipFill>
        <a:blip xmlns:r="http://schemas.openxmlformats.org/officeDocument/2006/relationships" r:embed="rId2"/>
        <a:stretch>
          <a:fillRect/>
        </a:stretch>
      </xdr:blipFill>
      <xdr:spPr>
        <a:xfrm>
          <a:off x="105410" y="14861541"/>
          <a:ext cx="5000479" cy="108843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105410</xdr:colOff>
      <xdr:row>72</xdr:row>
      <xdr:rowOff>25401</xdr:rowOff>
    </xdr:from>
    <xdr:to>
      <xdr:col>3</xdr:col>
      <xdr:colOff>1166349</xdr:colOff>
      <xdr:row>77</xdr:row>
      <xdr:rowOff>123239</xdr:rowOff>
    </xdr:to>
    <xdr:pic>
      <xdr:nvPicPr>
        <xdr:cNvPr id="3" name="Picture 2">
          <a:extLst>
            <a:ext uri="{FF2B5EF4-FFF2-40B4-BE49-F238E27FC236}">
              <a16:creationId xmlns:a16="http://schemas.microsoft.com/office/drawing/2014/main" id="{19EE6AE8-49CD-4ABF-ADD7-8D099A07653C}"/>
            </a:ext>
          </a:extLst>
        </xdr:cNvPr>
        <xdr:cNvPicPr>
          <a:picLocks noChangeAspect="1"/>
        </xdr:cNvPicPr>
      </xdr:nvPicPr>
      <xdr:blipFill>
        <a:blip xmlns:r="http://schemas.openxmlformats.org/officeDocument/2006/relationships" r:embed="rId1"/>
        <a:stretch>
          <a:fillRect/>
        </a:stretch>
      </xdr:blipFill>
      <xdr:spPr>
        <a:xfrm>
          <a:off x="105410" y="16812261"/>
          <a:ext cx="4512799" cy="1088438"/>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105410</xdr:colOff>
      <xdr:row>72</xdr:row>
      <xdr:rowOff>25401</xdr:rowOff>
    </xdr:from>
    <xdr:to>
      <xdr:col>4</xdr:col>
      <xdr:colOff>190989</xdr:colOff>
      <xdr:row>77</xdr:row>
      <xdr:rowOff>123239</xdr:rowOff>
    </xdr:to>
    <xdr:pic>
      <xdr:nvPicPr>
        <xdr:cNvPr id="3" name="Picture 2">
          <a:extLst>
            <a:ext uri="{FF2B5EF4-FFF2-40B4-BE49-F238E27FC236}">
              <a16:creationId xmlns:a16="http://schemas.microsoft.com/office/drawing/2014/main" id="{00D4032E-3A8E-4177-A135-22D69A75AEF6}"/>
            </a:ext>
          </a:extLst>
        </xdr:cNvPr>
        <xdr:cNvPicPr>
          <a:picLocks noChangeAspect="1"/>
        </xdr:cNvPicPr>
      </xdr:nvPicPr>
      <xdr:blipFill>
        <a:blip xmlns:r="http://schemas.openxmlformats.org/officeDocument/2006/relationships" r:embed="rId1"/>
        <a:stretch>
          <a:fillRect/>
        </a:stretch>
      </xdr:blipFill>
      <xdr:spPr>
        <a:xfrm>
          <a:off x="105410" y="14861541"/>
          <a:ext cx="5000479" cy="1088438"/>
        </a:xfrm>
        <a:prstGeom prst="rect">
          <a:avLst/>
        </a:prstGeom>
      </xdr:spPr>
    </xdr:pic>
    <xdr:clientData/>
  </xdr:twoCellAnchor>
  <xdr:twoCellAnchor editAs="oneCell">
    <xdr:from>
      <xdr:col>0</xdr:col>
      <xdr:colOff>105410</xdr:colOff>
      <xdr:row>72</xdr:row>
      <xdr:rowOff>25401</xdr:rowOff>
    </xdr:from>
    <xdr:to>
      <xdr:col>4</xdr:col>
      <xdr:colOff>190989</xdr:colOff>
      <xdr:row>77</xdr:row>
      <xdr:rowOff>123239</xdr:rowOff>
    </xdr:to>
    <xdr:pic>
      <xdr:nvPicPr>
        <xdr:cNvPr id="5" name="Picture 4">
          <a:extLst>
            <a:ext uri="{FF2B5EF4-FFF2-40B4-BE49-F238E27FC236}">
              <a16:creationId xmlns:a16="http://schemas.microsoft.com/office/drawing/2014/main" id="{F2042EEE-F053-41FF-8EAB-20406BDE52CC}"/>
            </a:ext>
          </a:extLst>
        </xdr:cNvPr>
        <xdr:cNvPicPr>
          <a:picLocks noChangeAspect="1"/>
        </xdr:cNvPicPr>
      </xdr:nvPicPr>
      <xdr:blipFill>
        <a:blip xmlns:r="http://schemas.openxmlformats.org/officeDocument/2006/relationships" r:embed="rId1"/>
        <a:stretch>
          <a:fillRect/>
        </a:stretch>
      </xdr:blipFill>
      <xdr:spPr>
        <a:xfrm>
          <a:off x="105410" y="14861541"/>
          <a:ext cx="5000479" cy="1088438"/>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5</xdr:col>
      <xdr:colOff>211062</xdr:colOff>
      <xdr:row>19</xdr:row>
      <xdr:rowOff>0</xdr:rowOff>
    </xdr:from>
    <xdr:to>
      <xdr:col>13</xdr:col>
      <xdr:colOff>184513</xdr:colOff>
      <xdr:row>43</xdr:row>
      <xdr:rowOff>149924</xdr:rowOff>
    </xdr:to>
    <xdr:pic>
      <xdr:nvPicPr>
        <xdr:cNvPr id="2" name="Picture 1">
          <a:extLst>
            <a:ext uri="{FF2B5EF4-FFF2-40B4-BE49-F238E27FC236}">
              <a16:creationId xmlns:a16="http://schemas.microsoft.com/office/drawing/2014/main" id="{408AA4C8-E6BD-EBEF-B267-CFB07F011EEA}"/>
            </a:ext>
          </a:extLst>
        </xdr:cNvPr>
        <xdr:cNvPicPr>
          <a:picLocks noChangeAspect="1"/>
        </xdr:cNvPicPr>
      </xdr:nvPicPr>
      <xdr:blipFill>
        <a:blip xmlns:r="http://schemas.openxmlformats.org/officeDocument/2006/relationships" r:embed="rId1"/>
        <a:stretch>
          <a:fillRect/>
        </a:stretch>
      </xdr:blipFill>
      <xdr:spPr>
        <a:xfrm>
          <a:off x="4334827" y="8749553"/>
          <a:ext cx="6217760" cy="4883288"/>
        </a:xfrm>
        <a:prstGeom prst="rect">
          <a:avLst/>
        </a:prstGeom>
      </xdr:spPr>
    </xdr:pic>
    <xdr:clientData/>
  </xdr:twoCellAnchor>
  <xdr:twoCellAnchor editAs="oneCell">
    <xdr:from>
      <xdr:col>15</xdr:col>
      <xdr:colOff>0</xdr:colOff>
      <xdr:row>19</xdr:row>
      <xdr:rowOff>30894</xdr:rowOff>
    </xdr:from>
    <xdr:to>
      <xdr:col>21</xdr:col>
      <xdr:colOff>399918</xdr:colOff>
      <xdr:row>30</xdr:row>
      <xdr:rowOff>75619</xdr:rowOff>
    </xdr:to>
    <xdr:pic>
      <xdr:nvPicPr>
        <xdr:cNvPr id="3" name="Picture 2">
          <a:extLst>
            <a:ext uri="{FF2B5EF4-FFF2-40B4-BE49-F238E27FC236}">
              <a16:creationId xmlns:a16="http://schemas.microsoft.com/office/drawing/2014/main" id="{F8BF5D0C-EFF1-CC93-2E98-1D9BACE858E7}"/>
            </a:ext>
          </a:extLst>
        </xdr:cNvPr>
        <xdr:cNvPicPr>
          <a:picLocks noChangeAspect="1"/>
        </xdr:cNvPicPr>
      </xdr:nvPicPr>
      <xdr:blipFill>
        <a:blip xmlns:r="http://schemas.openxmlformats.org/officeDocument/2006/relationships" r:embed="rId2"/>
        <a:stretch>
          <a:fillRect/>
        </a:stretch>
      </xdr:blipFill>
      <xdr:spPr>
        <a:xfrm>
          <a:off x="10416988" y="8780447"/>
          <a:ext cx="4057518" cy="221418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Dung%20Quat\Goi3\PNT-P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RVER\PROJECT\PROP\DA0630\INQ'Y\STEEL\DA0463BQ.XLW"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Tckt1\C\WINDOWS\Desktop\NLNT\Lo%2060\DATA\khh\LOWLI\A-TUAN\khh\sua\biphuoc\tach-7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MAY13\Benh%20Vien%20huyen%20Hoai%20Duc\Khu%20DTM%20Tay%20Nam%20ho%20Linh%20Dam\TAY%20NAM%20Pro-2007\Phong%20Ke%20hoach\0-Dat%20ket\7000\My%20Documents\Trung\trung\TRUNG2\KHE-TRE\M3%20be%20tong.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MINHPHUC\Users\Documents%20and%20Settings\Nasia01\Desktop\TEDI\WC-T5%20-%20TEDI.EX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JJAMI\Users\Documents%20and%20Settings\Nasia01\Desktop\TEDI\WC-T5%20-%20TEDI.EXE.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IEN2\C\WINDOWS\TEMP\3533\99Q\99Q3657\99Q3299(REV.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hi_kh\huong_xl1\Congviec\Tam.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May4\d\tien%20son\tien%20son%20chuan\BCNCKT\B_Can\Ba_b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Kh_01\c\My%20Documents\hung\NLNT2\Dot3\WINDOWS\Desktop\ngoc\trungma-tkk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User1\c\Qu&#182;n%20l&#253;%20h&#229;%20s&#172;\D&#249;%20to&#184;n%20c&#184;c%20c&#171;ng%20tr&#215;nh\DZNHADA.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A:\Dien-%20Nthon.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G:\Dung\Cau%20Doi%202\WINDOWS\Profiles\minhgiam\My%20Documents\Sato\Bill%20Modification%20Pac%20III%20-%2025%20Oct%2001\Bill-Final\MODIFICATI%20III-19%20Nov%2001-To%20Cont.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I:\Dvan%202\QTCTDuy&#170;t\2003\SONG%20NINH\SONG%20NINH%20A.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I:\Quy&#213;t%20to&#184;n\AaL&#163;\L&#170;%20-%20Quy&#213;t%20to&#184;n\Quy&#213;t%20to&#184;n%20CN&#167;\QT%20G&#171;i%202.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Kehoach1\c\Phuong\ThanhHoa\TBA110ThoXua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Thanhvinh\dutoan\May1\KIEN\QL32\DT32.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Kehoach1\c\Hoanganh\TG%20Vinh.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I:\Luu_Tru\Ltb_ktkh\DZ220KV_Dau_Noi_sau_tram_500kV_Ha_Tinh\Gia_thau_Gui_A.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G:\TEDI\WC-T5%20-%20TEDI.EXE.xls"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dtTKKT-98-106.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HINHND-PC\Users\My%20Documents\Ha\DT%20nam%202007\Thang%205\LUU%20TAI%20VAO%20DAY\My%20Documents\Haiceco\LESO\HsdtCsan\DTHAU\DT2\LAOCAI\MDT67-CS.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Nu2ng\Nu2nG\Nu2nG\NISSAN%20BSD%20Tender\NISSAN%20BSD%20PI\BQ_TIMAHR1.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C:/D:/Mung/daitu/LUUTAM/VBAO/BookJHFGJGXBGCCNCVCCVVCVCC2.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Dung\d\Dang%20Dung\KT-Xdcb\Duong%20BGioi\PH%20BC\Cong\Thanh%20Toan\DOCUMENT\DAUTHAU\Dungquat\GOI3\DUNGQUAT-6.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HINHND-PC\Users\My%20Documents\Ha\DT%20nam%202007\Thang%205\LUU%20TAI%20VAO%20DAY\Lam\Du%20toan\DT\Luu\500KV\DN-TBINH.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G:\Hoi%201\Thanh%20Binh\Tham%20dinh%20artex\DUTOAN%20TD%20(COC%20THAP%20TANG).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LIEN\C\1\VIETNAMBuilding%2017%20R&amp;D\TUAN\BRIDGE\BINH\18M\18T_H25.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Thanhvinh\dutoan\THUYF\ql38\tkkt-ql38-1-g-2.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LIEN\C\1\VIETNAMBuilding%2017%20R&amp;D\KU2%20Fevr\Nippon.KU2%20Evol."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Binh\c\XNTK%20DIEN\Dt2002\Kienan\TBA%20treo\M400%20Hop%20luc.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HINHND-PC\Users\My%20Documents\Ha\DT%20nam%202007\Thang%205\LUU%20TAI%20VAO%20DAY\My%20Documents\P-KH\E-KH\GIANG\Thuong%2010T.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A:\Dvan%202\QTLap\Q1%202003\QT%20LDE%203\QT%20L&#167;&#210;%203.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Hao\TToanGDII-WB\Lo60\WINDOWS\Desktop\My%20Documents\My%20Documents\My%20Documents\TUYEN\QT-%20Tinh\T&#181;i%20Ch&#221;nh%20-%20Xu&#169;n%20L&#203;p\T&#181;iCh&#221;nh%20-%20Y&#170;n%20L&#169;m\TaiChinh%20-%20Yen%20lam.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User1\c\Qu&#182;n%20l&#253;%20h&#229;%20s&#172;\D&#249;%20to&#184;n%20c&#184;c%20c&#171;ng%20tr&#215;nh\D&#249;%20to&#184;n%20Ng&#185;n%20son.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I:\Dvan%202\QTLap\Q1%202003\NGHIA%20LOI\QT%20AB%20Nghia%20loi.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MINHPHUC\dinhvt2\AppData\Local\Microsoft\Windows\Temporary%20Internet%20Files\Content.Outlook\GMH5SRAA\Vinmec%20Nha%20Trang%20-%20Tong%20thau%20-%20Q4.xlsx"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Samsung\e\Kien\khoi%20luong.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Samsung\e\Kien\BOQ%20of%20Da%20Bac%20Bridge.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Samsung\e\CAN\VD-10C\Package%20N.IV-new\Song%20Chua1.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G:\Tran%20Hieu\Duan\SINH%20QUYEN\Thanhtoan1\DOCUME~1\ADMINI~1\LOCALS~1\Temp\CAN\VD-10C\Package%20N.IV-new\Bong%20Son.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Du_an_lg\c\DUY\CAN\VD-10C\Package%20N.IV-new\ThachTuan1.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G:\Dung\Cau%20Doi%202\$$M%20Luu\DUTOAN\LHIEP1\Cau425KimLu(sua).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DIEN2\C\WINDOWS\TEMP\3533\99Q\99Q3657\99Q3299(REV.0).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A:\tha\Tai%20Chinh-%20QT-Halang.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CHINHND-PC\Users\NAM%202004\DU%20TOAN%202004\WINDOWS\Profiles\Hung\Desktop\My%20Documents\Binh\Truong\D.Day%20K%2024KV%20CNVN.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Samsung\e\CAN\VD-10C\Package%20N.III\Ky%20lam.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A:\Hao\TToanGDII-WB\Lo60\WINDOWS\Desktop\My%20Documents\My%20Documents\My%20Documents\TUYEN\QT-%20Tinh\T&#181;i%20Ch&#221;nh%20-%20Xu&#169;n%20L&#203;p\T&#181;iCh&#221;nh%20-%20Y&#170;n%20L&#169;m\DU%20TOAN_YenLam_TongHop.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G:\Tran%20Hieu\Duan\SINH%20QUYEN\Thanhtoan1\DOCUME~1\ADMINI~1\LOCALS~1\Temp\CAN\VD-10C\Package%20N.III-new\Bridges.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Lg\dulieucanhan\Van%20anh\Gia%20Cau%20Yen%20Lenh.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May12\c\KA\phapvan\dt-tkkttc1-1.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A:\Hao\TToanGDII-WB\Lo60\WINDOWS\Desktop\My%20Documents\My%20Documents\My%20Documents\Hiep\ChongQuaTai\Km4\Km4_TQ_HN%20(new).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G:\My%20Documents\Anh%20TKD\CS.Bai%20Bien%20DS.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A:\LCD%20Lai%20Xuan.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Chat\d\XNTKD\KT2002\M560%20KT.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CHINHND-PC\Users\TUAN\KHAI%20TOAN%202004\lap%20cdld%20Hung.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N:\MGT-DRT\MGT-IMPR\MGT-SC@\DA0463\QTN-INSN\WILLICH\INSUL.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May2\c\My%20Documents\Nguyen\Gia32.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Suong_kh\dung_chung\My%20Documents\tantt\tantt\tantt\BSQ3.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User1\c\My%20Documents\Qu&#182;n%20l&#253;%20h&#229;%20s&#172;\Quy&#213;t%20to&#184;n%20c&#184;c%20c&#171;ng%20tr&#215;nh\Thai%20nguy&#170;n\Quy&#213;t%20to&#184;n\Quyet%20toan%20TBA%20Dong%20Mo.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User1\c\Qu&#182;n%20l&#253;%20h&#229;%20s&#172;\Quy&#213;t%20to&#184;n%20th&#184;i%20nguy&#170;n\Quyet%20toan%20Tan%20Thinh.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I:\Dinh.P8\C&#171;ng%20tr&#215;nh%202001\&#167;DK10KV%20Ch&#232;ng%20qu&#184;%20t&#182;i%20trung%20gian%20Thanh%20Mi&#214;n\Duyet-II-TKKT-TCSTTGThanhMien.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E:\H&#7890;%20S&#416;%20M&#7850;U\N&#259;m%202022\Th&#225;ng%208\H&#7891;%20s&#417;%20so&#225;t\V22080382%20-%20Nh&#224;%20x&#432;&#7903;ng%20B&#236;nh%20&#272;&#7883;nh\Ph&#7909;%20l&#7909;c%20t&#237;nh%20to&#225;n%20&#273;c%20gi&#7843;m.xlsx"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Vinhptt\dutoan\DUTOAN\Qlo15A\TKKT_15Alan1-dg.xls" TargetMode="External"/></Relationships>
</file>

<file path=xl/externalLinks/_rels/externalLink65.xml.rels><?xml version="1.0" encoding="UTF-8" standalone="yes"?>
<Relationships xmlns="http://schemas.openxmlformats.org/package/2006/relationships"><Relationship Id="rId1" Type="http://schemas.microsoft.com/office/2006/relationships/xlExternalLinkPath/xlPathMissing" Target="DT-THL7.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Ms.yen\c\H-YEN\LUU%20XA\DUYET\DZ110K~1.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I:\LDE%204\QT%20LIEU%20DE%204_ds.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N:\MGT-DRT\MGT-IMPR\MGT-SC@\BA0397\INSULT'N\INS\ASK\PIPE-03E.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G:\Tran%20Hieu\Duan\SINH%20QUYEN\Thanhtoan1\KA\QL1\HN-BN\DT-BTHAU.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A:\Khu%201-2%20phuong%20l&#170;%20l&#238;i%20(Giai%20&#174;o&#185;n%20II).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Thuhien\c\MSOFFICE\EXCEL\PROGRAM\H4.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Kehoach2\c\thao\Thanhhoa\lc.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G:\Dung\Cau%20Doi%202\WINDOWS\TEMP\Kl%20va%20Kh%20PIII.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Thuhien\c\MSOFFICE\EXCEL\PROGRAM\PERSONAL.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Kehoach1\c\Hoanganh\Giang\Ctao%20luoi%20khu%20Chau%20Giang%20B.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I:\Dung%20Quat\Goi3\PNT-P3.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A:\Dvan%202\QTLap\Q1%202003\QT%20LDE%203\bin\2001\TUYEN%20QUANG\nha%20may%20che.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A:\Setup\Gia257\GiaOK\95.2ThanhLam_NgheAn.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G:\Ta%20Khoa\Cau%2014\Hang\Dinh%20muc\DMUC.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Kthd_2\d\HAM_RONG\TU_VAN\HAM_CHO3.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Ha\d\PH99\BACNAM\TKKT\DTOAN\dtk486.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A:\My%20Documents\Km4_TQ_HN%20(moi).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A:\GocSau(moi).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Kehoach2\c\thao\Namdinh\Yen%20Dinh%201.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Kh1\c\My%20Documents\E-KHTT\Dung\Plan\KH2001\Noibo\KHmon12.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Kh3\c\LUUKH\E-khtt\Dung\Result\2001\dotxuat.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DIEN2\C\WINDOWS\TEMP\3533\96Q\96q2588\PANEL.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Thanhvinh\dutoan\May1\KIEN\QL32\DT-TN.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Samsung\e\M2-TUNG\DS_04\DS04\VOL.IIA\KW.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I:\NAM\HATAY\Dan_Phuong\Hoa\Van%20Giang%201.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CHINHND-PC\Users\LVTD\My%20Documents\Xaphong.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User01\Trung%20%20(D)\Dai%20Luu\luongpx\TTL02\07.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Lu_thanh_binh\d\Luu_Tru\Ltb_ktkh\DZ220KV_Dau_Noi_sau_tram_500kV_Ha_Tinh\Gia_thau.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I:\Dvan%202\QTLap\Q1%202003\QT%20LDE%203\My%20Documents\Giang\DOICOCBG1.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A:\NEW\DT-MOI\NGHEAN\CUALO\ptkt110cualo.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Samsung\e\Kien\tbtvan.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A:\Hao\TToanGDII-WB\Lo60\quyet%20toan%20Vison-lamthao.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Thuhien\c\MSOFFICE\EXCEL\PROGRAM\CHAY-TL.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Presario\c\My%20Documents\HSMAU\KHUTEN.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I:\NAM\HATAY\Dan_Phuong\A-Qlxd\Quyet%20toan\2002\Dan%20ph&#173;&#238;ng\LIEN%20QUAN%20-%20THACH%20THAT%20-%20HA%20TAY.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Binh\c\unzipped\Luong\TN012002.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Binh\c\unzipped\Luong\TN032002.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G:\avin\phan%20phat%20sinh%20TBA%20bo%20Bac%20cau%20Binh.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A:\CAPITAL\110TKKT\dongxuan.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H:\Dvan%202\QTLap\Q1%202003\CO%20LE%204\QT%20C&#230;%20l&#212;%204.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May2\c\THANH\Bao_cao\TheodoiQT\Qtoan2002.xls" TargetMode="External"/></Relationships>
</file>

<file path=xl/externalLinks/_rels/externalLink107.xml.rels><?xml version="1.0" encoding="UTF-8" standalone="yes"?>
<Relationships xmlns="http://schemas.openxmlformats.org/package/2006/relationships"><Relationship Id="rId1" Type="http://schemas.microsoft.com/office/2006/relationships/xlExternalLinkPath/xlPathMissing" Target="WORKSC~1.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Da7\D\Trung%20Kien\Trung%20Kien\BB\Binh\boq2.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Ibm\c\Dauthau\Bong%20Son-Ban%20Thach%20thong%20nhat%202.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I:\Dvan%202\QTLap\Q1%202003\QT%20LDE%203\QT%20L&#167;&#210;%203.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J:\WINDOWS\TEMP\IBASE2.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A:\hung%20thinh.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A:\CS3408\Standard\RPT.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G:\Hai%20C\HAI\DIEM%20DUNG\TTDD%20DAM%20TRUNG.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Suong_kh\dung_chung\My%20Documents\QTCNVHHK.XLS" TargetMode="External"/></Relationships>
</file>

<file path=xl/externalLinks/_rels/externalLink116.xml.rels><?xml version="1.0" encoding="UTF-8" standalone="yes"?>
<Relationships xmlns="http://schemas.openxmlformats.org/package/2006/relationships"><Relationship Id="rId1" Type="http://schemas.microsoft.com/office/2006/relationships/xlExternalLinkPath/xlPathMissing" Target="MODIFICATION%20IV-15%20Mar%2002.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Suong_kh\dung_chung\My%20Documents\CTNTTH.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I:\Dvan%202\QTLap\Q1%202003\QT%20LDE%203\Tay%20Thanh.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Thanhvinh\dutoan\MINH\DU%20TOAN\G2\DT-thl.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G:\Tran%20Hieu\Duan\SINH%20QUYEN\Thanhtoan1\DOCUME~1\ADMINI~1\LOCALS~1\Temp\BOQ%20(FA-AWIII)\summary%20pakage%20III-BQ.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Dung\d\Dang%20Dung\KT-Xdcb\Duong%20BGioi\PH%20BC\Cong\Thanh%20Toan\CS3408\Standard\RPT.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I:\setup\A-Hien\QT\KSXD%20&#167;i&#214;n%20I\QT%20V&#169;n%20ch&#181;ng.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Thanhvinh\dutoan\unzipped\SOKT-Q3CT\SOKT-Q3CT.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I:\Dvan%202\QTLap\Q1%202003\QT%20LDE%203\bin\2001\TUYEN%20QUANG\nha%20may%20che.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I:\Dvan%202\QTCTDuy&#170;t\2003\SONG%20NINH\My%20Documents\QT%20tai%20Cong%20ty\VULOAN\My%20Documents\DOCUMENT\DAUTHAU\Dungquat\GOI3\DUNGQUAT-6.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M:\KHONGNEN.LUU\CHIHANH\DIA2\B-CAOQ~1.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A:\My%20Documents\DToan35KV\TramCatT.Yen-B.Xa.xls"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G:\Hai%20C\HAI\KHAI%20TOAN%202004\TRAM%20HO%20800%20-VINASHIN.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I:\TCKT%202000\XDCB%20CTD\MAC%20THI%20BUOI%201\TCKT%202000\XDCB%20CTD\LAM%201\Tr&#202;n%20l&#169;m%201.xls" TargetMode="External"/></Relationships>
</file>

<file path=xl/externalLinks/_rels/externalLink130.xml.rels><?xml version="1.0" encoding="UTF-8" standalone="yes"?>
<Relationships xmlns="http://schemas.openxmlformats.org/package/2006/relationships"><Relationship Id="rId1" Type="http://schemas.microsoft.com/office/2006/relationships/xlExternalLinkPath/xlPathMissing" Target="Q3-01-duyet.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Presario\c\My%20Documents\XUANHA\tantt\QTCNVHHK.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Thanhvinh\dutoan\QLo15A\BC11cau-QL15A-3.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Thanhvinh\dutoan\Luu%20o%20D%20old\Dutoan\Binh%20Phuoc\BCNCKT13_S3.xls"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D-huong\c\DUTOAN\Dg-hochiminh\Dacrong-tarut\Dacrong-tarut(dm)\%20duong257-272.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Vinhptt\dutoan\Qnam\QLo%2014B\Cong\cong32-38.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G:\Hoi%201\Dinh\KL%20B05\nguy&#214;t\Noi%20bo\My%20Documents\Y&#213;n\l&#181;ocai%20n&#233;i%20b&#233;%20-%20ph&#199;n%20c&#232;%20&#174;&#222;nh.xls"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A:\Hao\TToanGDII-WB\Lo60\WINDOWS\Desktop\My%20Documents\My%20Documents\BKe%20ThToan%20GD1.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C:/C:/D:/1.%20Work/2.%20Dinh_gia/1.%202020/1.%202020/A.%20Do%20Dang/4.%20Nh&#224;%20xuong%20Hai%20Duong/1.2.%20File_tinh_nha_xuong.xlsx"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I:\Dvan%202\QTCTDuy&#170;t\2003\SONG%20NINH\My%20Documents\QT%20tai%20Cong%20ty\VULOAN\My%20Documents\CS3408\Standard\RPT.xls"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MINHPHUC\hanhnh4\AppData\Local\Microsoft\Windows\Temporary%20Internet%20Files\Content.Outlook\6B19JLGL\DNTT%20tham%20tra%20quyet%20toan%20Times%20city.xlsx"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file:///I:\Thao\namdinh\IN%20Yen%20Dinh%201%20DAM.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Lg\van%20ban\Du%20an%20BT%20va%20BOT\Cau%20Yen%20Lenh\Sau%20dau%20thau\Du%20An%20Cau%20Yen%20Lenh%20BQL.xls"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file:///G:\Hoi%201\Dinh\KL%20B05\nguy&#214;t\Noi%20bo\My%20Documents\HSTh&#199;u-Yen\Tr&#185;mBA\nh&#184;nh220XM.xls"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Ibm\c\NTV%20DT%203.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file:///\\Du_an_lg\c\LUU%20DU%20AN%20DA%20DAU%20THAU\DA%20dang%20thi%20cong\CP3-%20Nut%20Nam%20Thang%20Long\Hung%20De%20huu%20hong\boq(CP3)3giai%20trinh2-2.xls"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file:///\\Du_an_lg\c\CAN\VD-10C\Package%20N.IV-new\Bong%20Son.xls"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file:///\\LIEN\C\1\VIETNAMBuilding%2017%20R&amp;D\HONG\1\-SECTION.XLT"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file:///A:\NEW\DT-MOI\NGHEAN\CUALO\TBA110cu.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file:///\\Hungnd\dutoan-v\DUTOAN\Qnam\CauGiapBa\TKKT-Giapba.xls" TargetMode="External"/></Relationships>
</file>

<file path=xl/externalLinks/_rels/externalLink150.xml.rels><?xml version="1.0" encoding="UTF-8" standalone="yes"?>
<Relationships xmlns="http://schemas.openxmlformats.org/package/2006/relationships"><Relationship Id="rId2" Type="http://schemas.openxmlformats.org/officeDocument/2006/relationships/externalLinkPath" Target="file:///D:\Hoa%20Sen\Th&#225;ng%2012\&#272;&#195;%20PH\9.%20T&#7853;p%20th&#7875;%20Truy&#7873;n%20H&#236;nh%20th&#7883;%20tr&#7845;n%20Th&#432;&#7901;ng%20T&#237;n\B&#272;C%20ch&#7883;%20mai%20th&#432;&#7901;ng%20t&#237;n.xlsx" TargetMode="External"/><Relationship Id="rId1" Type="http://schemas.openxmlformats.org/officeDocument/2006/relationships/externalLinkPath" Target="/Hoa%20Sen/Th&#225;ng%2012/&#272;&#195;%20PH/9.%20T&#7853;p%20th&#7875;%20Truy&#7873;n%20H&#236;nh%20th&#7883;%20tr&#7845;n%20Th&#432;&#7901;ng%20T&#237;n/B&#272;C%20ch&#7883;%20mai%20th&#432;&#7901;ng%20t&#237;n.xlsx"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file:///E:\M&#7850;U%20BI&#7874;U\V24050291%20-%204UN1NTH8CMSJ%20-%20b&#273;s%20Thanh%20Tr&#236;.xlsx"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HOA%20SEN/MAI/Th&#225;ng%2007-2024/M&#7851;u%20h&#7891;%20s&#417;%20m&#7899;i%20th&#225;ng%207.2024/BDC%20Nam%20T&#7915;%20Li&#234;m,%20HN%20c%20qu&#7923;nh.xlsx" TargetMode="External"/></Relationships>
</file>

<file path=xl/externalLinks/_rels/externalLink153.xml.rels><?xml version="1.0" encoding="UTF-8" standalone="yes"?>
<Relationships xmlns="http://schemas.openxmlformats.org/package/2006/relationships"><Relationship Id="rId2" Type="http://schemas.openxmlformats.org/officeDocument/2006/relationships/externalLinkPath" Target="file:///D:\Hoa%20Sen\Th&#225;ng%205\1.%20&#272;&#195;%20PH\30.%20B&#7843;o%20Kh&#234;,%20Th&#224;nh%20ph&#7889;%20H&#432;ng%20Y&#234;n\B&#272;C%20B&#7843;o%20Kh&#234;%20H&#432;ng%20Y&#234;n.xlsx" TargetMode="External"/><Relationship Id="rId1" Type="http://schemas.openxmlformats.org/officeDocument/2006/relationships/externalLinkPath" Target="/Hoa%20Sen/Th&#225;ng%205/1.%20&#272;&#195;%20PH/30.%20B&#7843;o%20Kh&#234;,%20Th&#224;nh%20ph&#7889;%20H&#432;ng%20Y&#234;n/B&#272;C%20B&#7843;o%20Kh&#234;%20H&#432;ng%20Y&#234;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NT-QUOT-#3"/>
      <sheetName val="COAT&amp;WRAP-QIOT-#3"/>
      <sheetName val="XL4Poppy"/>
      <sheetName val="So Do"/>
      <sheetName val="KTTSCD - DLNA"/>
      <sheetName val="Sheet1"/>
      <sheetName val="quÝ1"/>
      <sheetName val="00000000"/>
      <sheetName val="10000000"/>
      <sheetName val="20000000"/>
      <sheetName val="30000000"/>
      <sheetName val="40000000"/>
      <sheetName val="50000000"/>
      <sheetName val="60000000"/>
      <sheetName val="Muatb"/>
      <sheetName val="lapdat TB "/>
      <sheetName val="TNghiªm TB "/>
      <sheetName val="VËt liÖu"/>
      <sheetName val="vc-TBA"/>
      <sheetName val="Lap ®at ®iÖn"/>
      <sheetName val="TNghiÖm VL"/>
      <sheetName val="tt-TBA"/>
      <sheetName val="TDT"/>
      <sheetName val="TDT-TBA"/>
      <sheetName val="KSTK"/>
      <sheetName val="th "/>
      <sheetName val="tien luong"/>
      <sheetName val="dutoan"/>
      <sheetName val="CLech"/>
      <sheetName val="mong"/>
      <sheetName val="T4"/>
      <sheetName val="T5"/>
      <sheetName val="T6"/>
      <sheetName val="T.7"/>
      <sheetName val="T.8"/>
      <sheetName val="T8 (2)"/>
      <sheetName val="T.9"/>
      <sheetName val="T.10"/>
      <sheetName val="T.11"/>
      <sheetName val="T.12"/>
      <sheetName val="T10"/>
      <sheetName val="T11 "/>
      <sheetName val="Sheet2"/>
      <sheetName val="Sheet3"/>
      <sheetName val="CVden ngoai TCT (1)"/>
      <sheetName val="CV den ngoai TCT (2)"/>
      <sheetName val="CV den ngoai TCT (3)"/>
      <sheetName val="QDcua TGD"/>
      <sheetName val="QD cua HDQT"/>
      <sheetName val="QD cua HDQT (2)"/>
      <sheetName val="CV di ngoai tong"/>
      <sheetName val="CV di ngoai tong (2)"/>
      <sheetName val="Chart1"/>
      <sheetName val="To trinh"/>
      <sheetName val="Giao nhiem vu"/>
      <sheetName val="QDcua TGD (2)"/>
      <sheetName val="Thong tu"/>
      <sheetName val="CV di trong  tong"/>
      <sheetName val="nghi dinh-CP"/>
      <sheetName val="CV den trong tong"/>
      <sheetName val="5 nam (tach)"/>
      <sheetName val="5 nam (tach) (2)"/>
      <sheetName val="KH 2003"/>
      <sheetName val="Tuongchan"/>
      <sheetName val="Matduong"/>
      <sheetName val="Km274"/>
      <sheetName val="Km275"/>
      <sheetName val="Km276"/>
      <sheetName val="Km277 "/>
      <sheetName val="Km278"/>
      <sheetName val="Km279"/>
      <sheetName val="Km280"/>
      <sheetName val="Km281"/>
      <sheetName val="Km282"/>
      <sheetName val="Km283"/>
      <sheetName val="Km284"/>
      <sheetName val="Op mai 274"/>
      <sheetName val="Op mai 275"/>
      <sheetName val="Op mai 276"/>
      <sheetName val="Op mai 277"/>
      <sheetName val="Op mai 278"/>
      <sheetName val="Op mai 279"/>
      <sheetName val="Op mai 280"/>
      <sheetName val="Op mai 281"/>
      <sheetName val="Op mai 282"/>
      <sheetName val="Op mai 283"/>
      <sheetName val="Op mai 284"/>
      <sheetName val="Op mai"/>
      <sheetName val="XXXXXXXX"/>
      <sheetName val="Cong"/>
      <sheetName val="Cong cu"/>
      <sheetName val="Cong D75"/>
      <sheetName val="Cong D100"/>
      <sheetName val="Cong D150"/>
      <sheetName val="Cong 2D150"/>
      <sheetName val="Cong ban 0,7x0,7"/>
      <sheetName val="Cong ban 0,8x0,8"/>
      <sheetName val="Cong ban 1x1"/>
      <sheetName val="Cong ban 1x1,2"/>
      <sheetName val="Cong ban 1,5x1,5"/>
      <sheetName val="Cong ban 2x1,5"/>
      <sheetName val="Cong ban 2x2"/>
      <sheetName val="Dinhhinh"/>
      <sheetName val="Cot thep"/>
      <sheetName val="Tong hop"/>
      <sheetName val="Tong hop (2)"/>
      <sheetName val="Km274 - Km275"/>
      <sheetName val="Km275 - Km276"/>
      <sheetName val="Km276 - Km277"/>
      <sheetName val="Km277 - Km278"/>
      <sheetName val="Km278 - Km279"/>
      <sheetName val="Km279 - Km280"/>
      <sheetName val="Km280 - Km281"/>
      <sheetName val="Km281 - Km282"/>
      <sheetName val="Km282 - Km283"/>
      <sheetName val="Km283 - Km284"/>
      <sheetName val="Km284 - Km285"/>
      <sheetName val="Tong hop Op mai"/>
      <sheetName val="Km277 - Km278 "/>
      <sheetName val="Tong hop Matduong"/>
      <sheetName val="Kluong phu"/>
      <sheetName val="Lan can"/>
      <sheetName val="Ho lan"/>
      <sheetName val="Coc tieu"/>
      <sheetName val="Bien bao"/>
      <sheetName val="Ranh"/>
      <sheetName val="LuongT1"/>
      <sheetName val="LuongT2"/>
      <sheetName val="luongthang12"/>
      <sheetName val="LuongT11"/>
      <sheetName val="thang5"/>
      <sheetName val="T7"/>
      <sheetName val="T9"/>
      <sheetName val="T8"/>
      <sheetName val="thang6"/>
      <sheetName val="thang4"/>
      <sheetName val="LuongT3"/>
      <sheetName val="NKC"/>
      <sheetName val="SoquyTM"/>
      <sheetName val="TK 112"/>
      <sheetName val="TK 131"/>
      <sheetName val="TK133"/>
      <sheetName val="TK 141"/>
      <sheetName val="TK 153"/>
      <sheetName val="TK214"/>
      <sheetName val="TK 211"/>
      <sheetName val="TK 242"/>
      <sheetName val="TK33311"/>
      <sheetName val="TK331"/>
      <sheetName val="TK333"/>
      <sheetName val="TK 334"/>
      <sheetName val="TK711"/>
      <sheetName val="TK411"/>
      <sheetName val="TK421"/>
      <sheetName val="TK 511"/>
      <sheetName val="TK 515"/>
      <sheetName val="TK642"/>
      <sheetName val="TK 911"/>
      <sheetName val="TK811"/>
      <sheetName val="CDKT"/>
      <sheetName val="CDPS1"/>
      <sheetName val="KQKD"/>
      <sheetName val="KHTSCD1"/>
      <sheetName val="KHTSCD2"/>
      <sheetName val="SoCaiTM"/>
      <sheetName val="NK"/>
      <sheetName val="TK 154"/>
      <sheetName val="TK 632"/>
      <sheetName val="TH Ky Anh"/>
      <sheetName val="Sheet2 (2)"/>
      <sheetName val="t1"/>
      <sheetName val="T11"/>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tæng hîp"/>
      <sheetName val="GS01-chi TM"/>
      <sheetName val="GS02-thu TM"/>
      <sheetName val="GS03-thu TGNH"/>
      <sheetName val="GS04-chi TGNH"/>
      <sheetName val="GS05-l­¬ng"/>
      <sheetName val="GS06-X.kho"/>
      <sheetName val="06"/>
      <sheetName val="GS08-B.hµng"/>
      <sheetName val="GS09-k.c VAT DV"/>
      <sheetName val="GS10-lai tien vay"/>
      <sheetName val="GS11- tÝnh KHTSC§"/>
      <sheetName val="Sheet16"/>
      <sheetName val="PTH"/>
      <sheetName val="phan tich DG"/>
      <sheetName val="gia vat lieu"/>
      <sheetName val="gia xe may"/>
      <sheetName val="gia nhan cong"/>
      <sheetName val="XL4Test5"/>
      <sheetName val="tmt4"/>
      <sheetName val="t3-01"/>
      <sheetName val="t4-01"/>
      <sheetName val="t5-01"/>
      <sheetName val="t6-01"/>
      <sheetName val="t7-01"/>
      <sheetName val="t8-01"/>
      <sheetName val="t9-01"/>
      <sheetName val="t10-01"/>
      <sheetName val="t11-01"/>
      <sheetName val="t12-"/>
      <sheetName val="t2"/>
      <sheetName val="t3"/>
      <sheetName val="t06"/>
      <sheetName val="t07"/>
      <sheetName val="t08"/>
      <sheetName val="t09"/>
      <sheetName val="t12"/>
      <sheetName val="0103"/>
      <sheetName val="0203"/>
      <sheetName val="th-nop"/>
      <sheetName val="th"/>
      <sheetName val="fOOD"/>
      <sheetName val="FORM hc"/>
      <sheetName val="FORM pc"/>
      <sheetName val="Bia"/>
      <sheetName val="Tm"/>
      <sheetName val="THKP"/>
      <sheetName val="DGi"/>
      <sheetName val="TH  goi 4-x"/>
      <sheetName val="PNT_QUOT__3"/>
      <sheetName val="COAT_WRAP_QIOT__3"/>
      <sheetName val="CV den trong to聮g"/>
      <sheetName val="kl m m d"/>
      <sheetName val="kl vt tho"/>
      <sheetName val="kl dat"/>
      <sheetName val="Sheet4"/>
      <sheetName val="xin kinh phi"/>
      <sheetName val="lan trai"/>
      <sheetName val="thuoc no"/>
      <sheetName val="so thuc pham"/>
      <sheetName val="CamPha"/>
      <sheetName val="MongCai"/>
      <sheetName val="70000000"/>
      <sheetName val="Tong hopQ48-1"/>
      <sheetName val="Tong hop QL48 - 2"/>
      <sheetName val="Tong hop QL47"/>
      <sheetName val="Tong hop QL48 - 3"/>
      <sheetName val="Chi tiet don gia khoi phuc"/>
      <sheetName val="Du toan chi tiet coc nuoc"/>
      <sheetName val="Du toan chi tiet coc"/>
      <sheetName val="Phan tich don gia chi tiet"/>
      <sheetName val="Nhap don gia VL dia phuong"/>
      <sheetName val="Luong mot ngay cong xay lap"/>
      <sheetName val="Luong mot ngay cong khao sat"/>
      <sheetName val="Km27' - Km278"/>
      <sheetName val="ȴ0000000"/>
      <sheetName val="BangTH"/>
      <sheetName val="Xaylap "/>
      <sheetName val="Nhan cong"/>
      <sheetName val="Thietbi"/>
      <sheetName val="Diengiai"/>
      <sheetName val="Vanchuyen"/>
      <sheetName val="XLÇ_x0015_oppy"/>
      <sheetName val="Thang06-2002"/>
      <sheetName val="Thang07-2002"/>
      <sheetName val="Thang08-2002"/>
      <sheetName val="Thang09-2002"/>
      <sheetName val="Thang10-2002 "/>
      <sheetName val="Thang11-2002"/>
      <sheetName val="Thang12-2002"/>
      <sheetName val="Sheet1 (3)"/>
      <sheetName val="XNT1MC"/>
      <sheetName val="XNT2MC"/>
      <sheetName val="XNT3MC"/>
      <sheetName val="XNT4MC"/>
      <sheetName val="xnt 1 CP"/>
      <sheetName val="xnt 2 cp"/>
      <sheetName val="xnt 3 CP"/>
      <sheetName val="xnt 4 CP"/>
      <sheetName val="BC tuan1"/>
      <sheetName val="BC tuan2"/>
      <sheetName val="BC tuan3"/>
      <sheetName val="BC tuan4"/>
      <sheetName val="DSo NVBH"/>
      <sheetName val="Bao cao KQTH quy hoach 135"/>
      <sheetName val="Sheet5"/>
      <sheetName val="Sheet6"/>
      <sheetName val="Sheet7"/>
      <sheetName val="Sheet8"/>
      <sheetName val="Sheet9"/>
      <sheetName val="Sheet10"/>
      <sheetName val="DGTL"/>
      <sheetName val="XN 1"/>
      <sheetName val="CT.XN1"/>
      <sheetName val="XCK"/>
      <sheetName val="CT.XNCK"/>
      <sheetName val="Hoasen"/>
      <sheetName val="S.hai"/>
      <sheetName val="HPC1"/>
      <sheetName val="No2"/>
      <sheetName val="CT N02"/>
      <sheetName val="C.Sap CT3"/>
      <sheetName val="CT.Csap.CT3"/>
      <sheetName val="CTVPCP"/>
      <sheetName val="Quan trac"/>
      <sheetName val="CS LB"/>
      <sheetName val="88 HBT"/>
      <sheetName val="69II"/>
      <sheetName val="CT 69II"/>
      <sheetName val="37 HV"/>
      <sheetName val="VPCP"/>
      <sheetName val="CT VPCP 6tang"/>
      <sheetName val="Son nha kinh VPCP"/>
      <sheetName val="CT VPCP son"/>
      <sheetName val="HMVPCP"/>
      <sheetName val="CT.HMVPCP"/>
      <sheetName val="Oð mai 279"/>
      <sheetName val="Shedt1"/>
      <sheetName val="_x0012_0000000"/>
      <sheetName val="mau kiem ke"/>
      <sheetName val="quyet toan HD 2000"/>
      <sheetName val="quyet toan hoa don 2001"/>
      <sheetName val="kiem ke hoa don 2001"/>
      <sheetName val="QUY III 02"/>
      <sheetName val="QUY IV 02"/>
      <sheetName val="QUYET TOAN 02"/>
      <sheetName val="Sheet15"/>
      <sheetName val="PNT-QUOT-D150#3"/>
      <sheetName val="PNT-QUOT-H153#3"/>
      <sheetName val="PNT-QUOT-K152#3"/>
      <sheetName val="PNT-QUOT-H146#3"/>
      <sheetName val="SOLIEU"/>
      <sheetName val="TINHTOAN"/>
      <sheetName val="Coc 6"/>
      <sheetName val="Deo nai"/>
      <sheetName val="CKD than"/>
      <sheetName val="CTT Thong nhat"/>
      <sheetName val="CTT Nui beo"/>
      <sheetName val="CTT cao son"/>
      <sheetName val="CTT Khe cham"/>
      <sheetName val="XNxlva sxthanKCII"/>
      <sheetName val="Cam Y ut KC"/>
      <sheetName val="CTxay lap mo CP"/>
      <sheetName val="CTdo luong GDSP"/>
      <sheetName val="Dong bac"/>
      <sheetName val="Cac cang UT mua than Dong bac"/>
      <sheetName val="cua hang vtu"/>
      <sheetName val="Khach hang le "/>
      <sheetName val="nhat ky 5"/>
      <sheetName val="cac cong ty van tai"/>
      <sheetName val="Áo"/>
      <sheetName val="cocB40 5B"/>
      <sheetName val="cocD50 9A"/>
      <sheetName val="cocD75 16"/>
      <sheetName val="coc B80 TD25"/>
      <sheetName val="P27 B80"/>
      <sheetName val="Coc23 B80"/>
      <sheetName val="cong B80 C4"/>
      <sheetName val="ADKT"/>
      <sheetName val="BKLBD"/>
      <sheetName val="PTDG"/>
      <sheetName val="DTCT"/>
      <sheetName val="vlct"/>
      <sheetName val="Sheet11"/>
      <sheetName val="Sheet12"/>
      <sheetName val="Sheet13"/>
      <sheetName val="Sheet14"/>
      <sheetName val="XXXXX\XX"/>
      <sheetName val="Cong ban 1,5_x0013__x0000_"/>
      <sheetName val="p0000000"/>
      <sheetName val="0304"/>
      <sheetName val="0904"/>
      <sheetName val="1204"/>
      <sheetName val="80000000"/>
      <sheetName val="90000000"/>
      <sheetName val="a0000000"/>
      <sheetName val="b0000000"/>
      <sheetName val="c0000000"/>
      <sheetName val="xdcb 01-2003"/>
      <sheetName val="Km283 - Jm284"/>
      <sheetName val="Km&quot;80"/>
      <sheetName val="TNghiªm T_x0002_ "/>
      <sheetName val="tt-_x0014_BA"/>
      <sheetName val="TD_x0014_"/>
      <sheetName val="_x0014_.12"/>
      <sheetName val="QD c5a HDQT (2)"/>
      <sheetName val="_x0003_hart1"/>
      <sheetName val="Lap ®at ®hÖn"/>
      <sheetName val="chieudayvo"/>
      <sheetName val="So lieu"/>
      <sheetName val="Input"/>
      <sheetName val="tt chu dong"/>
      <sheetName val="Tinh j+cvi"/>
      <sheetName val="Tinh MoP"/>
      <sheetName val="giaihe1"/>
      <sheetName val="Mp,Np"/>
      <sheetName val="khangluc"/>
      <sheetName val="Ms,Ns"/>
      <sheetName val="MoS"/>
      <sheetName val="giai he 2"/>
      <sheetName val="OK"/>
      <sheetName val="Dhp+dhs"/>
      <sheetName val="ktra"/>
      <sheetName val="Baocao"/>
      <sheetName val="UT"/>
      <sheetName val="TongHopHD"/>
      <sheetName val="TAU"/>
      <sheetName val="KHACH"/>
      <sheetName val="BC1"/>
      <sheetName val="BC2"/>
      <sheetName val="BAO CAO AN"/>
      <sheetName val="BANGKEKHACH"/>
      <sheetName val="Du tnan chi tiet coc nuoc"/>
      <sheetName val="Kѭ284"/>
      <sheetName val="T_x000b_331"/>
      <sheetName val="Macro1"/>
      <sheetName val="Macro2"/>
      <sheetName val="Macro3"/>
      <sheetName val="K43"/>
      <sheetName val="THKL"/>
      <sheetName val="PL43"/>
      <sheetName val="K43+0.00 - 338 Trai"/>
      <sheetName val="Song ban 0,7x0,7"/>
      <sheetName val="Cong ban 0,8x ,8"/>
      <sheetName val="_x000b_luong phu"/>
      <sheetName val="ESTI."/>
      <sheetName val="DI-ESTI"/>
      <sheetName val="_x0003_har"/>
      <sheetName val="Package1"/>
      <sheetName val="ct luong "/>
      <sheetName val="Nhap 6T"/>
      <sheetName val="baocaochinh(qui1.05) (DC)"/>
      <sheetName val="Ctuluongq.1.05"/>
      <sheetName val="BANG PHAN BO qui1.05(DC)"/>
      <sheetName val="BANG PHAN BO quiII.05"/>
      <sheetName val="bao cac cinh Qui II-2005"/>
      <sheetName val="So TSCD"/>
      <sheetName val="Bang phan bo KH TSCD"/>
      <sheetName val="The TSCD"/>
      <sheetName val="BTH- P.Chi "/>
      <sheetName val="BTH NVL"/>
      <sheetName val="NK-SC"/>
      <sheetName val="NK SO CAI"/>
      <sheetName val="The tinh Z"/>
      <sheetName val="So CFSXKD"/>
      <sheetName val="So TGNH 2002"/>
      <sheetName val="So quy TM 2002"/>
      <sheetName val="SCT NVL"/>
      <sheetName val="SCT TK 131"/>
      <sheetName val="So theo doi thue GTGT 2002"/>
      <sheetName val="BTH- P.Thu"/>
      <sheetName val=""/>
      <sheetName val="XNxlva sxthanKCIÉ"/>
      <sheetName val="30100000"/>
      <sheetName val="Ton 31.1"/>
      <sheetName val="NhapT.2"/>
      <sheetName val="Xuat T.2"/>
      <sheetName val="Ton 28.2"/>
      <sheetName val="H.Tra"/>
      <sheetName val="Hang CTY TRA LAI"/>
      <sheetName val="Hang NV Tra Lai"/>
      <sheetName val="Tong (op"/>
      <sheetName val="Coc 4ieu"/>
      <sheetName val="TL33-13.14"/>
      <sheetName val="tlđm190337,8"/>
      <sheetName val="GC190337,8"/>
      <sheetName val="033,7,8"/>
      <sheetName val="TL033 ,2,4"/>
      <sheetName val="TL 0331,2"/>
      <sheetName val="033-1,4"/>
      <sheetName val="TL033,19,5"/>
      <sheetName val="Don gia"/>
      <sheetName val="Nhap du lieu"/>
      <sheetName val="BCDSPS"/>
      <sheetName val="BCDKT"/>
      <sheetName val="[PNT-P3.xlsUTong hop (2)"/>
      <sheetName val="Km276 - Ke277"/>
      <sheetName val="[PNT-P3.xlsUKm279 - Km280"/>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PN1"/>
      <sheetName val="PN2"/>
      <sheetName val="PG1"/>
      <sheetName val="PG2"/>
      <sheetName val="TT"/>
      <sheetName val="HFO"/>
      <sheetName val="HFA"/>
      <sheetName val="FA2"/>
      <sheetName val="T_pn1"/>
      <sheetName val="T_pn2"/>
      <sheetName val="T_pg1"/>
      <sheetName val="T_pg2"/>
      <sheetName val="T_tt"/>
      <sheetName val="T_hfo"/>
      <sheetName val="T_p2"/>
      <sheetName val="T_hfa"/>
      <sheetName val="tong"/>
      <sheetName val="dt1,2,10"/>
      <sheetName val="13b"/>
      <sheetName val="pn1_TT"/>
      <sheetName val="pn2_TT"/>
      <sheetName val="PG1_TT"/>
      <sheetName val="PG2_TT"/>
      <sheetName val="tuathang"/>
      <sheetName val="hpho_TT"/>
      <sheetName val="Ban pha 2"/>
      <sheetName val="Huoipha"/>
      <sheetName val="ၔong hop QL48 - 2"/>
      <sheetName val="gìIÏÝ_x001c_Ã_x0008_ç¾{è"/>
      <sheetName val="Khac DP"/>
      <sheetName val="Khoi than "/>
      <sheetName val="B3_208_than"/>
      <sheetName val="B3_208_TU"/>
      <sheetName val="B3_208_TW"/>
      <sheetName val="B3_208_DP"/>
      <sheetName val="B3_208_khac"/>
      <sheetName val="Thang8-02"/>
      <sheetName val="Thang9-02"/>
      <sheetName val="Thang10-02"/>
      <sheetName val="Thang11-02"/>
      <sheetName val="Thang12-02"/>
      <sheetName val="Thang01-03"/>
      <sheetName val="Thang02-03"/>
      <sheetName val="7000 000"/>
      <sheetName val="bc"/>
      <sheetName val="K.O"/>
      <sheetName val="xang _clc"/>
      <sheetName val="X¡NG_td"/>
      <sheetName val="MaZUT"/>
      <sheetName val="DIESEL"/>
      <sheetName val="Sÿÿÿÿ"/>
      <sheetName val="quÿÿ"/>
      <sheetName val="gVL"/>
      <sheetName val="Km266"/>
      <sheetName val="Shaet13"/>
      <sheetName val="Dong$bac"/>
      <sheetName val="GS02-thu0TM"/>
      <sheetName val="CV den trong to?g"/>
      <sheetName val="?0000000"/>
      <sheetName val="TDT-TBࡁ"/>
      <sheetName val="CVden nw8ai TCT (1)"/>
      <sheetName val="Thang 07"/>
      <sheetName val="T10-05"/>
      <sheetName val="T9-05"/>
      <sheetName val="t805"/>
      <sheetName val="11T"/>
      <sheetName val="9T"/>
      <sheetName val="Diem mon hoc"/>
      <sheetName val="Tong hop diem"/>
      <sheetName val="HoTen-khong duoc xoa"/>
      <sheetName val="Op mai 2_x000c__x0000_"/>
      <sheetName val="_x0000_bÑi_x0003__x0000__x0000__x0000__x0000_²r_x0013__x0000_"/>
      <sheetName val="Km_x0012_77 "/>
      <sheetName val="k, vt tho"/>
      <sheetName val="Km280 ࠭ Km281"/>
      <sheetName val="Mp mai 275"/>
      <sheetName val="gia x_x0000_ may"/>
      <sheetName val="120"/>
      <sheetName val="IFAD"/>
      <sheetName val="CVHN"/>
      <sheetName val="TCVM"/>
      <sheetName val="RIDP"/>
      <sheetName val="LDNN"/>
      <sheetName val="mua vao"/>
      <sheetName val="chi phi "/>
      <sheetName val="ban ra 10%"/>
      <sheetName val="??-BLDG"/>
      <sheetName val="thaß26"/>
      <sheetName val="_x0000__x000d__x0000__x0000__x0000_âO"/>
      <sheetName val="_x0000__x000f__x0000__x0000__x0000_½"/>
      <sheetName val="_x0000__x0000_²r"/>
      <sheetName val="_x0000__x0000__x0000__x0000__x0000_M pc_x0006__x0000__x0000_CamPh_x0000__x0000_"/>
      <sheetName val="Cong ban 1,5„—_x0013__x0000_"/>
      <sheetName val="ADKTKT02"/>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CT cong"/>
      <sheetName val="dg cong"/>
      <sheetName val="K?284"/>
      <sheetName val="Mix-Tarpaulin"/>
      <sheetName val="Tarpaulin"/>
      <sheetName val="Price"/>
      <sheetName val="Monthly"/>
      <sheetName val="For Summary"/>
      <sheetName val="For Summary(KG)"/>
      <sheetName val="PP Cloth"/>
      <sheetName val="Mix-PP Cloth"/>
      <sheetName val="Material Price-PP"/>
      <sheetName val="DG "/>
      <sheetName val="Dimu"/>
      <sheetName val="Klct"/>
      <sheetName val="Covi"/>
      <sheetName val="Nlvt"/>
      <sheetName val="Innl"/>
      <sheetName val="Invt"/>
      <sheetName val="Chon"/>
      <sheetName val="Qtnv"/>
      <sheetName val="Bqtn"/>
      <sheetName val="Bqtv"/>
      <sheetName val="Giao"/>
      <sheetName val="Dcap"/>
      <sheetName val="Nlie"/>
      <sheetName val="Mnli"/>
      <sheetName val="K-280 - Km281"/>
      <sheetName val="Km27%"/>
      <sheetName val="O0 mai 279"/>
      <sheetName val="Op_x0000_mai 280"/>
      <sheetName val="Op mai 28_x0011_"/>
      <sheetName val="5 nam (tac`) (2)"/>
      <sheetName val="D%o nai"/>
      <sheetName val="CTT cao so."/>
      <sheetName val="XNxlva sxdhanKCII"/>
      <sheetName val="CTxay lap mo C_x0010_"/>
      <sheetName val="PNT_QUO"/>
      <sheetName val="PNghiÖm VL"/>
      <sheetName val="VÃt liÖu"/>
      <sheetName val="FORM jc"/>
      <sheetName val="CDPS3"/>
      <sheetName val="Giao nhie- vu"/>
      <sheetName val="Cong ban 0,7p0,7"/>
      <sheetName val="Km275 - Ke276"/>
      <sheetName val="Km280 - Km2(1"/>
      <sheetName val="Km282 - Kl283"/>
      <sheetName val="Tong hop Op m!i"/>
      <sheetName val="TNghiÖ- VL"/>
      <sheetName val="Xa9lap "/>
      <sheetName val="PNT-P3"/>
      <sheetName val="_x000c__x0000__x0000__x0000__x0000__x0000__x0000__x0000__x000d__x0000__x0000__x0000_"/>
      <sheetName val="_x0000__x000f__x0000__x0000__x0000_‚ž½"/>
      <sheetName val="_x0000__x000d__x0000__x0000__x0000_âOŽ"/>
      <sheetName val="chieud_x0005__x0000__x0000__x0000_"/>
      <sheetName val="t01.06"/>
      <sheetName val="Giao nhiem fu"/>
      <sheetName val="QDcea TGD (2)"/>
      <sheetName val="Tong hop ၑL48 - 2"/>
      <sheetName val="QD cua HDQ²_x0000__x0000_)"/>
      <sheetName val="P210-TP20"/>
      <sheetName val="CB32"/>
      <sheetName val="CTT NuiC_x000f_eo"/>
      <sheetName val="GS08)B.hµng"/>
      <sheetName val="nam2004"/>
      <sheetName val="QD cua "/>
      <sheetName val="Khach iang le "/>
      <sheetName val="TH Ky Afh"/>
      <sheetName val="KHTS_x0000__x000d_2"/>
      <sheetName val="T[ 131"/>
      <sheetName val="tldm190337,8"/>
      <sheetName val="tt chu don"/>
      <sheetName val="?ong hop QL48 - 2"/>
      <sheetName val="MTL$-INTER"/>
      <sheetName val="411"/>
      <sheetName val="632"/>
      <sheetName val="333"/>
      <sheetName val="Ther cao "/>
      <sheetName val="152"/>
      <sheetName val="111"/>
      <sheetName val="156"/>
      <sheetName val="So NVL"/>
      <sheetName val="511"/>
      <sheetName val="Nhat ký chung"/>
      <sheetName val="So 131"/>
      <sheetName val="So 331"/>
      <sheetName val="So 133"/>
      <sheetName val="So 3331"/>
      <sheetName val="So 334"/>
      <sheetName val="So 911"/>
      <sheetName val="So 421"/>
      <sheetName val="241"/>
      <sheetName val="642"/>
      <sheetName val="Tong hopQ48­1"/>
      <sheetName val="DŃ02"/>
      <sheetName val="chieuda"/>
      <sheetName val="GC03-thu TGNH"/>
      <sheetName val="GS!0-lai tien vay"/>
      <sheetName val="GS11- tÝnh KHTCC§"/>
      <sheetName val="PNT-QUOT-D15 #3"/>
      <sheetName val="kl vt dho"/>
      <sheetName val="Dong hop QL48 - 3"/>
      <sheetName val="Du toan chi tied coc nuoc"/>
      <sheetName val="HNT2MC"/>
      <sheetName val="xnt $ CP"/>
      <sheetName val="BC duan3"/>
      <sheetName val="QEY III 02"/>
      <sheetName val="CTdo luong GDCP"/>
      <sheetName val="Cac cang UT mua dhan Dong bac"/>
      <sheetName val="Km283 - Jm28$"/>
      <sheetName val="TDT-TB?"/>
      <sheetName val="Km280 ? Km281"/>
      <sheetName val="Kluo-_x0008_ phu"/>
      <sheetName val="QD cua HDQ²_x0000__x0000_€)"/>
      <sheetName val="Thue NK"/>
      <sheetName val="Hang NK"/>
      <sheetName val="Jet1- CP 32"/>
      <sheetName val="Jet2- Binh Minh 01"/>
      <sheetName val="Jet3"/>
      <sheetName val="Jet4"/>
      <sheetName val="Jet5"/>
      <sheetName val="Jet6"/>
      <sheetName val="Jet7"/>
      <sheetName val="Jet8"/>
      <sheetName val="Jet9"/>
      <sheetName val="Jet10"/>
      <sheetName val="Jet11"/>
      <sheetName val="Diesel1"/>
      <sheetName val="Diesel2"/>
      <sheetName val="Diezel3"/>
      <sheetName val="Mogas1"/>
      <sheetName val="Mogas2"/>
      <sheetName val="Mogas3"/>
      <sheetName val="tuong"/>
      <sheetName val="Cac cang UT mua thal Dong bac"/>
      <sheetName val="gìIÏÝ_x001c_齘_x0013_龜_x0013_ꗃ〒"/>
      <sheetName val="Tong hop$Op mai"/>
      <sheetName val="CDKTJT03"/>
      <sheetName val="Tong hnp QL47"/>
      <sheetName val="Ho la "/>
      <sheetName val="Cong baj 2x1,5"/>
      <sheetName val="chie԰_x0000__x0000__x0000_Ȁ_x0000_"/>
      <sheetName val="_x0014_M0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efreshError="1"/>
      <sheetData sheetId="53"/>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sheetData sheetId="115"/>
      <sheetData sheetId="116"/>
      <sheetData sheetId="117"/>
      <sheetData sheetId="118"/>
      <sheetData sheetId="119"/>
      <sheetData sheetId="120" refreshError="1"/>
      <sheetData sheetId="121" refreshError="1"/>
      <sheetData sheetId="122" refreshError="1"/>
      <sheetData sheetId="123" refreshError="1"/>
      <sheetData sheetId="124" refreshError="1"/>
      <sheetData sheetId="125" refreshError="1"/>
      <sheetData sheetId="126"/>
      <sheetData sheetId="127"/>
      <sheetData sheetId="128"/>
      <sheetData sheetId="129"/>
      <sheetData sheetId="130"/>
      <sheetData sheetId="131"/>
      <sheetData sheetId="132"/>
      <sheetData sheetId="133"/>
      <sheetData sheetId="134"/>
      <sheetData sheetId="135"/>
      <sheetData sheetId="136"/>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refreshError="1"/>
      <sheetData sheetId="189" refreshError="1"/>
      <sheetData sheetId="190" refreshError="1"/>
      <sheetData sheetId="191" refreshError="1"/>
      <sheetData sheetId="192" refreshError="1"/>
      <sheetData sheetId="193" refreshError="1"/>
      <sheetData sheetId="194" refreshError="1"/>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refreshError="1"/>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refreshError="1"/>
      <sheetData sheetId="270"/>
      <sheetData sheetId="271"/>
      <sheetData sheetId="272"/>
      <sheetData sheetId="273"/>
      <sheetData sheetId="274"/>
      <sheetData sheetId="275"/>
      <sheetData sheetId="276"/>
      <sheetData sheetId="277" refreshError="1"/>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refreshError="1"/>
      <sheetData sheetId="300" refreshError="1"/>
      <sheetData sheetId="301" refreshError="1"/>
      <sheetData sheetId="302" refreshError="1"/>
      <sheetData sheetId="303" refreshError="1"/>
      <sheetData sheetId="304" refreshError="1"/>
      <sheetData sheetId="305" refreshError="1"/>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refreshError="1"/>
      <sheetData sheetId="332"/>
      <sheetData sheetId="333"/>
      <sheetData sheetId="334"/>
      <sheetData sheetId="335"/>
      <sheetData sheetId="336"/>
      <sheetData sheetId="337"/>
      <sheetData sheetId="338"/>
      <sheetData sheetId="339"/>
      <sheetData sheetId="340"/>
      <sheetData sheetId="341"/>
      <sheetData sheetId="342" refreshError="1"/>
      <sheetData sheetId="343" refreshError="1"/>
      <sheetData sheetId="344" refreshError="1"/>
      <sheetData sheetId="345" refreshError="1"/>
      <sheetData sheetId="346"/>
      <sheetData sheetId="347"/>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sheetData sheetId="366"/>
      <sheetData sheetId="367"/>
      <sheetData sheetId="368"/>
      <sheetData sheetId="369"/>
      <sheetData sheetId="370"/>
      <sheetData sheetId="371"/>
      <sheetData sheetId="372"/>
      <sheetData sheetId="373" refreshError="1"/>
      <sheetData sheetId="374"/>
      <sheetData sheetId="375"/>
      <sheetData sheetId="376"/>
      <sheetData sheetId="377"/>
      <sheetData sheetId="378"/>
      <sheetData sheetId="379"/>
      <sheetData sheetId="380"/>
      <sheetData sheetId="381"/>
      <sheetData sheetId="382" refreshError="1"/>
      <sheetData sheetId="383" refreshError="1"/>
      <sheetData sheetId="384" refreshError="1"/>
      <sheetData sheetId="385"/>
      <sheetData sheetId="386"/>
      <sheetData sheetId="387"/>
      <sheetData sheetId="388"/>
      <sheetData sheetId="389"/>
      <sheetData sheetId="390"/>
      <sheetData sheetId="391"/>
      <sheetData sheetId="392"/>
      <sheetData sheetId="393"/>
      <sheetData sheetId="394"/>
      <sheetData sheetId="395" refreshError="1"/>
      <sheetData sheetId="396"/>
      <sheetData sheetId="397"/>
      <sheetData sheetId="398"/>
      <sheetData sheetId="399"/>
      <sheetData sheetId="400"/>
      <sheetData sheetId="401" refreshError="1"/>
      <sheetData sheetId="402" refreshError="1"/>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refreshError="1"/>
      <sheetData sheetId="429" refreshError="1"/>
      <sheetData sheetId="430"/>
      <sheetData sheetId="431"/>
      <sheetData sheetId="432"/>
      <sheetData sheetId="433"/>
      <sheetData sheetId="434"/>
      <sheetData sheetId="435"/>
      <sheetData sheetId="436"/>
      <sheetData sheetId="437"/>
      <sheetData sheetId="438"/>
      <sheetData sheetId="439" refreshError="1"/>
      <sheetData sheetId="440" refreshError="1"/>
      <sheetData sheetId="441" refreshError="1"/>
      <sheetData sheetId="442"/>
      <sheetData sheetId="443" refreshError="1"/>
      <sheetData sheetId="444"/>
      <sheetData sheetId="445"/>
      <sheetData sheetId="446"/>
      <sheetData sheetId="447"/>
      <sheetData sheetId="448"/>
      <sheetData sheetId="449"/>
      <sheetData sheetId="450"/>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sheetData sheetId="469"/>
      <sheetData sheetId="470"/>
      <sheetData sheetId="471"/>
      <sheetData sheetId="472"/>
      <sheetData sheetId="473"/>
      <sheetData sheetId="474"/>
      <sheetData sheetId="475"/>
      <sheetData sheetId="476" refreshError="1"/>
      <sheetData sheetId="477" refreshError="1"/>
      <sheetData sheetId="478"/>
      <sheetData sheetId="479"/>
      <sheetData sheetId="480"/>
      <sheetData sheetId="481"/>
      <sheetData sheetId="482"/>
      <sheetData sheetId="483"/>
      <sheetData sheetId="484"/>
      <sheetData sheetId="485"/>
      <sheetData sheetId="486"/>
      <sheetData sheetId="487"/>
      <sheetData sheetId="488"/>
      <sheetData sheetId="489"/>
      <sheetData sheetId="490" refreshError="1"/>
      <sheetData sheetId="491" refreshError="1"/>
      <sheetData sheetId="492" refreshError="1"/>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refreshError="1"/>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refreshError="1"/>
      <sheetData sheetId="584" refreshError="1"/>
      <sheetData sheetId="585"/>
      <sheetData sheetId="586" refreshError="1"/>
      <sheetData sheetId="587"/>
      <sheetData sheetId="588" refreshError="1"/>
      <sheetData sheetId="589" refreshError="1"/>
      <sheetData sheetId="590"/>
      <sheetData sheetId="591"/>
      <sheetData sheetId="592"/>
      <sheetData sheetId="593"/>
      <sheetData sheetId="594"/>
      <sheetData sheetId="595"/>
      <sheetData sheetId="596"/>
      <sheetData sheetId="597"/>
      <sheetData sheetId="598"/>
      <sheetData sheetId="599"/>
      <sheetData sheetId="600"/>
      <sheetData sheetId="601" refreshError="1"/>
      <sheetData sheetId="602" refreshError="1"/>
      <sheetData sheetId="603" refreshError="1"/>
      <sheetData sheetId="604"/>
      <sheetData sheetId="605" refreshError="1"/>
      <sheetData sheetId="606" refreshError="1"/>
      <sheetData sheetId="607"/>
      <sheetData sheetId="608"/>
      <sheetData sheetId="609"/>
      <sheetData sheetId="610"/>
      <sheetData sheetId="611"/>
      <sheetData sheetId="612"/>
      <sheetData sheetId="613"/>
      <sheetData sheetId="614"/>
      <sheetData sheetId="615"/>
      <sheetData sheetId="616"/>
      <sheetData sheetId="617" refreshError="1"/>
      <sheetData sheetId="618"/>
      <sheetData sheetId="619" refreshError="1"/>
      <sheetData sheetId="620" refreshError="1"/>
      <sheetData sheetId="621" refreshError="1"/>
      <sheetData sheetId="622" refreshError="1"/>
      <sheetData sheetId="623" refreshError="1"/>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refreshError="1"/>
      <sheetData sheetId="640"/>
      <sheetData sheetId="641"/>
      <sheetData sheetId="642"/>
      <sheetData sheetId="643"/>
      <sheetData sheetId="644"/>
      <sheetData sheetId="645"/>
      <sheetData sheetId="646"/>
      <sheetData sheetId="647"/>
      <sheetData sheetId="648"/>
      <sheetData sheetId="649" refreshError="1"/>
      <sheetData sheetId="650"/>
      <sheetData sheetId="651"/>
      <sheetData sheetId="652"/>
      <sheetData sheetId="653"/>
      <sheetData sheetId="654"/>
      <sheetData sheetId="655"/>
      <sheetData sheetId="656"/>
      <sheetData sheetId="657"/>
      <sheetData sheetId="658"/>
      <sheetData sheetId="659"/>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sheetData sheetId="670" refreshError="1"/>
      <sheetData sheetId="671" refreshError="1"/>
      <sheetData sheetId="672" refreshError="1"/>
      <sheetData sheetId="673" refreshError="1"/>
      <sheetData sheetId="674" refreshError="1"/>
      <sheetData sheetId="675" refreshError="1"/>
      <sheetData sheetId="676"/>
      <sheetData sheetId="677"/>
      <sheetData sheetId="678" refreshError="1"/>
      <sheetData sheetId="679"/>
      <sheetData sheetId="680"/>
      <sheetData sheetId="681" refreshError="1"/>
      <sheetData sheetId="682" refreshError="1"/>
      <sheetData sheetId="683"/>
      <sheetData sheetId="684"/>
      <sheetData sheetId="685"/>
      <sheetData sheetId="686"/>
      <sheetData sheetId="687" refreshError="1"/>
      <sheetData sheetId="688" refreshError="1"/>
      <sheetData sheetId="689" refreshError="1"/>
      <sheetData sheetId="690" refreshError="1"/>
      <sheetData sheetId="691"/>
      <sheetData sheetId="692" refreshError="1"/>
      <sheetData sheetId="693" refreshError="1"/>
      <sheetData sheetId="694" refreshError="1"/>
      <sheetData sheetId="695"/>
      <sheetData sheetId="696"/>
      <sheetData sheetId="697" refreshError="1"/>
      <sheetData sheetId="698" refreshError="1"/>
      <sheetData sheetId="699" refreshError="1"/>
      <sheetData sheetId="700"/>
      <sheetData sheetId="701"/>
      <sheetData sheetId="702"/>
      <sheetData sheetId="703" refreshError="1"/>
      <sheetData sheetId="704" refreshError="1"/>
      <sheetData sheetId="705" refreshError="1"/>
      <sheetData sheetId="706" refreshError="1"/>
      <sheetData sheetId="707" refreshError="1"/>
      <sheetData sheetId="708"/>
      <sheetData sheetId="709" refreshError="1"/>
      <sheetData sheetId="710" refreshError="1"/>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refreshError="1"/>
      <sheetData sheetId="734" refreshError="1"/>
      <sheetData sheetId="735"/>
      <sheetData sheetId="736"/>
      <sheetData sheetId="737"/>
      <sheetData sheetId="738"/>
      <sheetData sheetId="739"/>
      <sheetData sheetId="740"/>
      <sheetData sheetId="741"/>
      <sheetData sheetId="742"/>
      <sheetData sheetId="743"/>
      <sheetData sheetId="744" refreshError="1"/>
      <sheetData sheetId="745"/>
      <sheetData sheetId="746" refreshError="1"/>
      <sheetData sheetId="747" refreshError="1"/>
      <sheetData sheetId="748" refreshError="1"/>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refreshError="1"/>
      <sheetData sheetId="771" refreshError="1"/>
      <sheetData sheetId="772"/>
      <sheetData sheetId="773" refreshError="1"/>
      <sheetData sheetId="774"/>
      <sheetData sheetId="775"/>
      <sheetData sheetId="776" refreshError="1"/>
      <sheetData sheetId="777"/>
      <sheetData sheetId="778" refreshError="1"/>
      <sheetData sheetId="77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Q FORM FOR INQUIRY"/>
      <sheetName val="FORM OF PROPOSAL RFP-003"/>
      <sheetName val="??-BLDG"/>
      <sheetName val="???????-BLDG"/>
      <sheetName val="Du toan"/>
      <sheetName val="Phan tich vat tu"/>
      <sheetName val="Tong hop vat tu"/>
      <sheetName val="Gia tri vat tu"/>
      <sheetName val="Chenh lech vat tu"/>
      <sheetName val="Chi phi van chuyen"/>
      <sheetName val="Don gia chi tiet"/>
      <sheetName val="Du thau"/>
      <sheetName val="Tong hop kinh phi"/>
      <sheetName val="Tu van Thiet ke"/>
      <sheetName val="Tien do thi cong"/>
      <sheetName val="Bia du toan"/>
      <sheetName val="Tro giup"/>
      <sheetName val="Config"/>
      <sheetName val="XL4Poppy"/>
      <sheetName val="BCDPS"/>
      <sheetName val="NKC "/>
      <sheetName val="TM1"/>
      <sheetName val="SC 111"/>
      <sheetName val="NH"/>
      <sheetName val="SC 131"/>
      <sheetName val="SC 133"/>
      <sheetName val="SC 141"/>
      <sheetName val="SC 152"/>
      <sheetName val="SC154"/>
      <sheetName val="SC 331"/>
      <sheetName val="SC333"/>
      <sheetName val="Sc 334"/>
      <sheetName val="SC 411"/>
      <sheetName val="SC 511"/>
      <sheetName val="SC 642 loan"/>
      <sheetName val="SCT642"/>
      <sheetName val="Sheet3"/>
      <sheetName val="211A"/>
      <sheetName val="211B"/>
      <sheetName val="SCT511"/>
      <sheetName val="SCT627"/>
      <sheetName val="SCT154"/>
      <sheetName val="Sheet5"/>
      <sheetName val="Hoi phu nu"/>
      <sheetName val="4p1"/>
      <sheetName val="4P"/>
      <sheetName val="Schneider"/>
      <sheetName val="THANG1"/>
      <sheetName val="THANG2"/>
      <sheetName val="THANG3"/>
      <sheetName val="THANG4"/>
      <sheetName val="THANG5"/>
      <sheetName val="THANG6"/>
      <sheetName val="THANG7"/>
      <sheetName val="THANG 8"/>
      <sheetName val="Sheet9"/>
      <sheetName val="Sheet8"/>
      <sheetName val="Sheet7"/>
      <sheetName val="Sheet6"/>
      <sheetName val="Sheet4"/>
      <sheetName val="Sheet2"/>
      <sheetName val="Sheet1"/>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Tong hop"/>
      <sheetName val="CT cong"/>
      <sheetName val="dg cong"/>
      <sheetName val="00000000"/>
      <sheetName val="Apr1"/>
      <sheetName val="Apr2"/>
      <sheetName val="Apr3"/>
      <sheetName val="Apr4"/>
      <sheetName val="Apr5"/>
      <sheetName val="Apr7"/>
      <sheetName val="Apr8"/>
      <sheetName val="Apr9"/>
      <sheetName val="Dec31"/>
      <sheetName val="Jan2"/>
      <sheetName val="Jan3"/>
      <sheetName val="Jan4"/>
      <sheetName val="Jan6"/>
      <sheetName val="Jan7"/>
      <sheetName val="Jan8"/>
      <sheetName val="Jan9"/>
      <sheetName val="Jan10"/>
      <sheetName val="Q1-02"/>
      <sheetName val="Q2-02"/>
      <sheetName val="Q3-02"/>
      <sheetName val="________BLDG"/>
      <sheetName val="????-BLDG"/>
      <sheetName val="Tong hopQ48-1"/>
      <sheetName val="Tong hop QL48 - 2"/>
      <sheetName val="Tong hop QL47"/>
      <sheetName val="Tong hop QL48 - 3"/>
      <sheetName val="Chi tiet don gia khoi phuc"/>
      <sheetName val="Du toan chi tiet coc nuoc"/>
      <sheetName val="Du toan chi tiet coc"/>
      <sheetName val="Phan tich don gia chi tiet"/>
      <sheetName val="Nhap don gia VL dia phuong"/>
      <sheetName val="Luong mot ngay cong xay lap"/>
      <sheetName val="Luong mot ngay cong khao sat"/>
      <sheetName val="XXXXXXXX"/>
      <sheetName val="10000000"/>
      <sheetName val="Jan11"/>
      <sheetName val="Jan13"/>
      <sheetName val="Jan14"/>
      <sheetName val="Jan15"/>
      <sheetName val="Jan16"/>
      <sheetName val="Jan17"/>
      <sheetName val="Jan18"/>
      <sheetName val="Jan20"/>
      <sheetName val="Jan21"/>
      <sheetName val="Outlets"/>
      <sheetName val="PGs"/>
      <sheetName val="2001"/>
      <sheetName val="2002"/>
      <sheetName val="GVL"/>
      <sheetName val="tam"/>
      <sheetName val="PTDG"/>
      <sheetName val="DTCT"/>
      <sheetName val="DGBQ"/>
      <sheetName val="DGDT"/>
      <sheetName val="Gia trung thau"/>
      <sheetName val="Thanh toan dot 1"/>
      <sheetName val="DTXL"/>
      <sheetName val="THXL"/>
      <sheetName val="dieuphoida"/>
      <sheetName val="dieuphoidat"/>
      <sheetName val="Bia "/>
      <sheetName val="Muc luc"/>
      <sheetName val="Thuyet minh PA1"/>
      <sheetName val="kl xaychan khay"/>
      <sheetName val="QUY TM 2004 (3)"/>
      <sheetName val="QUY TM 2004 (2)"/>
      <sheetName val="SO CAI 2004 TK 111 (2)"/>
      <sheetName val="CTGS N111 (2)"/>
      <sheetName val="Can doi TK (2)"/>
      <sheetName val="CTGS Co 111"/>
      <sheetName val="Bang "/>
      <sheetName val="So TGNH  (2)"/>
      <sheetName val="N 111"/>
      <sheetName val="Sheet1 (3)"/>
      <sheetName val="C 111"/>
      <sheetName val="Sheet10"/>
      <sheetName val="KD Theo YTo"/>
      <sheetName val="Tang giam TSCD"/>
      <sheetName val="TK Ngoai bang"/>
      <sheetName val="TMinh BC TC"/>
      <sheetName val="Can doi TK"/>
      <sheetName val="BCD KToan"/>
      <sheetName val="So TGNH "/>
      <sheetName val="SO CAI TK 112"/>
      <sheetName val="SO CAI 2004 TK 111"/>
      <sheetName val="Tien Vay 311"/>
      <sheetName val="DTCTiet"/>
      <sheetName val="DT BH"/>
      <sheetName val="So QTM 2005"/>
      <sheetName val="QUY TM 2004"/>
      <sheetName val="Tdoi t.truong"/>
      <sheetName val="BC DBKH T5"/>
      <sheetName val="BC DBKH T6"/>
      <sheetName val="BC DBKH T7"/>
      <sheetName val="XL4Test5"/>
      <sheetName val="Phan tich VT"/>
      <sheetName val="TKe VT"/>
      <sheetName val="Du tru Vat tu"/>
      <sheetName val="Mau 1"/>
      <sheetName val="Mau so 2"/>
      <sheetName val="Mau so 3"/>
      <sheetName val="Mau so 7"/>
      <sheetName val="Mau so 8"/>
      <sheetName val="Mau so 9 da tru 45;54"/>
      <sheetName val="Mau so 9 45;54"/>
      <sheetName val="Mau 9 "/>
      <sheetName val="Mau 9 goc"/>
      <sheetName val="Mau 10"/>
      <sheetName val="Mau so 11"/>
      <sheetName val=""/>
      <sheetName val="LUONG CHO HUU"/>
      <sheetName val="thu BHXH,YT"/>
      <sheetName val="Phan bo"/>
      <sheetName val="Luong T5-04"/>
      <sheetName val="THLK2"/>
      <sheetName val="??????-BLDG"/>
      <sheetName val="GDMN.1"/>
      <sheetName val="GDMN.2"/>
      <sheetName val="GDMN.3"/>
      <sheetName val="GDMN.4"/>
      <sheetName val="GDMN.5"/>
      <sheetName val="GDTH.1"/>
      <sheetName val="GDTH.2"/>
      <sheetName val="GDTH.3"/>
      <sheetName val="GDTH.4"/>
      <sheetName val="GDTH.5"/>
      <sheetName val="THCS.1"/>
      <sheetName val="THCS.2"/>
      <sheetName val="THCS.3"/>
      <sheetName val="THCS.4"/>
      <sheetName val="THCS.5"/>
      <sheetName val="THCS.6"/>
      <sheetName val="THPT.1"/>
      <sheetName val="THPT.2"/>
      <sheetName val="THPT.3"/>
      <sheetName val="THPT.4"/>
      <sheetName val="THPT.5"/>
      <sheetName val="THPT.6"/>
      <sheetName val="DH,CD,THCN.1"/>
      <sheetName val="DH,CD,THCN.2"/>
      <sheetName val="DH,CD,THCN.3"/>
      <sheetName val="GDKCQ.1"/>
      <sheetName val="GDKCQ.2"/>
      <sheetName val="TAICHINH"/>
      <sheetName val="Ga"/>
      <sheetName val="Ca"/>
      <sheetName val="rau"/>
      <sheetName val="Thit"/>
      <sheetName val="Gia vi"/>
      <sheetName val="Gao"/>
      <sheetName val="Quyet toan1"/>
      <sheetName val="Quyet Toan2"/>
      <sheetName val="TH"/>
      <sheetName val="T.hopCPXD04"/>
      <sheetName val="T.hopCPXD04 (2)"/>
      <sheetName val="T.hopCPXDhoanthanh"/>
      <sheetName val="T.hopCPXDhoanthanh (2)"/>
      <sheetName val="HTcpXDQ1"/>
      <sheetName val="T.hop CPXDQ2"/>
      <sheetName val="CpQI"/>
      <sheetName val="CpT4"/>
      <sheetName val="CpT5"/>
      <sheetName val="CpT6"/>
      <sheetName val="CpT7"/>
      <sheetName val="CpT8"/>
      <sheetName val="Cpdc8t (2)"/>
      <sheetName val="Cpdc8t"/>
      <sheetName val="Cpdc8t (3)"/>
      <sheetName val="CpT9"/>
      <sheetName val="CpT10"/>
      <sheetName val="CpT11"/>
      <sheetName val="LK cp xdcb"/>
      <sheetName val="XDCB hoanthanh"/>
      <sheetName val="Sheet2 (3)"/>
      <sheetName val="Sheet3 (3)"/>
      <sheetName val="Sheet2 (4)"/>
      <sheetName val="Sheet3 (4)"/>
      <sheetName val="HUNG"/>
      <sheetName val="THO"/>
      <sheetName val="HOA"/>
      <sheetName val="TINH"/>
      <sheetName val="THONG"/>
      <sheetName val="XXXXXXX0"/>
      <sheetName val="XXXXXXX1"/>
      <sheetName val="?¬’P‰¿ì¬?-BLDG"/>
      <sheetName val="?¬P¿ì¬?-BLDG"/>
      <sheetName val="?쒕?-BLDG"/>
      <sheetName val="Chart1"/>
      <sheetName val="=??????-BLDG"/>
      <sheetName val="Bang ngang"/>
      <sheetName val="Bang doc"/>
      <sheetName val="B cham cong"/>
      <sheetName val="Btt luong"/>
      <sheetName val="SC 231"/>
      <sheetName val="SC 410"/>
      <sheetName val="De nghi thue TNDN2004"/>
      <sheetName val="to trinh dieu chinh thue"/>
      <sheetName val="Bang ke xin thanh toan nam 2005"/>
      <sheetName val="Bang ke xin thanh toan "/>
      <sheetName val="MAu so 11 nam 2003"/>
      <sheetName val="dang ky tam tru can bo di CT"/>
      <sheetName val="Phieu xuat Vtu "/>
      <sheetName val="Phieu nhap Vtu "/>
      <sheetName val="Vat tu lan trai "/>
      <sheetName val="Vat T u can lam phieu T11+ 12"/>
      <sheetName val="Vat tu hung long "/>
      <sheetName val="Vat Tu Can Dung 2004"/>
      <sheetName val="xd. D.M tieu haoNL"/>
      <sheetName val="Du kien nop NS 2004 CV463"/>
      <sheetName val="mau 02ATNDN"/>
      <sheetName val="Nop tien vao NS"/>
      <sheetName val="QTSDhoa don M01"/>
      <sheetName val="BCSD Hdon Mau 26"/>
      <sheetName val="MAU SO 05"/>
      <sheetName val="MAU SO 04"/>
      <sheetName val="TH Mau 03"/>
      <sheetName val="MAU SO 03"/>
      <sheetName val="MAU SO 02"/>
      <sheetName val="Mau So 01"/>
      <sheetName val="Chi tiet SD may CT 2004"/>
      <sheetName val="Bang ke hoa don xin vay NH"/>
      <sheetName val="TK821"/>
      <sheetName val="TK 721"/>
      <sheetName val=" TK 711"/>
      <sheetName val="  TK 642"/>
      <sheetName val=" TK 627"/>
      <sheetName val="Su dung may "/>
      <sheetName val="TK 623"/>
      <sheetName val="Chi tiet ca may "/>
      <sheetName val="Chi tiet NC tung CT 04"/>
      <sheetName val=" TK 622"/>
      <sheetName val="TK 621"/>
      <sheetName val="TK 154 D,Dang sang 2005"/>
      <sheetName val="DT da bao cao thue "/>
      <sheetName val="Doanh thu 2004"/>
      <sheetName val="Chi tiet DT dieu chinh thue "/>
      <sheetName val="bang ke chi tiet CT"/>
      <sheetName val="Chi phi do dang"/>
      <sheetName val="Can doi chi phi CT"/>
      <sheetName val="Chi tiet 511"/>
      <sheetName val=" TK 511"/>
      <sheetName val="TK 411"/>
      <sheetName val="TK 421"/>
      <sheetName val="TK 342"/>
      <sheetName val="TK 338"/>
      <sheetName val=" TK 334"/>
      <sheetName val="TK 333"/>
      <sheetName val="Chi tiet 331"/>
      <sheetName val="TK 331"/>
      <sheetName val=" TK 311"/>
      <sheetName val=" TK 241"/>
      <sheetName val=" TK 214"/>
      <sheetName val="Thue Tai Chinh may suc "/>
      <sheetName val=" TK 211"/>
      <sheetName val="TK 212( May suc )"/>
      <sheetName val="TK 632"/>
      <sheetName val="TK 155"/>
      <sheetName val="TK 154"/>
      <sheetName val=" TK 911"/>
      <sheetName val=" TK 153"/>
      <sheetName val="Chi tiet 152 "/>
      <sheetName val="  TK 152"/>
      <sheetName val="TK 142"/>
      <sheetName val=" TK 141"/>
      <sheetName val=" TK 133"/>
      <sheetName val="Chi tiet 131"/>
      <sheetName val=" TK 131"/>
      <sheetName val="chung tu ghi so "/>
      <sheetName val=" TK 112"/>
      <sheetName val="Can doi TK 2"/>
      <sheetName val="phieu chi 2"/>
      <sheetName val="Phieu chi"/>
      <sheetName val="Phieu thu"/>
      <sheetName val="TK 111"/>
      <sheetName val="dang ky khau hao 2004"/>
      <sheetName val="d ky chi tiet khau hao "/>
      <sheetName val="Phan bo khau hao TSCD"/>
      <sheetName val="Dang ky quy luong "/>
      <sheetName val="bang thanh toan luong 2004"/>
      <sheetName val="Phan bo tien luong BHXH"/>
      <sheetName val="phan bo NVL, CCu "/>
      <sheetName val="PTDGDT"/>
      <sheetName val="BOQ FORM FOR INQÕIRY"/>
      <sheetName val="Dec#1"/>
      <sheetName val="Overhead &amp; Profit B-1"/>
      <sheetName val="Congig"/>
      <sheetName val="?+Invoice!$DF$57?-BLDG"/>
      <sheetName val="CQ"/>
      <sheetName val="YV"/>
      <sheetName val="Tong 2 Dvi"/>
      <sheetName val="Hnoi"/>
      <sheetName val="Gbat"/>
      <sheetName val="HP"/>
      <sheetName val="Lcai"/>
      <sheetName val="BSon"/>
      <sheetName val="NDan"/>
      <sheetName val="NHa"/>
      <sheetName val="Lson"/>
      <sheetName val="SGon"/>
      <sheetName val="VPhu"/>
      <sheetName val="Thop 1"/>
      <sheetName val="Thop 2"/>
      <sheetName val="Bao cao"/>
      <sheetName val="Disch"/>
      <sheetName val="Pack"/>
      <sheetName val="Delivery"/>
      <sheetName val="M50"/>
      <sheetName val="M48"/>
      <sheetName val="M45"/>
      <sheetName val="M38"/>
      <sheetName val="D.Order"/>
      <sheetName val="Report"/>
      <sheetName val="Report.Delivery"/>
      <sheetName val="Monthly"/>
      <sheetName val="10_x0000__x0000__x0000__x0000__x0000__x0000_"/>
      <sheetName val="DI-ESTI"/>
      <sheetName val="Du kien nop NS 2004 CF463"/>
      <sheetName val="MTL$-INTER"/>
      <sheetName val="Chi tiet don gia khgi phuc"/>
      <sheetName val="thietbi"/>
      <sheetName val="Hoi phe nu"/>
      <sheetName val="THANG#"/>
      <sheetName val="Sheet("/>
      <sheetName val="Sheed7"/>
      <sheetName val="A`r3"/>
      <sheetName val="Apb4"/>
      <sheetName val="DA0463BQ"/>
      <sheetName val="_x0001_pr2"/>
      <sheetName val="T.hopCPXDho_x0000_n_x0000_hanh (2)"/>
      <sheetName val="LK cp _x0000_dcb"/>
      <sheetName val="GDTH_x0000_5"/>
      <sheetName val="Ph_x0000_n_x0000__x0000_ich _x0000_a_x0000_ tu"/>
      <sheetName val="BCDP_x0005_"/>
      <sheetName val="NKC _x0003__x0000__x0000_TM1_x0006__x0000__x0000_SC 111_x0002__x0000__x0000_NH_x0006__x0000__x0000_SC 1"/>
      <sheetName val="FORM OF PROPNSAL RFP-003"/>
      <sheetName val="N@"/>
      <sheetName val="Don gaa chi tiet"/>
      <sheetName val="XL4Poppq"/>
      <sheetName val="FH"/>
      <sheetName val="DG"/>
      <sheetName val="Sc #34"/>
      <sheetName val="quy 1"/>
      <sheetName val="quy 2"/>
      <sheetName val="6 thang"/>
      <sheetName val="quy 3"/>
      <sheetName val="9 TH"/>
      <sheetName val="quy4"/>
      <sheetName val="nam"/>
      <sheetName val="Sheet11"/>
      <sheetName val="Sheet12"/>
      <sheetName val="V_x000c_(No V-c)"/>
      <sheetName val="PHANG5"/>
      <sheetName val="KhanhThuong"/>
      <sheetName val="PlotDat4"/>
      <sheetName val="TIEUHAO"/>
      <sheetName val="FORM OF PROPOSAL RFP-00Ê"/>
      <sheetName val="Chiet tinh dz22"/>
      <sheetName val="??+Invoice!$DF$57?????-BLDG"/>
      <sheetName val="Phan tich don gia chi&quot;tiet"/>
      <sheetName val="?öm÷²??öm?-BLDG"/>
      <sheetName val="_x0000_ý_x000a__x000d__x0002_E_x0010__x0000_ý_x000a__x000d__x0003_C_x0005__x0000_ɾ_x000a__x000d__x0004_F"/>
      <sheetName val="䌀Ԁ_x0000_縀ਂഀЀ䘀_x0000_풂ـḀഀԀ䈀_x0000__x0000__x0000_Ⰰ@ఀԀࣿ娀"/>
      <sheetName val="_x0005_B_x0000__x0000__x0000_䀬_x0000__x000c_％_x0008_ꁚഀ"/>
      <sheetName val="븒ᨀഀ؀䘀䘀䘀䘀䘀䘀䘀䘀"/>
      <sheetName val="FFFFFF"/>
      <sheetName val="䘀䘀ༀ؀ᬀഀ"/>
      <sheetName val="_x001b__x000d__x0010_C_x0000__x0000_"/>
      <sheetName val="_x0000__x0000_Ⰰࡀ฀က"/>
      <sheetName val="_x000e_０_x0005_؁က縀"/>
      <sheetName val="_x0010_ɾ_x000a__x000e__x0000_C"/>
      <sheetName val="䌀_x0000_᐀ŀ؂฀"/>
      <sheetName val="_x0006__x000e__x0001_Dý_x000a__x000e_"/>
      <sheetName val="_x000a__x000e__x0002_E_x0011__x0000_"/>
      <sheetName val="_x0000_ﴀ਀฀̀䌀"/>
      <sheetName val="_x0003_C_x0005__x0000_ɾ_x000a_"/>
      <sheetName val="ਂ฀Ѐ䘀_x0000_휾"/>
      <sheetName val="㸀䃗_x0006__x001e__x000e__x0005_"/>
      <sheetName val="Ԁ䈀_x0000__x0000__x0000_䦀"/>
      <sheetName val="耀䁉_x0000__x000d_％_x0008_"/>
      <sheetName val="ࣿ娀 _x000e_쀐븒"/>
      <sheetName val="ዀ¾_x001a__x000e__x0006_F"/>
      <sheetName val="䘀䘀䘀䘀䘀䘀䘀䘀"/>
      <sheetName val="FFFF"/>
      <sheetName val="䘀ༀ؀ᬀ"/>
      <sheetName val="_x001b__x000e__x0010_C"/>
      <sheetName val="_x0000__x0000__x0000_䦀"/>
      <sheetName val="䁉_x0008__x000f_％"/>
      <sheetName val="׿Ā_x0006__x0010_"/>
      <sheetName val="縀ਂༀ_x0000_"/>
      <sheetName val="_x0000_C_x0000_䀤"/>
      <sheetName val="﵀਀ༀĀ䐀"/>
      <sheetName val="䐀ሀ_x0000_ﴀ"/>
      <sheetName val="ý_x000a__x000f__x0002_"/>
      <sheetName val="䔀ጀ_x0000_ﴀ"/>
      <sheetName val="ý_x000a__x000f__x0003_"/>
      <sheetName val="䌀᐀_x0000_縀"/>
      <sheetName val="ɾ_x000a__x000f__x0004_"/>
      <sheetName val="䘀_x0000_튎ـ"/>
      <sheetName val="_x0006__x001e__x000f__x0005_B"/>
      <sheetName val="B_x0000__x0000__x0000__x0000_"/>
      <sheetName val="_x0000_ _x000f_０_x0008_"/>
      <sheetName val="_x0008_ꑚༀကዀ"/>
      <sheetName val="ዀ¾_x001a__x000f__x0006_"/>
      <sheetName val="_x0006_FFFF"/>
      <sheetName val="FFFFF"/>
      <sheetName val="FFF_x000f__x0006_"/>
      <sheetName val="_x0006__x001b__x000f__x0010_C"/>
      <sheetName val="C_x0000__x0000__x0000__x0000_"/>
      <sheetName val="_x0000_(_x0010_０_x0005_؁က"/>
      <sheetName val="؁က縀"/>
      <sheetName val="ਂက_x0000_䌀"/>
      <sheetName val="C_x0000_䀦ý"/>
      <sheetName val="਀ကĀ䐀ᔀ_x0000_ﴀ਀"/>
      <sheetName val="_x0000_ý_x000a__x0010__x0002_E_x0016__x0000_ý_x000a__x0010__x0003_"/>
      <sheetName val="_x0016_x_x0000__x0000__x0000__x0000__x0000__x0007_６_x0011_ࡄጀ䓀_x0008_쀄䐅_x0008_쀔縃ਂ"/>
      <sheetName val="쀓ࡄЀ׀ࡄ᐀πɾ_x000a__x0009__x0000_í_x0000_䀘ȁ_x0006__x0009__x0001_ȉɾ_x000a__x0009__x0002_î"/>
      <sheetName val="ŀ؂ऀĀऀ縂ਂऀȀ帀㹓"/>
      <sheetName val="_x000a__x0009__x0003_÷Ĉ_x0000_½_x0012__x0009__x0004_ð_x0000_"/>
      <sheetName val="ऀЀ_x0000_㠀"/>
      <sheetName val="䀸ñ鰀䂸_x0005_¾"/>
      <sheetName val="븀⠀ऀ؀"/>
      <sheetName val="òòòóôð"/>
      <sheetName val=""/>
      <sheetName val="ððððòò"/>
      <sheetName val="ꀀ砀ᘀ縀ਂ"/>
      <sheetName val="ɾ_x000a__x000a__x0000_í_x0000_䀜"/>
      <sheetName val="_x0000_䀜ȁ_x0006__x000a__x0001_"/>
      <sheetName val="Āऀ縂ਂ਀Ȁ"/>
      <sheetName val="_x000a__x0002_î䃸ý"/>
      <sheetName val="﵀਀਀̀ሀ"/>
      <sheetName val="÷Ē_x0000_½_x0012__x000a_"/>
      <sheetName val="䀸ñꠀ䂶_x0005_¾"/>
      <sheetName val="븀☀਀؀"/>
      <sheetName val=""/>
      <sheetName val="ðððò"/>
      <sheetName val="ꀀᔀ؀"/>
      <sheetName val="_x0006__x001b__x000a__x0016_"/>
      <sheetName val="砀_x0000__x0000__x0000_"/>
      <sheetName val="_x0000__x0000__x0008__x0008_"/>
      <sheetName val="ᘀ׿Ā_x000a_"/>
      <sheetName val="ᘀ밀ᬄ਀"/>
      <sheetName val="_x000a__x001b_ᘖᄀ"/>
      <sheetName val="ᄑ䰀_x0000_샽L"/>
      <sheetName val="L׀L"/>
      <sheetName val="_x0000_샾縃ਂ"/>
      <sheetName val="_x000a__x000b__x0000_í"/>
      <sheetName val="_x0000_ ŀ؂"/>
      <sheetName val="_x0006__x000b__x0001_ȉ"/>
      <sheetName val="縂ਂ଀Ȁ"/>
      <sheetName val="_x0002_î卖&gt;"/>
      <sheetName val="ጀ_x0001_봀ሀ"/>
      <sheetName val="ሀ଀Ѐ_x0000_"/>
      <sheetName val="_x0000_㠀_x0000_넰"/>
      <sheetName val="넰Հ븀☀଀"/>
      <sheetName val="଀؀"/>
      <sheetName val=""/>
      <sheetName val=""/>
      <sheetName val=""/>
      <sheetName val="_x0005_ਁᘀ縀"/>
      <sheetName val="ɾ_x000a__x000c__x0000_í_x0000_䀢ȁ"/>
      <sheetName val="∀ŀ؂ఀĀऀ縂ਂఀȀ저"/>
      <sheetName val="Sheat4"/>
      <sheetName val="Coc40x40c-"/>
      <sheetName val="Han13"/>
      <sheetName val="T.@_x000c__x0000__x0001__x0000__x0000__x0000__x0003_Ú_x0000__x0000_&lt;_x001f__x0000__x0000__x0000_"/>
      <sheetName val="Overhead &amp; "/>
      <sheetName val="Overhead &amp; Ԁ_x0000__x0000__x0000_"/>
      <sheetName val="Overhead &amp; Ԁ_x0000__x0000__x0000_Ȁ"/>
      <sheetName val="Overhead &amp; ?_x0000__x0000__x0000_?"/>
      <sheetName val="10??????"/>
      <sheetName val="10?"/>
      <sheetName val="T.@_x000c_?_x0001_???_x0003_Ú??&lt;_x001f_???"/>
      <sheetName val="T.@_x000c_?_x0001_?_x0003_Ú&lt;_x001f_?"/>
      <sheetName val="T.@_x000c_?_x0001_?_x0003_Ú?&lt;_x001f_?"/>
      <sheetName val="Overhead &amp; Ԁ???ﰀ"/>
      <sheetName val="Overhead &amp; Ԁ???"/>
      <sheetName val="Overhead &amp; Ԁ???Ȁ"/>
      <sheetName val="Overhead &amp; ?????"/>
      <sheetName val="XDCB hoanth`nh"/>
      <sheetName val="Rheet2 (4)"/>
      <sheetName val="NhapHD"/>
      <sheetName val="INHOADON"/>
      <sheetName val="DataSource"/>
      <sheetName val="Danhsach KH"/>
      <sheetName val="GIA VON"/>
      <sheetName val="DS 11"/>
      <sheetName val="Module2"/>
      <sheetName val="BC"/>
      <sheetName val="MAU QT 2005"/>
      <sheetName val="LUONG"/>
      <sheetName val="TSCD"/>
      <sheetName val="MAU 2A"/>
      <sheetName val="MAU 2B"/>
      <sheetName val="TH1"/>
      <sheetName val="TH2"/>
      <sheetName val="TH3"/>
      <sheetName val="TH4"/>
      <sheetName val="TH5"/>
      <sheetName val="TH6"/>
      <sheetName val="TH7"/>
      <sheetName val="TH8"/>
      <sheetName val="TH9"/>
      <sheetName val="TH10"/>
      <sheetName val="TH11"/>
      <sheetName val="TH12"/>
      <sheetName val="TONG 12t"/>
      <sheetName val="TONG 2005"/>
      <sheetName val="KIEMTRA"/>
      <sheetName val="T.hopCPXDho?n?hanh (2)"/>
      <sheetName val="LK cp ?dcb"/>
      <sheetName val="GDTH?5"/>
      <sheetName val="Ph?n??ich ?a? tu"/>
      <sheetName val="DG "/>
      <sheetName val="XL4Po_x0000_p_x0010_"/>
      <sheetName val="_x0010_HANG1"/>
      <sheetName val="SC_x0000_133"/>
      <sheetName val="QC 152"/>
      <sheetName val="SC 41_x0011_"/>
      <sheetName val="SC _x0014_42 loan"/>
      <sheetName val="SCT_x0011_54"/>
      <sheetName val="CT aong"/>
      <sheetName val="VL(No V-c)_x0005__x0000__x0000_X"/>
      <sheetName val="XL4Wÿÿÿÿ"/>
      <sheetName val="Chi tiet dmn gia khoi phuc"/>
      <sheetName val="bang tien luong"/>
      <sheetName val="2_x0006__x0000__x0000_Sheet3_x0004__x0000__x0000_211A_x0004__x0000__x0000_211B_x0006__x0000__x0000_SCT5"/>
      <sheetName val="NKC _x0003_??TM1_x0006_??SC 111_x0002_??NH_x0006_??SC 1"/>
      <sheetName val="TT_35"/>
      <sheetName val="ऀЀ_x0000_㠀"/>
      <sheetName val="_x0000_"/>
      <sheetName val=""/>
      <sheetName val="Tro gaup"/>
      <sheetName val="?+Anvoice!$DF$57?-BLDG"/>
      <sheetName val="_x0000_ý_x000a__x000a__x0002_E_x0010__x0000_ý_x000a__x000a__x0003_C_x0005__x0000_ɾ_x000a__x000a__x0004_F"/>
      <sheetName val="_x001b__x000a__x0010_C_x0000__x0000_"/>
      <sheetName val="耀䁉_x0000__x000a_％_x0008_"/>
      <sheetName val="CT 1md &amp; dau conM"/>
      <sheetName val="PNT-QUOT-#3"/>
      <sheetName val="COAT&amp;WRAP-QIOT-#3"/>
      <sheetName val="쀓ࡄЀ׀ࡄ᐀πɾ_x000a_ _x0000_í_x0000_䀘ȁ_x0006_ _x0001_ȉɾ_x000a_ _x0002_î"/>
      <sheetName val="_x000a_ _x0003_÷Ĉ_x0000_½_x0012_ _x0004_ð_x0000_"/>
      <sheetName val="thang5."/>
      <sheetName val="??-BLD聇"/>
      <sheetName val="9 toan"/>
      <sheetName val="IBASE"/>
      <sheetName val="bt1"/>
      <sheetName val="bt3"/>
      <sheetName val="bt4"/>
      <sheetName val="BT5COPY"/>
      <sheetName val="bt5"/>
      <sheetName val="bt6"/>
      <sheetName val="bt7"/>
      <sheetName val="bt8"/>
      <sheetName val="bt9"/>
      <sheetName val="bt10"/>
      <sheetName val="bt11"/>
      <sheetName val="bt12"/>
      <sheetName val="bt13"/>
      <sheetName val="bt14"/>
      <sheetName val="bt15"/>
      <sheetName val="bt16"/>
      <sheetName val="bt17"/>
      <sheetName val="BT18"/>
      <sheetName val="bt19"/>
      <sheetName val="BT20"/>
      <sheetName val="BT21"/>
      <sheetName val="dsd"/>
      <sheetName val="dsrot"/>
      <sheetName val="dsdau"/>
      <sheetName val="Phan bo k_x0005__x0000__x0000__x0000__x0002__x0000_"/>
      <sheetName val="Phan bo k"/>
      <sheetName val="²_x0000__x0000_AI TK 112"/>
      <sheetName val="Chi p`i van chuyen"/>
      <sheetName val="SUMMARY"/>
      <sheetName val="BOQ_FORM_FOR_INQUIRY"/>
      <sheetName val="FORM_OF_PROPOSAL_RFP-003"/>
      <sheetName val="THANG_8"/>
      <sheetName val="Bang_VL"/>
      <sheetName val="VL(No_V-c)"/>
      <sheetName val="He_so"/>
      <sheetName val="PL_Vua"/>
      <sheetName val="Chitieu-dam_cac_loai"/>
      <sheetName val="DG_Dam"/>
      <sheetName val="DG_chung"/>
      <sheetName val="VL-dac_chung"/>
      <sheetName val="CT_1md_&amp;_dau_cong"/>
      <sheetName val="Tong_hop"/>
      <sheetName val="CT_cong"/>
      <sheetName val="dg_cong"/>
      <sheetName val="Phan_tich_VT"/>
      <sheetName val="TKe_VT"/>
      <sheetName val="Du_tru_Vat_tu"/>
      <sheetName val="Du_toan"/>
      <sheetName val="Phan_tich_vat_tu"/>
      <sheetName val="Tong_hop_vat_tu"/>
      <sheetName val="Gia_tri_vat_tu"/>
      <sheetName val="Chenh_lech_vat_tu"/>
      <sheetName val="Chi_phi_van_chuyen"/>
      <sheetName val="Don_gia_chi_tiet"/>
      <sheetName val="Du_thau"/>
      <sheetName val="Tong_hop_kinh_phi"/>
      <sheetName val="Tu_van_Thiet_ke"/>
      <sheetName val="Tien_do_thi_cong"/>
      <sheetName val="Bia_du_toan"/>
      <sheetName val="Tro_giup"/>
      <sheetName val="NKC_"/>
      <sheetName val="SC_111"/>
      <sheetName val="SC_131"/>
      <sheetName val="SC_133"/>
      <sheetName val="SC_141"/>
      <sheetName val="SC_152"/>
      <sheetName val="SC_331"/>
      <sheetName val="Sc_334"/>
      <sheetName val="SC_411"/>
      <sheetName val="SC_511"/>
      <sheetName val="SC_642_loan"/>
      <sheetName val="Hoi_phu_nu"/>
      <sheetName val="Tdoi_t_truong"/>
      <sheetName val="BC_DBKH_T5"/>
      <sheetName val="BC_DBKH_T6"/>
      <sheetName val="BC_DBKH_T7"/>
      <sheetName val="Bia_"/>
      <sheetName val="Muc_luc"/>
      <sheetName val="Thuyet_minh_PA1"/>
      <sheetName val="kl_xaychan_khay"/>
      <sheetName val="BOQ_FORM_FOR_INQÕIRY"/>
      <sheetName val="Tong_hopQ48-1"/>
      <sheetName val="Tong_hop_QL48_-_2"/>
      <sheetName val="Tong_hop_QL47"/>
      <sheetName val="Tong_hop_QL48_-_3"/>
      <sheetName val="Chi_tiet_don_gia_khoi_phuc"/>
      <sheetName val="Du_toan_chi_tiet_coc_nuoc"/>
      <sheetName val="Du_toan_chi_tiet_coc"/>
      <sheetName val="Phan_tich_don_gia_chi_tiet"/>
      <sheetName val="Nhap_don_gia_VL_dia_phuong"/>
      <sheetName val="Luong_mot_ngay_cong_xay_lap"/>
      <sheetName val="Luong_mot_ngay_cong_khao_sat"/>
      <sheetName val="LUONG_CHO_HUU"/>
      <sheetName val="thu_BHXH,YT"/>
      <sheetName val="Phan_bo"/>
      <sheetName val="Luong_T5-04"/>
      <sheetName val="Can_doi_TK_(2)"/>
      <sheetName val="De_nghi_thue_TNDN2004"/>
      <sheetName val="to_trinh_dieu_chinh_thue"/>
      <sheetName val="Bang_ke_xin_thanh_toan_nam_2005"/>
      <sheetName val="Bang_ke_xin_thanh_toan_"/>
      <sheetName val="MAu_so_11_nam_2003"/>
      <sheetName val="dang_ky_tam_tru_can_bo_di_CT"/>
      <sheetName val="Phieu_xuat_Vtu_"/>
      <sheetName val="Phieu_nhap_Vtu_"/>
      <sheetName val="Vat_tu_lan_trai_"/>
      <sheetName val="Vat_T_u_can_lam_phieu_T11+_12"/>
      <sheetName val="Vat_tu_hung_long_"/>
      <sheetName val="Vat_Tu_Can_Dung_2004"/>
      <sheetName val="xd__D_M_tieu_haoNL"/>
      <sheetName val="Du_kien_nop_NS_2004_CV463"/>
      <sheetName val="mau_02ATNDN"/>
      <sheetName val="Nop_tien_vao_NS"/>
      <sheetName val="QTSDhoa_don_M01"/>
      <sheetName val="BCSD_Hdon_Mau_26"/>
      <sheetName val="MAU_SO_05"/>
      <sheetName val="MAU_SO_04"/>
      <sheetName val="TH_Mau_03"/>
      <sheetName val="MAU_SO_03"/>
      <sheetName val="MAU_SO_02"/>
      <sheetName val="Mau_So_01"/>
      <sheetName val="Chi_tiet_SD_may_CT_2004"/>
      <sheetName val="Bang_ke_hoa_don_xin_vay_NH"/>
      <sheetName val="TK_721"/>
      <sheetName val="_TK_711"/>
      <sheetName val="__TK_642"/>
      <sheetName val="_TK_627"/>
      <sheetName val="Su_dung_may_"/>
      <sheetName val="TK_623"/>
      <sheetName val="Chi_tiet_ca_may_"/>
      <sheetName val="Chi_tiet_NC_tung_CT_04"/>
      <sheetName val="_TK_622"/>
      <sheetName val="TK_621"/>
      <sheetName val="TK_154_D,Dang_sang_2005"/>
      <sheetName val="DT_da_bao_cao_thue_"/>
      <sheetName val="Doanh_thu_2004"/>
      <sheetName val="Chi_tiet_DT_dieu_chinh_thue_"/>
      <sheetName val="bang_ke_chi_tiet_CT"/>
      <sheetName val="Chi_phi_do_dang"/>
      <sheetName val="Can_doi_chi_phi_CT"/>
      <sheetName val="Chi_tiet_511"/>
      <sheetName val="_TK_511"/>
      <sheetName val="TK_411"/>
      <sheetName val="TK_421"/>
      <sheetName val="TK_342"/>
      <sheetName val="TK_338"/>
      <sheetName val="_TK_334"/>
      <sheetName val="TK_333"/>
      <sheetName val="Chi_tiet_331"/>
      <sheetName val="TK_331"/>
      <sheetName val="_TK_311"/>
      <sheetName val="_TK_241"/>
      <sheetName val="_TK_214"/>
      <sheetName val="Thue_Tai_Chinh_may_suc_"/>
      <sheetName val="_TK_211"/>
      <sheetName val="TK_212(_May_suc_)"/>
      <sheetName val="TK_632"/>
      <sheetName val="TK_155"/>
      <sheetName val="TK_154"/>
      <sheetName val="_TK_911"/>
      <sheetName val="_TK_153"/>
      <sheetName val="Chi_tiet_152_"/>
      <sheetName val="__TK_152"/>
      <sheetName val="TK_142"/>
      <sheetName val="_TK_141"/>
      <sheetName val="_TK_133"/>
      <sheetName val="Chi_tiet_131"/>
      <sheetName val="_TK_131"/>
      <sheetName val="chung_tu_ghi_so_"/>
      <sheetName val="_TK_112"/>
      <sheetName val="Can_doi_TK_2"/>
      <sheetName val="Can_doi_TK"/>
      <sheetName val="phieu_chi_2"/>
      <sheetName val="Phieu_chi"/>
      <sheetName val="Phieu_thu"/>
      <sheetName val="TK_111"/>
      <sheetName val="dang_ky_khau_hao_2004"/>
      <sheetName val="d_ky_chi_tiet_khau_hao_"/>
      <sheetName val="Phan_bo_khau_hao_TSCD"/>
      <sheetName val="Dang_ky_quy_luong_"/>
      <sheetName val="Tdoh t.truong"/>
      <sheetName val="ꀀᔀ؀ᬀ"/>
      <sheetName val="Mau 3o 2"/>
      <sheetName val="TK Ngoai b!ng"/>
      <sheetName val="TMinh BC T_x0001_"/>
      <sheetName val="So _x0004_GNH "/>
      <sheetName val="THCT"/>
      <sheetName val="THDZ0,4"/>
      <sheetName val="TH DZ35"/>
      <sheetName val="?+Invoice!$DF$57㊞_x0000_-BLDG"/>
      <sheetName val="SC&quot;141"/>
      <sheetName val="Sheet17"/>
      <sheetName val="Sheet13"/>
      <sheetName val="Sheet14"/>
      <sheetName val="Sheet15"/>
      <sheetName val="Sheet1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sheetData sheetId="96"/>
      <sheetData sheetId="97"/>
      <sheetData sheetId="98"/>
      <sheetData sheetId="99"/>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refreshError="1"/>
      <sheetData sheetId="188"/>
      <sheetData sheetId="189"/>
      <sheetData sheetId="190"/>
      <sheetData sheetId="191"/>
      <sheetData sheetId="192"/>
      <sheetData sheetId="193" refreshError="1"/>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refreshError="1"/>
      <sheetData sheetId="266"/>
      <sheetData sheetId="267"/>
      <sheetData sheetId="268"/>
      <sheetData sheetId="269"/>
      <sheetData sheetId="270"/>
      <sheetData sheetId="271" refreshError="1"/>
      <sheetData sheetId="272" refreshError="1"/>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refreshError="1"/>
      <sheetData sheetId="360"/>
      <sheetData sheetId="361" refreshError="1"/>
      <sheetData sheetId="362" refreshError="1"/>
      <sheetData sheetId="363"/>
      <sheetData sheetId="364" refreshError="1"/>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refreshError="1"/>
      <sheetData sheetId="393" refreshError="1"/>
      <sheetData sheetId="394"/>
      <sheetData sheetId="395" refreshError="1"/>
      <sheetData sheetId="396"/>
      <sheetData sheetId="397" refreshError="1"/>
      <sheetData sheetId="398"/>
      <sheetData sheetId="399"/>
      <sheetData sheetId="400"/>
      <sheetData sheetId="401"/>
      <sheetData sheetId="402"/>
      <sheetData sheetId="403"/>
      <sheetData sheetId="404"/>
      <sheetData sheetId="405"/>
      <sheetData sheetId="406" refreshError="1"/>
      <sheetData sheetId="407" refreshError="1"/>
      <sheetData sheetId="408"/>
      <sheetData sheetId="409"/>
      <sheetData sheetId="410" refreshError="1"/>
      <sheetData sheetId="411" refreshError="1"/>
      <sheetData sheetId="412" refreshError="1"/>
      <sheetData sheetId="413" refreshError="1"/>
      <sheetData sheetId="414"/>
      <sheetData sheetId="415"/>
      <sheetData sheetId="416" refreshError="1"/>
      <sheetData sheetId="417"/>
      <sheetData sheetId="418"/>
      <sheetData sheetId="419"/>
      <sheetData sheetId="420"/>
      <sheetData sheetId="421"/>
      <sheetData sheetId="422"/>
      <sheetData sheetId="423"/>
      <sheetData sheetId="424"/>
      <sheetData sheetId="425"/>
      <sheetData sheetId="426"/>
      <sheetData sheetId="427"/>
      <sheetData sheetId="428"/>
      <sheetData sheetId="429" refreshError="1"/>
      <sheetData sheetId="430" refreshError="1"/>
      <sheetData sheetId="431"/>
      <sheetData sheetId="432" refreshError="1"/>
      <sheetData sheetId="433"/>
      <sheetData sheetId="434" refreshError="1"/>
      <sheetData sheetId="435" refreshError="1"/>
      <sheetData sheetId="436"/>
      <sheetData sheetId="437"/>
      <sheetData sheetId="438"/>
      <sheetData sheetId="439"/>
      <sheetData sheetId="440"/>
      <sheetData sheetId="441"/>
      <sheetData sheetId="442"/>
      <sheetData sheetId="443" refreshError="1"/>
      <sheetData sheetId="444" refreshError="1"/>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sheetData sheetId="480"/>
      <sheetData sheetId="481"/>
      <sheetData sheetId="482"/>
      <sheetData sheetId="483"/>
      <sheetData sheetId="484"/>
      <sheetData sheetId="485" refreshError="1"/>
      <sheetData sheetId="486" refreshError="1"/>
      <sheetData sheetId="487"/>
      <sheetData sheetId="488"/>
      <sheetData sheetId="489"/>
      <sheetData sheetId="490"/>
      <sheetData sheetId="491"/>
      <sheetData sheetId="492" refreshError="1"/>
      <sheetData sheetId="493"/>
      <sheetData sheetId="494"/>
      <sheetData sheetId="495"/>
      <sheetData sheetId="496" refreshError="1"/>
      <sheetData sheetId="497"/>
      <sheetData sheetId="498"/>
      <sheetData sheetId="499" refreshError="1"/>
      <sheetData sheetId="500"/>
      <sheetData sheetId="501"/>
      <sheetData sheetId="502"/>
      <sheetData sheetId="503"/>
      <sheetData sheetId="504"/>
      <sheetData sheetId="505"/>
      <sheetData sheetId="506"/>
      <sheetData sheetId="507" refreshError="1"/>
      <sheetData sheetId="508"/>
      <sheetData sheetId="509"/>
      <sheetData sheetId="510"/>
      <sheetData sheetId="51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sheetData sheetId="529"/>
      <sheetData sheetId="530"/>
      <sheetData sheetId="531"/>
      <sheetData sheetId="532"/>
      <sheetData sheetId="533"/>
      <sheetData sheetId="534"/>
      <sheetData sheetId="535"/>
      <sheetData sheetId="536"/>
      <sheetData sheetId="537"/>
      <sheetData sheetId="538"/>
      <sheetData sheetId="539" refreshError="1"/>
      <sheetData sheetId="540"/>
      <sheetData sheetId="541"/>
      <sheetData sheetId="542" refreshError="1"/>
      <sheetData sheetId="543" refreshError="1"/>
      <sheetData sheetId="544"/>
      <sheetData sheetId="545"/>
      <sheetData sheetId="546" refreshError="1"/>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refreshError="1"/>
      <sheetData sheetId="565"/>
      <sheetData sheetId="566"/>
      <sheetData sheetId="567"/>
      <sheetData sheetId="568" refreshError="1"/>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refreshError="1"/>
      <sheetData sheetId="591"/>
      <sheetData sheetId="592"/>
      <sheetData sheetId="593"/>
      <sheetData sheetId="594"/>
      <sheetData sheetId="595"/>
      <sheetData sheetId="596"/>
      <sheetData sheetId="597"/>
      <sheetData sheetId="598"/>
      <sheetData sheetId="599" refreshError="1"/>
      <sheetData sheetId="600" refreshError="1"/>
      <sheetData sheetId="601" refreshError="1"/>
      <sheetData sheetId="602" refreshError="1"/>
      <sheetData sheetId="603" refreshError="1"/>
      <sheetData sheetId="604"/>
      <sheetData sheetId="605" refreshError="1"/>
      <sheetData sheetId="606" refreshError="1"/>
      <sheetData sheetId="607" refreshError="1"/>
      <sheetData sheetId="608"/>
      <sheetData sheetId="609" refreshError="1"/>
      <sheetData sheetId="610" refreshError="1"/>
      <sheetData sheetId="611"/>
      <sheetData sheetId="612"/>
      <sheetData sheetId="613"/>
      <sheetData sheetId="614" refreshError="1"/>
      <sheetData sheetId="615" refreshError="1"/>
      <sheetData sheetId="616" refreshError="1"/>
      <sheetData sheetId="617" refreshError="1"/>
      <sheetData sheetId="618" refreshError="1"/>
      <sheetData sheetId="619"/>
      <sheetData sheetId="620"/>
      <sheetData sheetId="621"/>
      <sheetData sheetId="622" refreshError="1"/>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refreshError="1"/>
      <sheetData sheetId="650"/>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sheetData sheetId="804" refreshError="1"/>
      <sheetData sheetId="805"/>
      <sheetData sheetId="806"/>
      <sheetData sheetId="807"/>
      <sheetData sheetId="808"/>
      <sheetData sheetId="809" refreshError="1"/>
      <sheetData sheetId="810" refreshError="1"/>
      <sheetData sheetId="811" refreshError="1"/>
      <sheetData sheetId="812" refreshError="1"/>
      <sheetData sheetId="813" refreshError="1"/>
      <sheetData sheetId="814"/>
      <sheetData sheetId="815"/>
      <sheetData sheetId="816"/>
      <sheetData sheetId="817"/>
      <sheetData sheetId="81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ngia (2)"/>
      <sheetName val="CTXD"/>
      <sheetName val="CTXD - TL CLCL"/>
      <sheetName val="Tytrong_ketcauchinh"/>
      <sheetName val="Hệ số trượt giá"/>
      <sheetName val="Chi phí thiết bị"/>
      <sheetName val="Kết quả"/>
      <sheetName val="May moc thiet bi CHUẨN - 2019"/>
      <sheetName val="CTXD - 2019"/>
      <sheetName val="CTXD-CLCL"/>
      <sheetName val="TLKCC"/>
      <sheetName val="MMTB-CLCL"/>
      <sheetName val="Máy nhập cũ"/>
      <sheetName val="PL02_hinhanh"/>
      <sheetName val="LLQT - PP DONG TIEN"/>
      <sheetName val="MMTB XUONG"/>
      <sheetName val="Quyết toán KLHT"/>
      <sheetName val="CP Tái tạo"/>
      <sheetName val="HĐ GTGT"/>
      <sheetName val="Sheet2"/>
      <sheetName val="Yêu cầu hồ sơ bổ sug"/>
      <sheetName val="dongia_(2)"/>
      <sheetName val="CTXD_-_TL_CLCL"/>
      <sheetName val="Hệ_số_trượt_giá"/>
      <sheetName val="Chi_phí_thiết_bị"/>
      <sheetName val="Kết_quả"/>
      <sheetName val="May_moc_thiet_bi_CHUẨN_-_2019"/>
      <sheetName val="CTXD_-_2019"/>
      <sheetName val="Máy_nhập_cũ"/>
      <sheetName val="LLQT_-_PP_DONG_TIEN"/>
      <sheetName val="MMTB_XUONG"/>
      <sheetName val="Quyết_toán_KLHT"/>
      <sheetName val="CP_Tái_tạo"/>
      <sheetName val="HĐ_GTGT"/>
      <sheetName val="Yêu_cầu_hồ_sơ_bổ_sug"/>
      <sheetName val="dongia_(2)2"/>
      <sheetName val="CTXD_-_TL_CLCL2"/>
      <sheetName val="Hệ_số_trượt_giá2"/>
      <sheetName val="Chi_phí_thiết_bị2"/>
      <sheetName val="Kết_quả2"/>
      <sheetName val="May_moc_thiet_bi_CHUẨN_-_20192"/>
      <sheetName val="CTXD_-_20192"/>
      <sheetName val="Máy_nhập_cũ2"/>
      <sheetName val="LLQT_-_PP_DONG_TIEN2"/>
      <sheetName val="MMTB_XUONG2"/>
      <sheetName val="Quyết_toán_KLHT2"/>
      <sheetName val="CP_Tái_tạo2"/>
      <sheetName val="HĐ_GTGT2"/>
      <sheetName val="Yêu_cầu_hồ_sơ_bổ_sug2"/>
      <sheetName val="dongia_(2)1"/>
      <sheetName val="CTXD_-_TL_CLCL1"/>
      <sheetName val="Hệ_số_trượt_giá1"/>
      <sheetName val="Chi_phí_thiết_bị1"/>
      <sheetName val="Kết_quả1"/>
      <sheetName val="May_moc_thiet_bi_CHUẨN_-_20191"/>
      <sheetName val="CTXD_-_20191"/>
      <sheetName val="Máy_nhập_cũ1"/>
      <sheetName val="LLQT_-_PP_DONG_TIEN1"/>
      <sheetName val="MMTB_XUONG1"/>
      <sheetName val="Quyết_toán_KLHT1"/>
      <sheetName val="CP_Tái_tạo1"/>
      <sheetName val="HĐ_GTGT1"/>
      <sheetName val="Yêu_cầu_hồ_sơ_bổ_sug1"/>
      <sheetName val="dongia_(2)3"/>
      <sheetName val="CTXD_-_TL_CLCL3"/>
      <sheetName val="Hệ_số_trượt_giá3"/>
      <sheetName val="Chi_phí_thiết_bị3"/>
      <sheetName val="Kết_quả3"/>
      <sheetName val="May_moc_thiet_bi_CHUẨN_-_20193"/>
      <sheetName val="CTXD_-_20193"/>
      <sheetName val="Máy_nhập_cũ3"/>
      <sheetName val="LLQT_-_PP_DONG_TIEN3"/>
      <sheetName val="MMTB_XUONG3"/>
      <sheetName val="Quyết_toán_KLHT3"/>
      <sheetName val="CP_Tái_tạo3"/>
      <sheetName val="HĐ_GTGT3"/>
      <sheetName val="Yêu_cầu_hồ_sơ_bổ_sug3"/>
      <sheetName val="dongia _2_"/>
      <sheetName val="TOTAL"/>
      <sheetName val="MOCK UP"/>
      <sheetName val="don gia HD"/>
      <sheetName val="don gia PS"/>
      <sheetName val="P"/>
      <sheetName val="Tổng hợp chi tiết thép"/>
      <sheetName val="Sheet1"/>
      <sheetName val="Phu Bai Bridge"/>
      <sheetName val="tach-71"/>
      <sheetName val="MTP"/>
      <sheetName val="Phan tich vat tu"/>
      <sheetName val="Config"/>
      <sheetName val="LKVL-CK-HT-GD1"/>
      <sheetName val="Chenh lech vat tu"/>
      <sheetName val="giathanh1"/>
      <sheetName val="CHITIET VL-NC-TT -1p"/>
      <sheetName val="TDTKP1"/>
      <sheetName val="t-h HA THE"/>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T -THVLNC"/>
      <sheetName val="PL1_THKQ"/>
      <sheetName val="Chung Cư"/>
      <sheetName val="TTTT (2)"/>
      <sheetName val="TT11 - lô 04 (2)"/>
      <sheetName val="Sheet1"/>
      <sheetName val="CTXD"/>
      <sheetName val="PL02_hinhanh_taisan"/>
      <sheetName val="TTTT Chung cư"/>
      <sheetName val="KH TDG"/>
      <sheetName val="quan hoa"/>
      <sheetName val="Mo ta cong trinh"/>
      <sheetName val="PL01- nha o"/>
      <sheetName val="trượt giá"/>
      <sheetName val="Lợi thế KD - vốn hóa ttt"/>
      <sheetName val="Tytrong_ketcauchinh"/>
      <sheetName val="LTQT-PP Dong Tien"/>
      <sheetName val="Cphi cđổi MĐSĐ đất"/>
      <sheetName val="Chi so gia (q3)"/>
      <sheetName val="CT_-THVLNC"/>
      <sheetName val="Chung_Cư"/>
      <sheetName val="TTTT_(2)"/>
      <sheetName val="TT11_-_lô_04_(2)"/>
      <sheetName val="TTTT_Chung_cư"/>
      <sheetName val="KH_TDG"/>
      <sheetName val="quan_hoa"/>
      <sheetName val="Mo_ta_cong_trinh"/>
      <sheetName val="PL01-_nha_o"/>
      <sheetName val="trượt_giá"/>
      <sheetName val="Lợi_thế_KD_-_vốn_hóa_ttt"/>
      <sheetName val="LTQT-PP_Dong_Tien"/>
      <sheetName val="Cphi_cđổi_MĐSĐ_đất"/>
      <sheetName val="Chi_so_gia_(q3)"/>
      <sheetName val="CT_-THVLNC2"/>
      <sheetName val="Chung_Cư2"/>
      <sheetName val="TTTT_(2)2"/>
      <sheetName val="TT11_-_lô_04_(2)2"/>
      <sheetName val="TTTT_Chung_cư2"/>
      <sheetName val="KH_TDG2"/>
      <sheetName val="quan_hoa2"/>
      <sheetName val="Mo_ta_cong_trinh2"/>
      <sheetName val="PL01-_nha_o2"/>
      <sheetName val="trượt_giá2"/>
      <sheetName val="Lợi_thế_KD_-_vốn_hóa_ttt2"/>
      <sheetName val="LTQT-PP_Dong_Tien2"/>
      <sheetName val="Cphi_cđổi_MĐSĐ_đất2"/>
      <sheetName val="Chi_so_gia_(q3)2"/>
      <sheetName val="CT_-THVLNC1"/>
      <sheetName val="Chung_Cư1"/>
      <sheetName val="TTTT_(2)1"/>
      <sheetName val="TT11_-_lô_04_(2)1"/>
      <sheetName val="TTTT_Chung_cư1"/>
      <sheetName val="KH_TDG1"/>
      <sheetName val="quan_hoa1"/>
      <sheetName val="Mo_ta_cong_trinh1"/>
      <sheetName val="PL01-_nha_o1"/>
      <sheetName val="trượt_giá1"/>
      <sheetName val="Lợi_thế_KD_-_vốn_hóa_ttt1"/>
      <sheetName val="LTQT-PP_Dong_Tien1"/>
      <sheetName val="Cphi_cđổi_MĐSĐ_đất1"/>
      <sheetName val="Chi_so_gia_(q3)1"/>
      <sheetName val="CT_-THVLNC3"/>
      <sheetName val="Chung_Cư3"/>
      <sheetName val="TTTT_(2)3"/>
      <sheetName val="TT11_-_lô_04_(2)3"/>
      <sheetName val="TTTT_Chung_cư3"/>
      <sheetName val="KH_TDG3"/>
      <sheetName val="quan_hoa3"/>
      <sheetName val="Mo_ta_cong_trinh3"/>
      <sheetName val="PL01-_nha_o3"/>
      <sheetName val="trượt_giá3"/>
      <sheetName val="Lợi_thế_KD_-_vốn_hóa_ttt3"/>
      <sheetName val="LTQT-PP_Dong_Tien3"/>
      <sheetName val="Cphi_cđổi_MĐSĐ_đất3"/>
      <sheetName val="Chi_so_gia_(q3)3"/>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i tiet phat sinh"/>
      <sheetName val="TH phat sinh"/>
      <sheetName val="chenh lech phat sinh"/>
      <sheetName val="Tong hop"/>
      <sheetName val="chi tiet"/>
      <sheetName val="chenh lech vat tu"/>
      <sheetName val="XL4Poppy"/>
      <sheetName val="QL32"/>
      <sheetName val="CTXD"/>
      <sheetName val="PL02_hinhanh_taisan"/>
      <sheetName val="KH TDG"/>
      <sheetName val="TTTT"/>
    </sheetNames>
    <sheetDataSet>
      <sheetData sheetId="0"/>
      <sheetData sheetId="1"/>
      <sheetData sheetId="2"/>
      <sheetData sheetId="3"/>
      <sheetData sheetId="4"/>
      <sheetData sheetId="5"/>
      <sheetData sheetId="6" refreshError="1">
        <row r="31">
          <cell r="C31" t="b">
            <v>1</v>
          </cell>
        </row>
      </sheetData>
      <sheetData sheetId="7">
        <row r="31">
          <cell r="C31" t="str">
            <v>Cấu trúc nhà (tầng)</v>
          </cell>
        </row>
      </sheetData>
      <sheetData sheetId="8"/>
      <sheetData sheetId="9"/>
      <sheetData sheetId="10"/>
      <sheetData sheetId="1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i tiet phat sinh"/>
      <sheetName val="TH phat sinh"/>
      <sheetName val="chenh lech phat sinh"/>
      <sheetName val="Tong hop"/>
      <sheetName val="chi tiet"/>
      <sheetName val="chenh lech vat tu"/>
      <sheetName val="XL4Poppy"/>
    </sheetNames>
    <sheetDataSet>
      <sheetData sheetId="0"/>
      <sheetData sheetId="1"/>
      <sheetData sheetId="2"/>
      <sheetData sheetId="3"/>
      <sheetData sheetId="4"/>
      <sheetData sheetId="5"/>
      <sheetData sheetId="6" refreshError="1">
        <row r="31">
          <cell r="C31" t="b">
            <v>1</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O REV.1(ARMOR)"/>
      <sheetName val="SUM-BQ-REV.1"/>
      <sheetName val="VENDOR-QUOTES"/>
      <sheetName val="HV SWGR &amp; MCC"/>
      <sheetName val="BUILDING ELE."/>
      <sheetName val="PAINTING"/>
      <sheetName val="CATHODIC PROTECTION"/>
      <sheetName val="PAGE-PARTY"/>
      <sheetName val="CCTV"/>
      <sheetName val="WEATHER PROOF LTG. &amp; ROD LTG."/>
      <sheetName val="PVC CONDUIT"/>
      <sheetName val="BOX"/>
      <sheetName val="CABLE TRAY"/>
      <sheetName val="TERMINAL KIT"/>
      <sheetName val="EXP-PROOF EQUIPMENT"/>
      <sheetName val="COVE-PAGE"/>
      <sheetName val="PBD"/>
      <sheetName val="MTO REV.0(NON-ARMOR)"/>
      <sheetName val="MTO REV.0(ARMOR ON SHORE)"/>
      <sheetName val="CABLE"/>
      <sheetName val="MTO REV.2(ARMOR)"/>
      <sheetName val="SUM-BQ-REV.2"/>
      <sheetName val="Cauchinh"/>
      <sheetName val="Dongnai"/>
      <sheetName val="TKenh"/>
      <sheetName val="Mhang"/>
      <sheetName val="Duong"/>
      <sheetName val="Chop"/>
      <sheetName val="Huydong"/>
      <sheetName val="THop"/>
      <sheetName val="CtinhCT"/>
      <sheetName val="DBT(h)"/>
      <sheetName val="BP"/>
      <sheetName val="CTduong"/>
      <sheetName val="CTCHop"/>
      <sheetName val="asphal"/>
      <sheetName val="Gvua"/>
      <sheetName val="Sheet1"/>
      <sheetName val="Cmay"/>
      <sheetName val="VL (2)"/>
      <sheetName val="May (2)"/>
      <sheetName val="GVLBo"/>
      <sheetName val="XXXXXXXX"/>
      <sheetName val="XL4Poppy"/>
      <sheetName val="Sheet5"/>
      <sheetName val="Sheet2"/>
      <sheetName val="Sheet3"/>
      <sheetName val="KHQ II"/>
      <sheetName val="00000000"/>
      <sheetName val="Gia VL"/>
      <sheetName val="Bang gia ca may"/>
      <sheetName val="Bang luong CB"/>
      <sheetName val="Bang P.tich CT"/>
      <sheetName val="D.toan chi tiet"/>
      <sheetName val="Bang TH Dtoan"/>
      <sheetName val="Sheet4"/>
      <sheetName val="Sheet6"/>
      <sheetName val="Sheet7"/>
      <sheetName val="Sheet8"/>
      <sheetName val="Sheet9"/>
      <sheetName val="Sheet10"/>
      <sheetName val="Sheet11"/>
      <sheetName val="Sheet12"/>
      <sheetName val="Sheet13"/>
      <sheetName val="Sheet14"/>
      <sheetName val="Sheet15"/>
      <sheetName val="Sheet16"/>
      <sheetName val="Sheet17"/>
      <sheetName val="Sheet18"/>
      <sheetName val="Sheet19"/>
      <sheetName val="Sheet20"/>
      <sheetName val="Sheet21"/>
      <sheetName val="Sheet22"/>
      <sheetName val="Sheet23"/>
      <sheetName val="Sheet24"/>
      <sheetName val="Sheet25"/>
      <sheetName val="Sheet26"/>
      <sheetName val="Sheet27"/>
      <sheetName val="Sheet28"/>
      <sheetName val="Sheet29"/>
      <sheetName val="Sheet30"/>
      <sheetName val="nhap"/>
      <sheetName val="TL3-2002"/>
      <sheetName val="9015"/>
      <sheetName val="0502"/>
      <sheetName val="2213"/>
      <sheetName val="7270"/>
      <sheetName val="8672"/>
      <sheetName val="3027"/>
      <sheetName val="3810"/>
      <sheetName val="8523"/>
      <sheetName val="MAU"/>
      <sheetName val="CPV"/>
      <sheetName val="DGCM"/>
      <sheetName val="TL-I"/>
      <sheetName val="chitiet"/>
      <sheetName val="THG"/>
      <sheetName val="chi tiet "/>
      <sheetName val="chi tiet huong"/>
      <sheetName val="TH"/>
      <sheetName val="TH (2)"/>
      <sheetName val="Hoan thanh"/>
      <sheetName val="Khoach"/>
      <sheetName val="hoan th 15"/>
      <sheetName val="Khoach 15"/>
      <sheetName val="HT 22"/>
      <sheetName val="KH 22"/>
      <sheetName val="KH29"/>
      <sheetName val="KH T8"/>
      <sheetName val="T11"/>
      <sheetName val="T10"/>
      <sheetName val="T8"/>
      <sheetName val="T7"/>
      <sheetName val="Kh48"/>
      <sheetName val="Ht 48"/>
      <sheetName val="Ht128"/>
      <sheetName val="ht12"/>
      <sheetName val="Kh 12"/>
      <sheetName val="ht 20-10"/>
      <sheetName val="ht 24-11"/>
      <sheetName val="kh20-1"/>
      <sheetName val="Ht 20-1"/>
      <sheetName val="KH 12-1"/>
      <sheetName val="HT 12-1"/>
      <sheetName val="KH 5-1"/>
      <sheetName val="HT 5-1"/>
      <sheetName val="Kh29-12"/>
      <sheetName val="Ht29-12"/>
      <sheetName val="KH22-12"/>
      <sheetName val="Ht 22-12"/>
      <sheetName val="KH15-12"/>
      <sheetName val="Ht 15-12"/>
      <sheetName val="kh 7-12"/>
      <sheetName val="ht 7-12"/>
      <sheetName val="kh 30-11"/>
      <sheetName val="ht 30-11"/>
      <sheetName val="kh24-11"/>
      <sheetName val="kh 17-11"/>
      <sheetName val="ht 17-11"/>
      <sheetName val="kh 10-11"/>
      <sheetName val="ht 10-11"/>
      <sheetName val="kh 2-11"/>
      <sheetName val="ht 02-11"/>
      <sheetName val="kh 27-10"/>
      <sheetName val="ht 27-10"/>
      <sheetName val="kh28-10"/>
      <sheetName val="Kh 6-10"/>
      <sheetName val="06-10"/>
      <sheetName val="29-9"/>
      <sheetName val="22-9"/>
      <sheetName val="16-9"/>
      <sheetName val="8-9"/>
      <sheetName val="1-9"/>
      <sheetName val="26-8"/>
      <sheetName val="n198"/>
      <sheetName val="kh128"/>
      <sheetName val="HT29"/>
      <sheetName val="VENDOR-QUKTES"/>
      <sheetName val="kl"/>
      <sheetName val="HR SWGR &amp; MCC"/>
      <sheetName val="Congty"/>
      <sheetName val="VPPN"/>
      <sheetName val="XN74"/>
      <sheetName val="XN54"/>
      <sheetName val="XN33"/>
      <sheetName val="NK96"/>
      <sheetName val="XL4Test5"/>
      <sheetName val="ᄀ_x0000__x0000_䅀ᄀ_x0000__x0000_䅀ᄀ_x0000__x0000_䅀ᄀ_x0000__x0000_䅀ᄀ_x0000__x0000_䅀_x0000_䅀ᘀŀ_x0000_䅀ᘀŀ_x0000_䅀ᘀ"/>
      <sheetName val="km338+00-km338+100(2)"/>
      <sheetName val="km337+136-km337-350"/>
      <sheetName val="km346+600-km346+820 (2)"/>
      <sheetName val="km346+330-km346+600 (2)"/>
      <sheetName val="km346+00-km346+240 (2)"/>
      <sheetName val="km345+661-km345+000 (2)"/>
      <sheetName val="km345+661-km345+000"/>
      <sheetName val="km338+60-km338+130"/>
      <sheetName val="km338+176-km338+230"/>
      <sheetName val="km342+376.41- km342+520.29"/>
      <sheetName val="km338+439-km388+571.89"/>
      <sheetName val="km342+297.58-km342+376.41"/>
      <sheetName val="km338+571.89-km338+652"/>
      <sheetName val="km337+533.60-km338 (2)"/>
      <sheetName val="km341+275-km341+350"/>
      <sheetName val="km341+913-km341+963"/>
      <sheetName val="km341+1077 -km341+1177.61"/>
      <sheetName val="km341+612-341+682"/>
      <sheetName val="km345+400-km345+500 (3) (2)"/>
      <sheetName val="km345+400-km345+500 (6')"/>
      <sheetName val="km345+400-km345+500 (4)"/>
      <sheetName val="km345+400-km345+500 (9)"/>
      <sheetName val="km345+400-km345+500 (6)"/>
      <sheetName val="km342+520-km342+690 (2)"/>
      <sheetName val="km341.26-km341+200 (2)"/>
      <sheetName val="Duong cong vu hcm (2)"/>
      <sheetName val="Duong cong vu hcm (4)"/>
      <sheetName val="Duong cong vu hcm (5)"/>
      <sheetName val="Duong cong vu hcm (9)"/>
      <sheetName val="Duong cong vu hcm (4;) (2)"/>
      <sheetName val="Duong cong vu hcm (7)"/>
      <sheetName val="Duong cong vu hcm (8)"/>
      <sheetName val="Duong cong vu hcm (6)"/>
      <sheetName val="Duong cong vu hcm (3)"/>
      <sheetName val="Duong cong vu hcm (2;) (2)"/>
      <sheetName val="Duong cong vu hcm (9;) (2)"/>
      <sheetName val="Duong cong vu hcm (8;) (2)"/>
      <sheetName val="Duong cong vu hcm (7;) (2)"/>
      <sheetName val="Duong cong vu hcm (13;) (2)"/>
      <sheetName val="Duong cong vu hcm( Lmat;0) (2)"/>
      <sheetName val="Duong cong vu hcm( Lmat;1) (2)"/>
      <sheetName val="Duong cong vu hcm( Lmat;2)"/>
      <sheetName val="Duong cong vu hcm (10)"/>
      <sheetName val="Duong cong vu hcm (67)"/>
      <sheetName val="Duong cong vu hcm (11)"/>
      <sheetName val="Duong cong vu hcm (12)"/>
      <sheetName val="Duong cong vu hcm"/>
      <sheetName val="KT Cap phoi"/>
      <sheetName val="btnhtrung"/>
      <sheetName val="CTY CAU THANH THUY"/>
      <sheetName val="VINACONEX 15 A"/>
      <sheetName val="NNGT-XMHM2"/>
      <sheetName val="NNGT-XMNS CTXDSO 6(6)"/>
      <sheetName val="892"/>
      <sheetName val="NNGT-XMNS (2)"/>
      <sheetName val="NNGT-XMNS (3)"/>
      <sheetName val="NNGT-XMNS (4)"/>
      <sheetName val="NNGT-XMNS (5)"/>
      <sheetName val="NNGT-XMBS (2)"/>
      <sheetName val="NNGT-XMHM"/>
      <sheetName val="da-1x2 ru muout Tong thuy"/>
      <sheetName val="cat nam dan (4)"/>
      <sheetName val="cat nam dan (5)"/>
      <sheetName val="cat nghia dan(3)"/>
      <sheetName val="Che co"/>
      <sheetName val="chiet tinh che co"/>
      <sheetName val="ban cao"/>
      <sheetName val="Chiet tinh bancao"/>
      <sheetName val="ban cuon"/>
      <sheetName val="chiet tinh ban cuon"/>
      <sheetName val="ban lai"/>
      <sheetName val="chiet tinh ban lai"/>
      <sheetName val="na khoa"/>
      <sheetName val="chiet tinh nakhoa"/>
      <sheetName val="na ngam"/>
      <sheetName val="chiet tinh nangam"/>
      <sheetName val="chiet tinh phia lem"/>
      <sheetName val="phi lem"/>
      <sheetName val="tong hop"/>
      <sheetName val="phan tich DG"/>
      <sheetName val="gia vat lieu"/>
      <sheetName val="gia xe may"/>
      <sheetName val="gia nhan cong"/>
      <sheetName val="DC1605"/>
      <sheetName val="DcnamTV"/>
      <sheetName val="ppnamdaibieu"/>
      <sheetName val="TyleAdreyanop"/>
      <sheetName val="ppAdreyanop"/>
      <sheetName val="ketqua"/>
      <sheetName val="maxminth"/>
      <sheetName val="5 nam (tach)"/>
      <sheetName val="5 nam (tach) (2)"/>
      <sheetName val="KH 2003"/>
      <sheetName val="10000000"/>
      <sheetName val="20000000"/>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ThietKe"/>
      <sheetName val="HoSoMT"/>
      <sheetName val="GiamSat"/>
      <sheetName val="ThamDinhTKKT"/>
      <sheetName val="ThamDinhDT"/>
      <sheetName val="QLDA"/>
      <sheetName val="TM"/>
      <sheetName val="TM (2)"/>
      <sheetName val="KPTH"/>
      <sheetName val="KPTH (2)"/>
      <sheetName val="Noi Suy"/>
      <sheetName val="Bia"/>
      <sheetName val="Bia (2)"/>
      <sheetName val="Gia NC"/>
      <sheetName val="00000001"/>
      <sheetName val="00000002"/>
      <sheetName val="30000000"/>
      <sheetName val="RUILDING ELE."/>
      <sheetName val="MTO REV_2_ARMOR_"/>
      <sheetName val="KM20-21"/>
      <sheetName val="KM21-22"/>
      <sheetName val="KM22-23"/>
      <sheetName val="KM23-24"/>
      <sheetName val="KM24-25"/>
      <sheetName val="KM25-26"/>
      <sheetName val="KM26-27"/>
      <sheetName val="KM27-28"/>
      <sheetName val="KM28-29"/>
      <sheetName val="TCB2km27-28(T)"/>
      <sheetName val="TCB2km27-28 (R)"/>
      <sheetName val="Sheet!4"/>
      <sheetName val="Dautu"/>
      <sheetName val="Dautu1"/>
      <sheetName val="BaDinh"/>
      <sheetName val="BaDinh1"/>
      <sheetName val="Nongnghiep"/>
      <sheetName val="Nongnghiep 1"/>
      <sheetName val="BaDinhvay"/>
      <sheetName val="BaDinhvay1"/>
      <sheetName val="Dautuvay"/>
      <sheetName val="BaDinhtrano"/>
      <sheetName val="Daututrano"/>
      <sheetName val="Tranodaihan"/>
      <sheetName val="Tranodaihan 1"/>
      <sheetName val="Daututhang6"/>
      <sheetName val="Daututhang7"/>
      <sheetName val="Daututhang8"/>
      <sheetName val="Daututhang9"/>
      <sheetName val="Daututhang10 "/>
      <sheetName val="Daututhang11"/>
      <sheetName val="Daututhang12"/>
      <sheetName val="BaDinhthang6"/>
      <sheetName val="BaDinhthang7"/>
      <sheetName val="BaDinhthang8"/>
      <sheetName val="BaDinhthang9"/>
      <sheetName val="BaDinhthang10"/>
      <sheetName val="BaDinhthang11"/>
      <sheetName val="BaDinhthang12"/>
      <sheetName val="Nongnghiep8"/>
      <sheetName val="Nongnghiep9"/>
      <sheetName val="Nongnghiep10"/>
      <sheetName val="Nongnghiep11"/>
      <sheetName val="Nongnghiep12"/>
      <sheetName val="Bangkevay"/>
      <sheetName val="UNCBD"/>
      <sheetName val="UNCNN"/>
      <sheetName val="UNCBD1"/>
      <sheetName val="Km63 Ql8A"/>
      <sheetName val="BSQL8"/>
      <sheetName val="QL7t6"/>
      <sheetName val="BSQL7"/>
      <sheetName val="Dchau"/>
      <sheetName val="BSDien chau"/>
      <sheetName val="LTG"/>
      <sheetName val="L GT"/>
      <sheetName val="L lai xe"/>
      <sheetName val="XD1"/>
      <sheetName val="XD2"/>
      <sheetName val="XD3"/>
      <sheetName val="Xmay"/>
      <sheetName val="ong sang"/>
      <sheetName val="OS"/>
      <sheetName val="Thue ng"/>
      <sheetName val="THL"/>
      <sheetName val="Tr BH"/>
      <sheetName val="km66 ql8a"/>
      <sheetName val="Vuot ql1a"/>
      <sheetName val="BS vuot 1A"/>
      <sheetName val="Tru BH"/>
      <sheetName val="BSQL7A"/>
      <sheetName val="။H 12-1"/>
      <sheetName val="Suachua"/>
      <sheetName val="PhanTienXuan"/>
      <sheetName val="Quy"/>
      <sheetName val="NguyenHuyen"/>
      <sheetName val="LeVanDung"/>
      <sheetName val="Co gioi- Nam Mu"/>
      <sheetName val="Co gioi -Na Hang"/>
      <sheetName val="PVNA"/>
      <sheetName val="ToDien"/>
      <sheetName val="Le Thanh Buong"/>
      <sheetName val="B ay"/>
      <sheetName val="S y"/>
      <sheetName val="Gian tiep"/>
      <sheetName val="Ky Thuat"/>
      <sheetName val="Tonghop"/>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TH-CD"/>
      <sheetName val="TH-CDB"/>
      <sheetName val="KL-CD"/>
      <sheetName val="chiakhoi"/>
      <sheetName val="CDP3"/>
      <sheetName val="CD7"/>
      <sheetName val="CD6"/>
      <sheetName val="CD5"/>
      <sheetName val="CD4"/>
      <sheetName val="CD3"/>
      <sheetName val="CD2"/>
      <sheetName val="CD1"/>
      <sheetName val="CDP4"/>
      <sheetName val="CDB5"/>
      <sheetName val="CDB4"/>
      <sheetName val="CDB3"/>
      <sheetName val="CDB2"/>
      <sheetName val="CDB1"/>
      <sheetName val="CDP4(KT)"/>
      <sheetName val="CDB5(KT)"/>
      <sheetName val="CDB4(KT)"/>
      <sheetName val="CDB3(KT)"/>
      <sheetName val="CDB2(KT)"/>
      <sheetName val="CDB1(KT)"/>
      <sheetName val="Duong cong vu hci (9;) (2)"/>
      <sheetName val="20000000_x0000__x0000__x0000__x0000__x0000__x0000__x0000__x0000__x0000__x0000__x0000_♸Ģ_x0000__x0004__x0000__x0000__x0000__x0000__x0000__x0000_怨Ģ"/>
      <sheetName val="WEATHER P_x0003__x0000_OF LTG. &amp; ROD LTG."/>
      <sheetName val="Hoan ã,anh"/>
      <sheetName val="TH4"/>
      <sheetName val="TB4"/>
      <sheetName val="CT4"/>
      <sheetName val="CT3"/>
      <sheetName val="TH3"/>
      <sheetName val="TB3"/>
      <sheetName val="CT2"/>
      <sheetName val="TH2"/>
      <sheetName val="TB2"/>
      <sheetName val="CT1"/>
      <sheetName val="TH1"/>
      <sheetName val="TB1"/>
      <sheetName val="DTCT"/>
      <sheetName val="PTVT"/>
      <sheetName val="THDT"/>
      <sheetName val="THVT"/>
      <sheetName val="THGT"/>
      <sheetName val="04000002"/>
      <sheetName val=""/>
      <sheetName val="MTO REV.0(ARMO_x0012_ ON SHORE)"/>
      <sheetName val="gia nhan cong_x0000__x0000__x0000__x0000__x0000__x0000__x0000__x0000__x0000__x0000__x0000__x0000_傰_x0000__x0004__x0000__x0000_"/>
      <sheetName val="SUM=BQ-REV.2"/>
      <sheetName val="NC"/>
      <sheetName val="dgnc1"/>
      <sheetName val="Gia VL den chan CT"/>
      <sheetName val="VL"/>
      <sheetName val="Khoi_Luong"/>
      <sheetName val="Don_Gia"/>
      <sheetName val="TB"/>
      <sheetName val="BT-Vua"/>
      <sheetName val="PHU LUC"/>
      <sheetName val="DcfamTV"/>
      <sheetName val="Duong cong vၵ hcm (7)"/>
      <sheetName val="TK 911"/>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4"/>
      <sheetName val="TK333"/>
      <sheetName val="TK331"/>
      <sheetName val="TK 341vay dai han "/>
      <sheetName val="TK311"/>
      <sheetName val="TK 214"/>
      <sheetName val="TK 212"/>
      <sheetName val="Chi tiet TK 211"/>
      <sheetName val="TK 211"/>
      <sheetName val="TK 154"/>
      <sheetName val="TK153"/>
      <sheetName val="Chi tiet TK 152"/>
      <sheetName val="Can Doi TK"/>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TK111"/>
      <sheetName val="thang 1"/>
      <sheetName val="Thang 2"/>
      <sheetName val="thang 3"/>
      <sheetName val="thang 4"/>
      <sheetName val="thang 5"/>
      <sheetName val="thang 6"/>
      <sheetName val="thang 7"/>
      <sheetName val="K259 Subbase_x0000__x0000__x0000__x0000__x0000__x0000__x0000__x0000__x0000__x0000__x0000_悰ĺ_x0000__x0004__x0000__x0000__x0000__x0000_"/>
      <sheetName val="NEW-PANEL"/>
      <sheetName val="ᄀ_x0000_䅀ᄀ_x0000_䅀ᄀ_x0000_䅀ᄀ_x0000_䅀ᄀ_x0000_䅀_x0000_䅀ᘀŀ_x0000_䅀ᘀŀ_x0000_䅀ᘀŀ_x0000_䅀ᘀŀ"/>
      <sheetName val="[99Q3299(REV.1).xls೼_xfffe_hi tiet hu"/>
      <sheetName val="DT"/>
      <sheetName val="CP"/>
      <sheetName val="BCT6"/>
      <sheetName val="chiet tinhçan cuon"/>
      <sheetName val="_x0013_heet20"/>
      <sheetName val="Sh_x0005_et27"/>
      <sheetName val="D.toan chi_x0000_tiet"/>
      <sheetName val="c_x0008_itiet"/>
      <sheetName val="THONG TIN"/>
      <sheetName val="NHAP LIEU (2)"/>
      <sheetName val="NHAP LIEU"/>
      <sheetName val="DMKH-SXKD"/>
      <sheetName val="NKC"/>
      <sheetName val="CDSPS"/>
      <sheetName val="SOCAI- Tai khoan"/>
      <sheetName val="SOCAI-tieu khoan"/>
      <sheetName val="THOP CONG NO"/>
      <sheetName val="CHI TIET NO"/>
      <sheetName val="KQKD"/>
      <sheetName val="CAN DOI KT"/>
      <sheetName val="LCTT"/>
      <sheetName val="NV NGAN SACH"/>
      <sheetName val="THUE GTGT"/>
      <sheetName val="QT THUE"/>
      <sheetName val="QT THUE CHI TIET"/>
      <sheetName val="Bang tinh GTSP"/>
      <sheetName val="TMmoi"/>
      <sheetName val="[99Q3299(REV.1).xlsUSheet10"/>
      <sheetName val="mau 1"/>
      <sheetName val="mau 10"/>
      <sheetName val="mau 2"/>
      <sheetName val="mau 3"/>
      <sheetName val="mau 4"/>
      <sheetName val="Tai san luu dong"/>
      <sheetName val="Boiduongkiemke"/>
      <sheetName val="Tonghopgiatri"/>
      <sheetName val="Kiemke30-6"/>
      <sheetName val="Tong"/>
      <sheetName val="CPC"/>
      <sheetName val="NVL"/>
      <sheetName val="BCH"/>
      <sheetName val="LDPT"/>
      <sheetName val="T9"/>
      <sheetName val="T6"/>
      <sheetName val="T3"/>
      <sheetName val="T2"/>
      <sheetName val="T1"/>
      <sheetName val="T5"/>
      <sheetName val="Chart1"/>
      <sheetName val="Du toan"/>
      <sheetName val="Phan tich vat t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refreshError="1"/>
      <sheetData sheetId="158" refreshError="1"/>
      <sheetData sheetId="159" refreshError="1"/>
      <sheetData sheetId="160"/>
      <sheetData sheetId="161"/>
      <sheetData sheetId="162"/>
      <sheetData sheetId="163"/>
      <sheetData sheetId="164"/>
      <sheetData sheetId="165"/>
      <sheetData sheetId="166"/>
      <sheetData sheetId="167" refreshError="1"/>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refreshError="1"/>
      <sheetData sheetId="216" refreshError="1"/>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refreshError="1"/>
      <sheetData sheetId="311"/>
      <sheetData sheetId="312"/>
      <sheetData sheetId="313"/>
      <sheetData sheetId="314"/>
      <sheetData sheetId="315"/>
      <sheetData sheetId="316"/>
      <sheetData sheetId="317"/>
      <sheetData sheetId="318"/>
      <sheetData sheetId="319"/>
      <sheetData sheetId="320"/>
      <sheetData sheetId="321"/>
      <sheetData sheetId="322"/>
      <sheetData sheetId="323" refreshError="1"/>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refreshError="1"/>
      <sheetData sheetId="443"/>
      <sheetData sheetId="444" refreshError="1"/>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refreshError="1"/>
      <sheetData sheetId="466"/>
      <sheetData sheetId="467" refreshError="1"/>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refreshError="1"/>
      <sheetData sheetId="575" refreshError="1"/>
      <sheetData sheetId="576"/>
      <sheetData sheetId="577"/>
      <sheetData sheetId="578"/>
      <sheetData sheetId="579"/>
      <sheetData sheetId="580"/>
      <sheetData sheetId="581" refreshError="1"/>
      <sheetData sheetId="582" refreshError="1"/>
      <sheetData sheetId="583"/>
      <sheetData sheetId="584"/>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refreshError="1"/>
      <sheetData sheetId="625" refreshError="1"/>
      <sheetData sheetId="626"/>
      <sheetData sheetId="627"/>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m"/>
      <sheetName val="Du_lieu"/>
      <sheetName val="KH-Q1,Q2,01"/>
      <sheetName val="TONGKE3p "/>
      <sheetName val="TDTKP"/>
      <sheetName val="DON GIA"/>
      <sheetName val="TONG HOP VL-NC"/>
      <sheetName val="TNHCHINH"/>
      <sheetName val="CHITIET VL-NC-TT -1p"/>
      <sheetName val="TDTKP1"/>
      <sheetName val="phuluc1"/>
      <sheetName val="TONG HOP VL-NC TT"/>
      <sheetName val="KPVC-BD "/>
      <sheetName val="#REF"/>
      <sheetName val="gvl"/>
      <sheetName val="Tiepdia"/>
      <sheetName val="CHITIET VL-NC-TT-3p"/>
      <sheetName val="VCV-BE-TONG"/>
      <sheetName val="chitiet"/>
      <sheetName val="VC"/>
      <sheetName val="CHITIET VL-NC"/>
      <sheetName val="THPDMoi  (2)"/>
      <sheetName val="t-h HA THE"/>
      <sheetName val="giathanh1"/>
      <sheetName val="TONGKE-HT"/>
      <sheetName val="LKVL-CK-HT-GD1"/>
      <sheetName val="TH VL, NC, DDHT Thanhphuoc"/>
      <sheetName val="dongia (2)"/>
      <sheetName val="DG"/>
      <sheetName val="DONGIA"/>
      <sheetName val="chitimc"/>
      <sheetName val="dtxl"/>
      <sheetName val="gtrinh"/>
      <sheetName val="lam-moi"/>
      <sheetName val="TH XL"/>
      <sheetName val="thao-go"/>
      <sheetName val="BAOGIATHANG"/>
      <sheetName val="vanchuyen TC"/>
      <sheetName val="DAODAT"/>
      <sheetName val="dongiaXD"/>
      <sheetName val="Gia VL (QII-2006)"/>
      <sheetName val="THTDT"/>
      <sheetName val="D.chau"/>
      <sheetName val="TONG HOP VL_NC"/>
      <sheetName val="CHITIET VL_NC_TT _1p"/>
      <sheetName val="TONG HOP VL_NC TT"/>
      <sheetName val="KPVC_BD "/>
      <sheetName val="_REF"/>
      <sheetName val="CHITIET VL_NC_TT_3p"/>
      <sheetName val="VCV_BE_TONG"/>
      <sheetName val="CHITIET VL_NC"/>
      <sheetName val="THPDMoi  _2_"/>
      <sheetName val="t_h HA THE"/>
      <sheetName val="TONGKE_HT"/>
      <sheetName val="LKVL_CK_HT_GD1"/>
      <sheetName val="TH VL_ NC_ DDHT Thanhphuoc"/>
      <sheetName val="dongia _2_"/>
      <sheetName val="lam_moi"/>
      <sheetName val="thao_go"/>
      <sheetName val="bia"/>
      <sheetName val="ky (2)"/>
      <sheetName val="TH"/>
      <sheetName val="DT"/>
      <sheetName val="KLtuyen"/>
      <sheetName val="1m"/>
      <sheetName val="VTB"/>
      <sheetName val="PT"/>
      <sheetName val="ky"/>
      <sheetName val="XXXXXXXX"/>
      <sheetName val="00000000"/>
      <sheetName val="10000000"/>
      <sheetName val="2000000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efreshError="1"/>
      <sheetData sheetId="60" refreshError="1"/>
      <sheetData sheetId="61" refreshError="1"/>
      <sheetData sheetId="62" refreshError="1"/>
      <sheetData sheetId="63" refreshError="1"/>
      <sheetData sheetId="64" refreshError="1"/>
      <sheetData sheetId="65" refreshError="1"/>
      <sheetData sheetId="66"/>
      <sheetData sheetId="67" refreshError="1"/>
      <sheetData sheetId="68" refreshError="1"/>
      <sheetData sheetId="69" refreshError="1"/>
      <sheetData sheetId="70" refreshError="1"/>
      <sheetData sheetId="7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DT"/>
      <sheetName val="THXL"/>
      <sheetName val="THTB"/>
      <sheetName val="THXLK"/>
      <sheetName val="XL35"/>
      <sheetName val="DZ35"/>
      <sheetName val="XLCN"/>
      <sheetName val="CN35"/>
      <sheetName val="THTBA"/>
      <sheetName val="TBA"/>
      <sheetName val="KS"/>
      <sheetName val="VC35"/>
      <sheetName val="CT35"/>
      <sheetName val="XL04"/>
      <sheetName val="DZ04"/>
      <sheetName val="XL_Cto"/>
      <sheetName val="C_to"/>
      <sheetName val="CP_BT"/>
      <sheetName val="CTTBA"/>
      <sheetName val="VCTBA"/>
      <sheetName val="CT04"/>
      <sheetName val="VC04"/>
      <sheetName val="VC_Cto"/>
      <sheetName val="CT_BT"/>
      <sheetName val="BT"/>
      <sheetName val="TH"/>
      <sheetName val="KB"/>
      <sheetName val="00000000"/>
      <sheetName val="XL4Poppy"/>
      <sheetName val="CTXD"/>
      <sheetName val="CTXD - TL CLCL"/>
      <sheetName val="Tytrong_ketcauchinh"/>
      <sheetName val="Hệ số trượt giá"/>
      <sheetName val="Chi phí thiết bị"/>
      <sheetName val="Kết quả"/>
      <sheetName val="CT -THVLN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row r="9">
          <cell r="C9" t="b">
            <v>1</v>
          </cell>
        </row>
        <row r="15">
          <cell r="A15" t="b">
            <v>1</v>
          </cell>
        </row>
      </sheetData>
      <sheetData sheetId="29"/>
      <sheetData sheetId="30">
        <row r="9">
          <cell r="C9" t="str">
            <v>BNX</v>
          </cell>
        </row>
      </sheetData>
      <sheetData sheetId="31"/>
      <sheetData sheetId="32"/>
      <sheetData sheetId="33"/>
      <sheetData sheetId="34"/>
      <sheetData sheetId="3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to"/>
      <sheetName val="TH"/>
      <sheetName val="Du toan"/>
      <sheetName val="Sheet1"/>
      <sheetName val="CT 35KV"/>
      <sheetName val="CT 6,10,22KV"/>
      <sheetName val="Ct ha the"/>
      <sheetName val="CT TBA 6,10,22KV"/>
      <sheetName val="CT TBA 35KV"/>
      <sheetName val="VLNC35"/>
      <sheetName val="VLNCTBA"/>
      <sheetName val="VLNC0,4"/>
      <sheetName val="Sheet2"/>
      <sheetName val="THTN"/>
      <sheetName val="TN"/>
      <sheetName val="BK04"/>
      <sheetName val="BKCT"/>
      <sheetName val="TM2"/>
      <sheetName val="TM1"/>
      <sheetName val="TL"/>
      <sheetName val="BKC"/>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tinh"/>
      <sheetName val="thvatlieu"/>
      <sheetName val="vtthoi1"/>
      <sheetName val="vtthoi2"/>
      <sheetName val="vchuyen"/>
      <sheetName val="n.cong"/>
      <sheetName val="thopdtoan"/>
      <sheetName val="phan giao"/>
      <sheetName val="sheet8"/>
      <sheetName val="sheet9"/>
      <sheetName val="sheet10"/>
      <sheetName val="sheet11"/>
      <sheetName val="sheet12"/>
      <sheetName val="Sheet13"/>
      <sheetName val="Sheet14"/>
      <sheetName val="Sheet15"/>
      <sheetName val="Sheet16"/>
      <sheetName val="bia"/>
      <sheetName val="THKP"/>
      <sheetName val="Xaydung"/>
      <sheetName val="TKL"/>
      <sheetName val="Sheet1"/>
      <sheetName val="00000000"/>
      <sheetName val="Thang 1-06"/>
      <sheetName val="Sheet2"/>
      <sheetName val="Sheet3"/>
      <sheetName val="XL4Test5"/>
      <sheetName val="vtthoh2"/>
      <sheetName val="CTNC"/>
      <sheetName val="CTVL"/>
      <sheetName val="shee49"/>
      <sheetName val="BK04"/>
      <sheetName val="BLuong"/>
      <sheetName val="TKP"/>
      <sheetName val="Thaîg 1-06"/>
      <sheetName val="vvthoh2"/>
      <sheetName val="CHITIET-DZ04"/>
      <sheetName val="VL,NC,MTC"/>
      <sheetName val="[DZNHADA.XLS䁝thopdtoan"/>
      <sheetName val="_DZNHADA.XLS䁝thopdtoan"/>
      <sheetName val="Ctinh 10kV"/>
      <sheetName val="ESTI."/>
      <sheetName val="DI-ESTI"/>
      <sheetName val="[DZNHADA.XLS?thopdtoan"/>
      <sheetName val="PNT-QUOT-#3"/>
      <sheetName val="COAT&amp;WRAP-QIOT-#3"/>
      <sheetName val="gvl"/>
      <sheetName val="_DZNHADA.XLS_thopdtoan"/>
      <sheetName val="6tthoh2"/>
      <sheetName val="chiet tinh"/>
      <sheetName val="_DZNHADA.XLS?thopdtoa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refreshError="1"/>
      <sheetData sheetId="29" refreshError="1"/>
      <sheetData sheetId="30"/>
      <sheetData sheetId="31" refreshError="1"/>
      <sheetData sheetId="32" refreshError="1"/>
      <sheetData sheetId="33" refreshError="1"/>
      <sheetData sheetId="34" refreshError="1"/>
      <sheetData sheetId="35" refreshError="1"/>
      <sheetData sheetId="36" refreshError="1"/>
      <sheetData sheetId="37"/>
      <sheetData sheetId="38"/>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sheetData sheetId="49" refreshError="1"/>
      <sheetData sheetId="5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
      <sheetName val="59-1"/>
      <sheetName val="59-2"/>
      <sheetName val="124"/>
      <sheetName val="58"/>
      <sheetName val="132-1"/>
      <sheetName val="132-2"/>
      <sheetName val="TH (2)"/>
      <sheetName val="132-1 (2)"/>
      <sheetName val="132-2 (2)"/>
      <sheetName val="149-1"/>
      <sheetName val="149-2"/>
      <sheetName val="28-1"/>
      <sheetName val="28-2"/>
      <sheetName val="40-1"/>
      <sheetName val="40-2"/>
      <sheetName val="TH GD2"/>
      <sheetName val="57"/>
      <sheetName val="36-1"/>
      <sheetName val="36-2"/>
      <sheetName val="36-3"/>
      <sheetName val="Sheet10"/>
      <sheetName val="Sheet11"/>
      <sheetName val="Sheet12"/>
      <sheetName val="Sheet13"/>
      <sheetName val="Sheet14"/>
      <sheetName val="Sheet15"/>
      <sheetName val="Sheet16"/>
      <sheetName val="Sheet17"/>
      <sheetName val="Sheet18"/>
      <sheetName val="149_2"/>
      <sheetName val="chiet tinh"/>
    </sheetNames>
    <sheetDataSet>
      <sheetData sheetId="0"/>
      <sheetData sheetId="1"/>
      <sheetData sheetId="2"/>
      <sheetData sheetId="3"/>
      <sheetData sheetId="4"/>
      <sheetData sheetId="5"/>
      <sheetData sheetId="6"/>
      <sheetData sheetId="7"/>
      <sheetData sheetId="8"/>
      <sheetData sheetId="9"/>
      <sheetData sheetId="10"/>
      <sheetData sheetId="11" refreshError="1">
        <row r="133">
          <cell r="C133">
            <v>1.4</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
      <sheetName val="(Grand III)"/>
      <sheetName val="My"/>
      <sheetName val="My Grand total"/>
      <sheetName val="Phu"/>
      <sheetName val="Phu Grand total"/>
      <sheetName val="No"/>
      <sheetName val="No Grand total"/>
      <sheetName val="Pho"/>
      <sheetName val="Pho Grand total"/>
      <sheetName val="(Increase Amount)"/>
      <sheetName val="(Ky Super)"/>
      <sheetName val="(Ky Sub)"/>
      <sheetName val="Ky A1 protection"/>
      <sheetName val="(ky Grand total)"/>
      <sheetName val="(Modefied breakdown)"/>
      <sheetName val=" Strengthning P1(Tuy)"/>
      <sheetName val="Strengthning PII (Tuy) "/>
      <sheetName val="Strengthning PIII (Tu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 "/>
      <sheetName val="TH trinh duyet"/>
      <sheetName val="THQT"/>
      <sheetName val="QT trong thau"/>
      <sheetName val="GT bo sung"/>
      <sheetName val="Bo sung"/>
      <sheetName val="Chiet tinh BS"/>
      <sheetName val="THDB"/>
      <sheetName val="Kluong NT"/>
      <sheetName val="TBi"/>
      <sheetName val="XXXXXXXX"/>
      <sheetName val="XXXXXXX0"/>
      <sheetName val="XXXXXXX1"/>
      <sheetName val="XXXXXXX2"/>
      <sheetName val="XXXXXXX3"/>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NG HOP QT"/>
      <sheetName val="TONG HOP TBA"/>
      <sheetName val="CHI TIET TBA "/>
      <sheetName val="CHIET TINH TBA "/>
      <sheetName val="CUOC 89 TBA"/>
      <sheetName val="TONG HOP DZ 35"/>
      <sheetName val="CHI TIET DZ 35 KV"/>
      <sheetName val="CHIET TINH DZ 35 KV"/>
      <sheetName val="CUOC 89 DZ 35 KV"/>
      <sheetName val="TONG HOP DZ 0,4 KV "/>
      <sheetName val="CHI TIET DZ 0,4 KV"/>
      <sheetName val="CHIET TINH DZ 0,4 KV "/>
      <sheetName val="CUOC 36 DZ 0,4 KV "/>
      <sheetName val="TONG HOP CCT"/>
      <sheetName val="CHI TIET CCT"/>
      <sheetName val="CHIET TINH CCT "/>
      <sheetName val="CUOC 89 CCT"/>
      <sheetName val="CHIET TINH gia cong"/>
      <sheetName val="bban "/>
      <sheetName val="BIEN BAN kl"/>
      <sheetName val="tien vay"/>
      <sheetName val="QT VAT TU PHAP"/>
      <sheetName val="GIA THANH"/>
      <sheetName val="BIA QT"/>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TTr"/>
      <sheetName val="DZ35"/>
      <sheetName val="TT35"/>
      <sheetName val="TT04"/>
      <sheetName val="TTCto"/>
      <sheetName val="TH TB "/>
      <sheetName val="bia "/>
      <sheetName val="ChiphiVC"/>
      <sheetName val="XL4Poppy"/>
      <sheetName val="CSNDK"/>
      <sheetName val="NhatThu"/>
      <sheetName val="NT-MC"/>
      <sheetName val="NhiThu"/>
      <sheetName val="00000000"/>
      <sheetName val="Nui1"/>
      <sheetName val="CDKT"/>
      <sheetName val="BCKQ"/>
      <sheetName val="CDPS"/>
      <sheetName val="NKC"/>
      <sheetName val="TK111"/>
      <sheetName val="Chart1"/>
      <sheetName val="Chart2"/>
      <sheetName val="TK112"/>
      <sheetName val="DAUVAO"/>
      <sheetName val="DAURA"/>
      <sheetName val="TK1331"/>
      <sheetName val="TK156"/>
      <sheetName val="TK214"/>
      <sheetName val="TK311"/>
      <sheetName val="TK331"/>
      <sheetName val="TK3311"/>
      <sheetName val="3312"/>
      <sheetName val="3313"/>
      <sheetName val="3314"/>
      <sheetName val="33311"/>
      <sheetName val="TK334"/>
      <sheetName val="3334"/>
      <sheetName val="TK511"/>
      <sheetName val="TK632"/>
      <sheetName val="TK642"/>
      <sheetName val="PBKH"/>
      <sheetName val="XXXXXXXX"/>
      <sheetName val="CT ghi so"/>
      <sheetName val="So TH Xe VCHD"/>
      <sheetName val="Binh-Long"/>
      <sheetName val="Ninh-Viet"/>
      <sheetName val="QT xe noi bo"/>
      <sheetName val="TH Cuoc vc Xe HD"/>
      <sheetName val="Luong xe noi bo"/>
      <sheetName val="TH vc-MiSa"/>
      <sheetName val="Sheet7"/>
      <sheetName val="Sheet8"/>
      <sheetName val="Sheet9"/>
      <sheetName val="Sheet10"/>
      <sheetName val="Sheet11"/>
      <sheetName val="Sheet12"/>
      <sheetName val="Sheet1"/>
      <sheetName val="Sheet2"/>
      <sheetName val="Sheet3"/>
      <sheetName val=""/>
      <sheetName val="Main"/>
      <sheetName val="Eng"/>
      <sheetName val="TT-35KV+TBA"/>
      <sheetName val="NC"/>
      <sheetName val="vua(c)"/>
      <sheetName val="TNHCHINH"/>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D"/>
      <sheetName val="TN"/>
      <sheetName val="THN"/>
      <sheetName val="CAMAY"/>
      <sheetName val="VL"/>
      <sheetName val="NHANCONGduong"/>
      <sheetName val="Nhan cong cong"/>
      <sheetName val="VUA"/>
      <sheetName val="HSO"/>
      <sheetName val="Phatsinh"/>
      <sheetName val="KHTT"/>
      <sheetName val="00000000"/>
      <sheetName val="10000000"/>
      <sheetName val="20000000"/>
      <sheetName val="30000000"/>
      <sheetName val="XL4Poppy"/>
      <sheetName val="XL4Poppy (2)"/>
      <sheetName val="NHALCONGduong"/>
      <sheetName val="Congty"/>
      <sheetName val="VPPN"/>
      <sheetName val="XN74"/>
      <sheetName val="XN54"/>
      <sheetName val="XN33"/>
      <sheetName val="NK96"/>
      <sheetName val="XL4Test5"/>
      <sheetName val="Nhan cong`#/.g"/>
      <sheetName val="Sheet1"/>
      <sheetName val="Sheet2"/>
      <sheetName val="Sheet3"/>
      <sheetName val="CHTT"/>
      <sheetName val="N6"/>
      <sheetName val="PHU XUAN"/>
      <sheetName val="PHU XUAN (2)"/>
      <sheetName val="TRAN-TRUONGXUAN"/>
      <sheetName val="TRAN-TRUONGXUAN (2)"/>
      <sheetName val="QLO28"/>
      <sheetName val="tinhlo10"/>
      <sheetName val="HOA AN (2)"/>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CTN"/>
      <sheetName val="XXXXXXXX"/>
      <sheetName val="NLANCONGduong"/>
      <sheetName val="VaoMavaKL"/>
      <sheetName val="VaoSL"/>
      <sheetName val="KQPTVL"/>
      <sheetName val="KQPTVLNgang"/>
      <sheetName val="DMCTDoiDonVi"/>
      <sheetName val="CMa"/>
      <sheetName val="NC"/>
      <sheetName val="MTC"/>
      <sheetName val="ဳ0000000"/>
      <sheetName val="DTCT"/>
      <sheetName val="XL_x0014_Poppy"/>
      <sheetName val="Tra_bang"/>
      <sheetName val="XL4Poppy (2䀁"/>
      <sheetName val="DGduong"/>
      <sheetName val="PhatsiûÎ"/>
      <sheetName val="NHALCONGdu_x000f_ng"/>
      <sheetName val="Nha_x000e_ cong`#/.g"/>
      <sheetName val="TT"/>
      <sheetName val="THM"/>
      <sheetName val="THAT"/>
      <sheetName val="THTN"/>
      <sheetName val="THGC"/>
      <sheetName val="GCTL"/>
      <sheetName val="TT35"/>
      <sheetName val="?0000000"/>
      <sheetName val="FHANCONGduong"/>
      <sheetName val="N`an cong cong"/>
      <sheetName val="dongia (2)"/>
      <sheetName val="LKVL-CK-HT-GD1"/>
      <sheetName val="giathanh1"/>
      <sheetName val="THPDMoi  (2)"/>
      <sheetName val="gtrinh"/>
      <sheetName val="phuluc1"/>
      <sheetName val="TONG HOP VL-NC"/>
      <sheetName val="lam-moi"/>
      <sheetName val="chitiet"/>
      <sheetName val="TONGKE3p "/>
      <sheetName val="TH VL, NC, DDHT Thanhphuoc"/>
      <sheetName val="#REF"/>
      <sheetName val="DONGIA"/>
      <sheetName val="thao-go"/>
      <sheetName val="DON GIA"/>
      <sheetName val="TONGKE-HT"/>
      <sheetName val="DG"/>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Bang_tra"/>
      <sheetName val="XL4Poppy (2?"/>
      <sheetName val="GIAVL"/>
      <sheetName val="Tai khoan"/>
      <sheetName val="CTGS"/>
      <sheetName val="²_x0000__x0000_t4"/>
      <sheetName val="gvl"/>
      <sheetName val="MTO REV.2(ARMOR)"/>
      <sheetName val="NHALCOJGduong"/>
      <sheetName val="TPAN-TRUONGXUAN"/>
      <sheetName val="S(eet12"/>
      <sheetName val="Cp&gt;10-Ln&lt;10"/>
      <sheetName val="Ln&lt;20"/>
      <sheetName val="EIRR&gt;1&lt;1"/>
      <sheetName val="EIRR&gt; 2"/>
      <sheetName val="EIRR&lt;2"/>
      <sheetName val="Chiet tinh dz35"/>
      <sheetName val="TSCD"/>
      <sheetName val="Dieuchinh"/>
      <sheetName val="Sh_x0003__x0000_t3"/>
      <sheetName val="HE SO"/>
      <sheetName val="Coc 32 m(Cho mo)"/>
      <sheetName val="NHALÃONGduong"/>
      <sheetName val="Óheet1"/>
      <sheetName val="CÈTT"/>
      <sheetName val="TRAN-TÒUONGXUAN"/>
      <sheetName val="XXHXXXXX"/>
      <sheetName val="V!oSL"/>
      <sheetName val="ÄMCTDoiDonVi"/>
      <sheetName val="Nhan ckng cong"/>
      <sheetName val="10_x0010_00000"/>
      <sheetName val="XL4Pop0y (2)"/>
      <sheetName val="Nhan cong`_x0003_/.g"/>
      <sheetName val="Nhan cong`#_.g"/>
      <sheetName val="Nha_x000e_ cong`#_.g"/>
      <sheetName val="_0000000"/>
      <sheetName val="XL4Poppy (2_"/>
      <sheetName val="²??t4"/>
      <sheetName val="NHANCONGduo.g"/>
      <sheetName val="Nhan_cong_cong"/>
      <sheetName val="XL4Poppy_(2)"/>
      <sheetName val="Nhan_cong`#/_g"/>
      <sheetName val="PHU_XUAN"/>
      <sheetName val="PHU_XUAN_(2)"/>
      <sheetName val="TRAN-TRUONGXUAN_(2)"/>
      <sheetName val="HOA_AN_(2)"/>
      <sheetName val="XL4Poppy_(2䀁"/>
      <sheetName val="XLPoppy"/>
      <sheetName val="N`an_cong_cong"/>
      <sheetName val="NHALCONGdung"/>
      <sheetName val="Nha_cong`#/_g"/>
      <sheetName val="Sh_x0003_?t3"/>
      <sheetName val="²"/>
      <sheetName val="Sh_x0003_"/>
      <sheetName val="Nhan_cong`#__g"/>
      <sheetName val="Nha_cong`#__g"/>
      <sheetName val="Nhan cong`_x0003__.g"/>
      <sheetName val="2000_x0010_000"/>
      <sheetName val="vlieu"/>
      <sheetName val="FA-LISTING"/>
      <sheetName val="Chi phi khac 4.3KH-CP"/>
      <sheetName val="²_x0000__x0000_€t4"/>
      <sheetName val="tra_vat_lieu"/>
      <sheetName val="Overview"/>
      <sheetName val="Shegt6"/>
      <sheetName val="Shget7"/>
      <sheetName val="Sjeet8"/>
      <sheetName val="Sheeu15"/>
      <sheetName val="XXXYXXXX"/>
      <sheetName val="CLa"/>
      <sheetName val="Tra KS"/>
      <sheetName val="XL4Test5S"/>
      <sheetName val="Truot_nen"/>
      <sheetName val="KQPTRLNgang"/>
      <sheetName val="DTCP"/>
      <sheetName val="TRAN-TRUONG塅䕃⹌塅E(2)"/>
      <sheetName val="uniBase"/>
      <sheetName val="vniBase"/>
      <sheetName val="abcBase"/>
      <sheetName val="TRAN-TRUONG????E(2)"/>
      <sheetName val="MTL$-INTER"/>
      <sheetName val="²__t4"/>
      <sheetName val="Sh_x0003__t3"/>
      <sheetName val="chitimc"/>
      <sheetName val="Chiet_tinh_dz35"/>
      <sheetName val="²??€t4"/>
      <sheetName val="HL4Poppy"/>
      <sheetName val="SUMMARY"/>
      <sheetName val="M_x0014_C"/>
      <sheetName val="Phatsi��"/>
      <sheetName val="�_x0000__x0000_�t4"/>
      <sheetName val="�??�t4"/>
      <sheetName val="�"/>
      <sheetName val="�__�t4"/>
      <sheetName val="tra-vat-lieu"/>
      <sheetName val="KKKKKKKK"/>
      <sheetName val="XL4Po`py (2?"/>
      <sheetName val="N`an cgng cong"/>
      <sheetName val="²__€t4"/>
      <sheetName val="JD"/>
      <sheetName val="XL4Poppy_(2?"/>
      <sheetName val="chu chuong"/>
      <sheetName val="Chart1"/>
      <sheetName val="NEW-PANEL"/>
      <sheetName val="cvc"/>
      <sheetName val="Sheet!3"/>
      <sheetName val="DT32"/>
      <sheetName val="Quan Ly Ban Ve TKTC"/>
      <sheetName val="CODE"/>
      <sheetName val="DAMNEN KHONG HC"/>
      <sheetName val="DAM NEN HC"/>
      <sheetName val="XL4Po`py (2䀁"/>
      <sheetName val="TRAN-TRUONG____E(2)"/>
      <sheetName val="@SO"/>
      <sheetName val="XN'4"/>
      <sheetName val="Luong+may"/>
      <sheetName val="Nhatkychung"/>
      <sheetName val="Nhatkychung - cu"/>
      <sheetName val="KKKKKKKK (2)"/>
      <sheetName val="KKKKKKKK (2?"/>
      <sheetName val="_x0000__x0000__x0000__x0000__x0000__x0000__x0000__x0000_ (2)"/>
      <sheetName val="_x0000__x0000__x0000__x0000__x0000__x0000__x0000__x0000_ (2?"/>
      <sheetName val="THPD ±µ_x0008_&quot;_x0000__x0000__x0000_"/>
      <sheetName val="nhan cong"/>
      <sheetName val="KKKKKKKK (2_"/>
      <sheetName val="T_NG HOP VL-NC TT"/>
      <sheetName val="_x0000__x0010_*_x0000__x0000__x0000_'"/>
      <sheetName val="CPTNo"/>
      <sheetName val="BXLDL"/>
      <sheetName val="XL4Poppy_(2_"/>
      <sheetName val="chiet tinh"/>
      <sheetName val="QMCT"/>
      <sheetName val="?_x0010_*???'"/>
      <sheetName val="2      0"/>
      <sheetName val="tuong"/>
      <sheetName val="XL4Po`py (2_"/>
      <sheetName val="THPD ±µ_x0008_&quot;???"/>
      <sheetName val="XXX೼_x0000_XXX"/>
      <sheetName val="????????"/>
      <sheetName val="???????? (2)"/>
      <sheetName val="???????? (2?"/>
      <sheetName val="TTDN"/>
      <sheetName val="XL_x005f_x0014_Poppy"/>
      <sheetName val="NHALCONGdu_x005f_x000f_ng"/>
      <sheetName val="Nha_x005f_x000e_ cong`#_.g"/>
      <sheetName val="²_x005f_x0000__x005f_x0000_t4"/>
      <sheetName val="bang tien luong"/>
      <sheetName val="Input"/>
      <sheetName val="_x0000__x0000__x0000__x0000__x0000__x0000__x0000__x0000_ (2_"/>
      <sheetName val="_x0000__x0000__x0000__x0000__x0000__x0000__x0000__x0000__(2)"/>
      <sheetName val="Parem"/>
      <sheetName val="________BLDG"/>
      <sheetName val="_x0000__x0000__x0000__x0000__x0000__x0000__x0000__x0000__(2?"/>
      <sheetName val="_x0000__x0000__x0000__x0000__x0000__x0000__x0000__x0000__(2_"/>
      <sheetName val="KKKKKKKK_(2)"/>
      <sheetName val="________"/>
      <sheetName val="________ (2)"/>
      <sheetName val="________ (2_"/>
      <sheetName val="_x0004__x0000_"/>
      <sheetName val="S`eet13"/>
      <sheetName val="NHALCO_x000e_Gduong"/>
      <sheetName val="Phatsi??"/>
      <sheetName val="????t4"/>
      <sheetName val="?"/>
      <sheetName val="[DT32.xls][DT32.xls]Nhan cong`#"/>
      <sheetName val="[DT32.xls][DT32.xls]Nha_x000e_ cong`#"/>
      <sheetName val="[DT32.xls][DT32.xls]Nhan_cong`#"/>
      <sheetName val="[DT32.xls][DT32.xls][DT32.xls]N"/>
      <sheetName val="[DT32.xls][DT32.xls]Nhan cong`_x0003_"/>
      <sheetName val="Lç khoan LK1"/>
      <sheetName val="LME"/>
      <sheetName val="Aux"/>
      <sheetName val="Detailed"/>
      <sheetName val="X2.xls_x0002__x0000__x0000_ND_x0002_"/>
      <sheetName val="__x0010______"/>
      <sheetName val="[DT32.xls][DT32.xls]Nha_cong`#/"/>
      <sheetName val="[DT32.xls]Nhan cong`#/.g"/>
      <sheetName val="[DT32.xls]Nha_x000e_ cong`#/.g"/>
      <sheetName val="[DT32.xls]Nhan cong`_x0003_/.g"/>
      <sheetName val="[DT32.xls]Nhan_cong`#/_g"/>
      <sheetName val="[DT32.xls]Nha_cong`#/_g"/>
      <sheetName val="MTO REV.0"/>
      <sheetName val="?__?t4"/>
      <sheetName val="THPD ±µ_x0008_&quot;___"/>
      <sheetName val="Phatsi__"/>
      <sheetName val="____t4"/>
      <sheetName val="_"/>
      <sheetName val="Cp_10_Ln_10"/>
      <sheetName val="Ln_20"/>
      <sheetName val="EIRR_1_1"/>
      <sheetName val="EIRR_ 2"/>
      <sheetName val="EIRR_2"/>
      <sheetName val="GTTBA"/>
      <sheetName val="T.Tinh"/>
      <sheetName val="CHT_x0014_"/>
      <sheetName val="???????? (2_"/>
      <sheetName val="????????_(2)"/>
      <sheetName val="Pricing Notes"/>
      <sheetName val="XXX೼?XXX"/>
      <sheetName val="luong0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refreshError="1"/>
      <sheetData sheetId="64"/>
      <sheetData sheetId="65" refreshError="1"/>
      <sheetData sheetId="66"/>
      <sheetData sheetId="67" refreshError="1"/>
      <sheetData sheetId="68"/>
      <sheetData sheetId="69"/>
      <sheetData sheetId="70" refreshError="1"/>
      <sheetData sheetId="71"/>
      <sheetData sheetId="72"/>
      <sheetData sheetId="73"/>
      <sheetData sheetId="74"/>
      <sheetData sheetId="75"/>
      <sheetData sheetId="76" refreshError="1"/>
      <sheetData sheetId="77" refreshError="1"/>
      <sheetData sheetId="78" refreshError="1"/>
      <sheetData sheetId="79"/>
      <sheetData sheetId="80"/>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sheetData sheetId="117" refreshError="1"/>
      <sheetData sheetId="118" refreshError="1"/>
      <sheetData sheetId="119"/>
      <sheetData sheetId="120"/>
      <sheetData sheetId="12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sheetData sheetId="131" refreshError="1"/>
      <sheetData sheetId="132" refreshError="1"/>
      <sheetData sheetId="133"/>
      <sheetData sheetId="134"/>
      <sheetData sheetId="135"/>
      <sheetData sheetId="136"/>
      <sheetData sheetId="137"/>
      <sheetData sheetId="138"/>
      <sheetData sheetId="139"/>
      <sheetData sheetId="140"/>
      <sheetData sheetId="141"/>
      <sheetData sheetId="142"/>
      <sheetData sheetId="143"/>
      <sheetData sheetId="144"/>
      <sheetData sheetId="145" refreshError="1"/>
      <sheetData sheetId="146" refreshError="1"/>
      <sheetData sheetId="147" refreshError="1"/>
      <sheetData sheetId="148"/>
      <sheetData sheetId="149"/>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sheetData sheetId="163" refreshError="1"/>
      <sheetData sheetId="164" refreshError="1"/>
      <sheetData sheetId="165" refreshError="1"/>
      <sheetData sheetId="166" refreshError="1"/>
      <sheetData sheetId="167" refreshError="1"/>
      <sheetData sheetId="168"/>
      <sheetData sheetId="169" refreshError="1"/>
      <sheetData sheetId="170" refreshError="1"/>
      <sheetData sheetId="171" refreshError="1"/>
      <sheetData sheetId="172"/>
      <sheetData sheetId="173" refreshError="1"/>
      <sheetData sheetId="174" refreshError="1"/>
      <sheetData sheetId="175"/>
      <sheetData sheetId="176"/>
      <sheetData sheetId="177"/>
      <sheetData sheetId="178"/>
      <sheetData sheetId="179"/>
      <sheetData sheetId="180"/>
      <sheetData sheetId="181" refreshError="1"/>
      <sheetData sheetId="182"/>
      <sheetData sheetId="183" refreshError="1"/>
      <sheetData sheetId="184"/>
      <sheetData sheetId="185" refreshError="1"/>
      <sheetData sheetId="186" refreshError="1"/>
      <sheetData sheetId="187"/>
      <sheetData sheetId="188"/>
      <sheetData sheetId="189"/>
      <sheetData sheetId="190" refreshError="1"/>
      <sheetData sheetId="191" refreshError="1"/>
      <sheetData sheetId="192" refreshError="1"/>
      <sheetData sheetId="193" refreshError="1"/>
      <sheetData sheetId="194" refreshError="1"/>
      <sheetData sheetId="195"/>
      <sheetData sheetId="196" refreshError="1"/>
      <sheetData sheetId="197"/>
      <sheetData sheetId="198" refreshError="1"/>
      <sheetData sheetId="199"/>
      <sheetData sheetId="200" refreshError="1"/>
      <sheetData sheetId="201" refreshError="1"/>
      <sheetData sheetId="202" refreshError="1"/>
      <sheetData sheetId="203" refreshError="1"/>
      <sheetData sheetId="204" refreshError="1"/>
      <sheetData sheetId="205" refreshError="1"/>
      <sheetData sheetId="206"/>
      <sheetData sheetId="207" refreshError="1"/>
      <sheetData sheetId="208"/>
      <sheetData sheetId="209" refreshError="1"/>
      <sheetData sheetId="210"/>
      <sheetData sheetId="211" refreshError="1"/>
      <sheetData sheetId="212"/>
      <sheetData sheetId="213" refreshError="1"/>
      <sheetData sheetId="214" refreshError="1"/>
      <sheetData sheetId="215" refreshError="1"/>
      <sheetData sheetId="216"/>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sheetData sheetId="228" refreshError="1"/>
      <sheetData sheetId="229"/>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TDZ22"/>
      <sheetName val="DZ22"/>
      <sheetName val="BTTBA"/>
      <sheetName val="HTCS"/>
      <sheetName val="KT"/>
      <sheetName val="vc"/>
      <sheetName val="THctiet"/>
      <sheetName val="TH (2)"/>
      <sheetName val="bia"/>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3"/>
      <sheetName val="Tong_gia"/>
      <sheetName val="Chi_tiet_gia"/>
      <sheetName val="KL_dao_Lap_dat"/>
      <sheetName val="THKP_don_gia_chao"/>
      <sheetName val="VL_NC_M_XL_khac"/>
      <sheetName val="BT_cot_thep"/>
      <sheetName val="KL_cot_thep"/>
      <sheetName val="XL4Poppy"/>
      <sheetName val="XL4Poppy (2)"/>
      <sheetName val="XL4Poppy (3)"/>
      <sheetName val="XL4Poppy (4)"/>
      <sheetName val="XL4Poppy (5)"/>
      <sheetName val="Du_lieu"/>
      <sheetName val="Tong hop "/>
      <sheetName val="DToan Dien"/>
      <sheetName val="Chiet tinh Dien"/>
      <sheetName val="mong tru"/>
      <sheetName val="VChuyen"/>
      <sheetName val="TBA"/>
      <sheetName val="TH"/>
      <sheetName val="DZ"/>
      <sheetName val="Chiet tinh cot, day"/>
      <sheetName val="Chiet Tinh mong"/>
      <sheetName val="Thep"/>
      <sheetName val="Thep, BT mong"/>
      <sheetName val="TN + DB"/>
      <sheetName val="Cap phoi BT"/>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i tiet phat sinh"/>
      <sheetName val="TH phat sinh"/>
      <sheetName val="chenh lech phat sinh"/>
      <sheetName val="Tong hop"/>
      <sheetName val="chi tiet"/>
      <sheetName val="chenh lech vat tu"/>
      <sheetName val="XL4Poppy"/>
    </sheetNames>
    <sheetDataSet>
      <sheetData sheetId="0"/>
      <sheetData sheetId="1"/>
      <sheetData sheetId="2"/>
      <sheetData sheetId="3"/>
      <sheetData sheetId="4"/>
      <sheetData sheetId="5"/>
      <sheetData sheetId="6" refreshError="1">
        <row r="31">
          <cell r="C31" t="b">
            <v>1</v>
          </cell>
        </row>
      </sheetData>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VL"/>
      <sheetName val="nen"/>
      <sheetName val="mat"/>
      <sheetName val="cong"/>
      <sheetName val="vua"/>
      <sheetName val="rph"/>
      <sheetName val="dtoan"/>
      <sheetName val="dtoan -ctiet"/>
      <sheetName val="dt-kphi"/>
      <sheetName val="dt-kphi (2)"/>
      <sheetName val="dt-kphi-ctiet"/>
      <sheetName val="bth-kphi"/>
      <sheetName val="XL4Poppy"/>
      <sheetName val="TSCD DUNG CHUNG "/>
      <sheetName val="KHKHAUHAOTSCHUNG"/>
      <sheetName val="TSCDTOAN NHA MAY"/>
      <sheetName val="CPSXTOAN BO SP"/>
      <sheetName val="PBCPCHUNG CHO CAC DTUONG"/>
      <sheetName val="THKL"/>
      <sheetName val="DPHOIDAT"/>
      <sheetName val="BGVL_03"/>
      <sheetName val="CPVUA_03"/>
      <sheetName val="DGCT_03"/>
      <sheetName val="DT1_03"/>
      <sheetName val="BGVL"/>
      <sheetName val="CPVUA"/>
      <sheetName val="DGCT_02"/>
      <sheetName val="DGCONG_02"/>
      <sheetName val="DGKE_02"/>
      <sheetName val="CTCONG_02"/>
      <sheetName val="DT1_02"/>
      <sheetName val="DTCT_02 _2595"/>
      <sheetName val="DTCT_02"/>
      <sheetName val="00000000"/>
      <sheetName val="00000001"/>
      <sheetName val="00000002"/>
      <sheetName val="UNIT"/>
      <sheetName val="Piers of Main Flyover (1)"/>
      <sheetName val="Cot Tru1"/>
      <sheetName val="P3-TanAn-Factored"/>
      <sheetName val="P4-TanAn-Factored"/>
      <sheetName val="COC KHOAN M1"/>
      <sheetName val="COC KHOAN M2"/>
      <sheetName val="COC KHOAN T1"/>
      <sheetName val="COC KHOAN T5"/>
      <sheetName val="COC KHOAN T4"/>
      <sheetName val="COC DONG"/>
      <sheetName val="BANG"/>
      <sheetName val="Congty"/>
      <sheetName val="VPPN"/>
      <sheetName val="XN74"/>
      <sheetName val="XN54"/>
      <sheetName val="XN33"/>
      <sheetName val="NK96"/>
      <sheetName val="XL4Test5"/>
      <sheetName val="KluongKm2,4"/>
      <sheetName val="B.cao"/>
      <sheetName val="T.tiet"/>
      <sheetName val="T.N"/>
      <sheetName val="Sheet2"/>
      <sheetName val="dn"/>
      <sheetName val="DU TOAN"/>
      <sheetName val="CHI TIET"/>
      <sheetName val="KLnt"/>
      <sheetName val="PHAN TICH"/>
      <sheetName val="YEU TO CONG"/>
      <sheetName val="TD 3DIEM"/>
      <sheetName val="TD 2DIEM"/>
      <sheetName val="Sheet1"/>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solieu"/>
      <sheetName val="VL"/>
      <sheetName val="PLV"/>
      <sheetName val="Dongia"/>
      <sheetName val="DTCTtaluy"/>
      <sheetName val="KLDGTT&lt;120%"/>
      <sheetName val="PL2"/>
      <sheetName val="DTnen"/>
      <sheetName val="PL"/>
      <sheetName val="TH"/>
      <sheetName val="THKL nghiemthu"/>
      <sheetName val="DTCTtaluy (2)"/>
      <sheetName val="KLDGTT&lt;120% (2)"/>
      <sheetName val="TH (2)"/>
      <sheetName val="xxxxxxxx"/>
      <sheetName val="XXXXXXX0"/>
      <sheetName val="10000000"/>
      <sheetName val="XXXXXXX1"/>
      <sheetName val="20000000"/>
      <sheetName val="30000000"/>
      <sheetName val=""/>
      <sheetName val="XN79"/>
      <sheetName val="CTMT"/>
      <sheetName val="Tong hopQ48-1"/>
      <sheetName val="Tong hop QL48 - 2"/>
      <sheetName val="Tong hop QL47"/>
      <sheetName val="Tong hop QL48 - 3"/>
      <sheetName val="Chi tiet don gia khoi phuc"/>
      <sheetName val="Du toan chi tiet coc nuoc"/>
      <sheetName val="Du toan chi tiet coc"/>
      <sheetName val="Phan tich don gia chi tiet"/>
      <sheetName val="Nhap don gia VL dia phuong"/>
      <sheetName val="Luong mot ngay cong xay lap"/>
      <sheetName val="Luong mot ngay cong khao sat"/>
      <sheetName val="TO HUNG"/>
      <sheetName val="CONGNHAN NE"/>
      <sheetName val="XINGUYEP"/>
      <sheetName val="TH331"/>
      <sheetName val="dt-iphi"/>
      <sheetName val="may"/>
      <sheetName val="Vatlieu cau"/>
      <sheetName val="cau DS11"/>
      <sheetName val="cau DS12"/>
      <sheetName val="THCDS12"/>
      <sheetName val="dgcau"/>
      <sheetName val="THCDS11"/>
      <sheetName val="DGCT"/>
      <sheetName val="DGCong"/>
      <sheetName val="Vatlieu"/>
      <sheetName val="nhancong"/>
      <sheetName val="KL"/>
      <sheetName val="Kluong"/>
      <sheetName val="Giatri"/>
      <sheetName val="ptvl0-1"/>
      <sheetName val="0-1"/>
      <sheetName val="ptvl4-5"/>
      <sheetName val="4-5"/>
      <sheetName val="ptvl3-4"/>
      <sheetName val="3-4"/>
      <sheetName val="ptvl2-3"/>
      <sheetName val="2-3"/>
      <sheetName val="vlcong"/>
      <sheetName val="ptvl1-2"/>
      <sheetName val="1-2"/>
      <sheetName val="YEUCAU"/>
      <sheetName val="IN_PHIEU"/>
      <sheetName val="BANGKE"/>
      <sheetName val="IN_NX"/>
      <sheetName val="NK_CHUNG"/>
      <sheetName val="DL_KH"/>
      <sheetName val="TH_CNO"/>
      <sheetName val="CD_PSINH"/>
      <sheetName val="CDKT"/>
      <sheetName val="soctiettk"/>
      <sheetName val="Ctietkhach"/>
      <sheetName val="thue_DR"/>
      <sheetName val="thue_DV"/>
      <sheetName val="thue_05"/>
      <sheetName val="tokhai"/>
      <sheetName val="Inthkhach"/>
      <sheetName val="vattu"/>
      <sheetName val="THEKHO"/>
      <sheetName val="cphi"/>
      <sheetName val="GThanh"/>
      <sheetName val="B02"/>
      <sheetName val="B03_LCTT"/>
      <sheetName val="TM_BCTC"/>
      <sheetName val="MVT"/>
      <sheetName val="KHAO_TSCD"/>
      <sheetName val="tam"/>
      <sheetName val="BIA"/>
      <sheetName val="Module1"/>
      <sheetName val="Module2"/>
      <sheetName val="Don gia chi tiet"/>
      <sheetName val="Du thau"/>
      <sheetName val="Tro giup"/>
      <sheetName val="rph (2)"/>
      <sheetName val="dap"/>
      <sheetName val="gpmb"/>
      <sheetName val="dt-kphi-iso-tong"/>
      <sheetName val="dt-kphi-iso-ctiet"/>
      <sheetName val="CRC"/>
      <sheetName val="GIATRI-DAILY"/>
      <sheetName val="NVBH KHAC"/>
      <sheetName val="NVBH HOAN"/>
      <sheetName val="TONKHODAILY"/>
      <sheetName val="gvt"/>
      <sheetName val="ATGT"/>
      <sheetName val="DG-TH"/>
      <sheetName val="Tuong-chan"/>
      <sheetName val="Dau-cong"/>
      <sheetName val="dtoan (4)"/>
      <sheetName val="GTXL"/>
      <sheetName val="tmdtu"/>
      <sheetName val="d-dap47-48"/>
      <sheetName val="md47-48"/>
      <sheetName val="THop47-48"/>
      <sheetName val="d-dap48-49"/>
      <sheetName val="md48-49"/>
      <sheetName val="THop48-49"/>
      <sheetName val="d-dap49-50"/>
      <sheetName val="md49-50"/>
      <sheetName val="THop49-50"/>
      <sheetName val="d-dap50-51"/>
      <sheetName val="md50-51"/>
      <sheetName val="THop50-51"/>
      <sheetName val="d-dap51-52"/>
      <sheetName val="md51-52"/>
      <sheetName val="THop51-52"/>
      <sheetName val="d-dap52-53"/>
      <sheetName val="md52-53"/>
      <sheetName val="THop52-53"/>
      <sheetName val="d-dap53-54"/>
      <sheetName val="md53-54"/>
      <sheetName val="THop53-54"/>
      <sheetName val="d-dap54-55"/>
      <sheetName val="md54-55"/>
      <sheetName val="THop54-55"/>
      <sheetName val="d-dap55-56"/>
      <sheetName val="md55-56"/>
      <sheetName val="THop55-56"/>
      <sheetName val="d-dap56-57"/>
      <sheetName val="md56-57"/>
      <sheetName val="THop56-57"/>
      <sheetName val="d-dap57-58"/>
      <sheetName val="md57-58"/>
      <sheetName val="THop57-58"/>
      <sheetName val="d-dap58-DC"/>
      <sheetName val="md58-DC"/>
      <sheetName val="THop58-DC"/>
      <sheetName val="NHANHRE1"/>
      <sheetName val="NHANHRE2"/>
      <sheetName val="NHANHRE3"/>
      <sheetName val="NHANHRE4"/>
      <sheetName val="NHANHRE5"/>
      <sheetName val="NHANHRE6"/>
      <sheetName val="NHANHRE7"/>
      <sheetName val="mdNHANHRE8"/>
      <sheetName val="bao cao ngay 13-02"/>
      <sheetName val="CBG"/>
      <sheetName val="ìtoan"/>
      <sheetName val="Sheet3 (2)"/>
      <sheetName val="PL tham dinh"/>
      <sheetName val="THDT"/>
      <sheetName val="KSTK"/>
      <sheetName val="DTCT"/>
      <sheetName val="PTVL"/>
      <sheetName val="Bu VC"/>
      <sheetName val="luong"/>
      <sheetName val="PTDG"/>
      <sheetName val="40000000"/>
      <sheetName val="50000000"/>
      <sheetName val="60000000"/>
      <sheetName val="70000000"/>
      <sheetName val="80000000"/>
      <sheetName val="90000000"/>
      <sheetName val="a0000000"/>
      <sheetName val="gia"/>
      <sheetName val="sut&lt;100"/>
      <sheetName val="sut duong"/>
      <sheetName val="sut am"/>
      <sheetName val="bu lun"/>
      <sheetName val="xoi lo chan ke"/>
      <sheetName val="TDT"/>
      <sheetName val="`u lun"/>
      <sheetName val="PTCT"/>
      <sheetName val="Sheet_x0001_1"/>
      <sheetName val="FPPN"/>
      <sheetName val="CHI_x0000_TIET"/>
      <sheetName val="LO 65+41B"/>
      <sheetName val="LO 48"/>
      <sheetName val="LO 47A"/>
      <sheetName val="LO 46B"/>
      <sheetName val="LO 45"/>
      <sheetName val="LO 44"/>
      <sheetName val="LO 46A"/>
      <sheetName val="LO 41A"/>
      <sheetName val="LO 66"/>
      <sheetName val="LO 42"/>
      <sheetName val="LO 47B"/>
      <sheetName val="LO 43"/>
      <sheetName val="LO 64"/>
      <sheetName val="LO 50"/>
      <sheetName val="LO 49 B "/>
      <sheetName val="LO 63"/>
      <sheetName val="LO 62"/>
      <sheetName val="LO 49 A"/>
      <sheetName val="LO 61"/>
      <sheetName val="NhapSl"/>
      <sheetName val="Nluc"/>
      <sheetName val="Tohop"/>
      <sheetName val="KT_Tthan"/>
      <sheetName val="Tra_TTTD"/>
      <sheetName val="tra-vat-lieu"/>
      <sheetName val="DGCT_x0006_"/>
      <sheetName val="T1"/>
      <sheetName val="T2"/>
      <sheetName val="T3"/>
      <sheetName val="T4"/>
      <sheetName val="T5"/>
      <sheetName val="T6"/>
      <sheetName val="T7"/>
      <sheetName val="T8"/>
      <sheetName val="T9"/>
      <sheetName val="T10"/>
      <sheetName val="T11"/>
      <sheetName val="T12"/>
      <sheetName val="t1.3"/>
      <sheetName val="HK1"/>
      <sheetName val="HK2"/>
      <sheetName val="CANAM"/>
      <sheetName val="GiaVL"/>
      <sheetName val="dam"/>
      <sheetName val="Mocantho"/>
      <sheetName val="MoQL91"/>
      <sheetName val="tru"/>
      <sheetName val="dg"/>
      <sheetName val="10mduongsaumo"/>
      <sheetName val="ctt"/>
      <sheetName val="thanmkhao"/>
      <sheetName val="monho"/>
      <sheetName val="Du_lieu"/>
      <sheetName val="nhan cong"/>
      <sheetName val="P3-PanAn-Factored"/>
      <sheetName val="ktduong"/>
      <sheetName val="cu"/>
      <sheetName val="KTcau2004"/>
      <sheetName val="KT2004XL#moi"/>
      <sheetName val="denbu"/>
      <sheetName val="thop"/>
      <sheetName val="He so"/>
      <sheetName val="PL Vua"/>
      <sheetName val="DPD"/>
      <sheetName val="DgDuong"/>
      <sheetName val="dgmo-tru"/>
      <sheetName val="dgdam"/>
      <sheetName val="Dam-Mo-Tru"/>
      <sheetName val="DTDuong"/>
      <sheetName val="GTXLc"/>
      <sheetName val="CPXLk"/>
      <sheetName val="KPTH"/>
      <sheetName val="Bang KL ket cau"/>
      <sheetName val="Nhap don gia VL dia _x0003__x0000_uong"/>
      <sheetName val="ESTI."/>
      <sheetName val="DI-ESTI"/>
      <sheetName val="_x0000_Ё_x0000__x0000__x0000__x0000_䀤_x0001__x0000__x0000__x0000__x0000_䀶_x0001__x0000_晦晦晦䀙_x0001__x0000__x0000__x0000__x0000_㿰_x0001_H-_x0000_ਈ_x0000_"/>
      <sheetName val="Phan tich don gia chi Uet"/>
      <sheetName val="TT_35NH"/>
      <sheetName val="SPL4"/>
      <sheetName val="tuong"/>
      <sheetName val="sut&lt;1 0"/>
      <sheetName val="rotoduc"/>
      <sheetName val="Truc"/>
      <sheetName val="roto truc"/>
      <sheetName val="stato"/>
      <sheetName val="Day dt"/>
      <sheetName val="statoday"/>
      <sheetName val="stato tam say"/>
      <sheetName val="Than"/>
      <sheetName val="Stato ep"/>
      <sheetName val="Canh gio"/>
      <sheetName val="Napgio"/>
      <sheetName val="Nap-Hopcuc"/>
      <sheetName val="laprap"/>
      <sheetName val="Cocau"/>
      <sheetName val="Ss Z- GB"/>
      <sheetName val="tonghop"/>
      <sheetName val="Sheet19"/>
      <sheetName val="Sheet18"/>
      <sheetName val="She_x0000_t9"/>
      <sheetName val="3cau"/>
      <sheetName val="266+623"/>
      <sheetName val="TXL(266+623"/>
      <sheetName val="DDCT"/>
      <sheetName val="M"/>
      <sheetName val="vln"/>
      <sheetName val="ctTBA"/>
      <sheetName val="CTC_x000f_NG_02"/>
      <sheetName val="_x0004_GCong"/>
      <sheetName val="ma-pt"/>
      <sheetName val="CHI"/>
      <sheetName val="Nhap don gia VL dia _x0003_"/>
      <sheetName val="Ё_x0000_䀤_x0001__x0000_䀶_x0001__x0000_晦晦晦䀙_x0001__x0000_㿰_x0001_H-_x0000_ਈ_x0000_ꏗ㵰휊䀁_x0001__x0000_尩슏⣵䀂"/>
      <sheetName val="_x0000_????_x0001__x0000__x0000__x0000__x0000_?_x0001_H-_x0000_?_x0000_????_x0001__x0000_????_x0001__x0000__x0000__x0000_"/>
      <sheetName val="Ё"/>
      <sheetName val="?_x0000_?_x0001__x0000_?_x0001__x0000_????_x0001__x0000_?_x0001_H-_x0000_?_x0000_????_x0001__x0000_????"/>
      <sheetName val="Phan tich don gia chi ˆUet"/>
      <sheetName val="?"/>
      <sheetName val="????_x0001_"/>
      <sheetName val="tai"/>
      <sheetName val="hoang"/>
      <sheetName val="hoang (2)"/>
      <sheetName val="hoang (3)"/>
      <sheetName val="coc duc"/>
      <sheetName val="IN__x000e_X"/>
      <sheetName val="CHI?TIET"/>
      <sheetName val="Nhap don gia VL dia _x0003_?uong"/>
      <sheetName val="?Ё????䀤_x0001_????䀶_x0001_?晦晦晦䀙_x0001_????㿰_x0001_H-?ਈ?"/>
      <sheetName val="Ё?䀤_x0001_?䀶_x0001_?晦晦晦䀙_x0001_?㿰_x0001_H-?ਈ?ꏗ㵰휊䀁_x0001_?尩슏⣵䀂"/>
      <sheetName val="?????_x0001_?????_x0001_H-???????_x0001_?????_x0001_???"/>
      <sheetName val="???_x0001_??_x0001_?????_x0001_??_x0001_H-???????_x0001_?????"/>
      <sheetName val="????_x0001_??_x0001_H-???????_x0001_?????_x0001_?"/>
      <sheetName val="_x0000_?_x0000__x0000__x0000__x0000_?_x0001__x0000__x0000__x0000__x0000_?_x0001__x0000_????_x0001__x0000__x0000__x0000__x0000_?_x0001_H-_x0000_?_x0000_"/>
      <sheetName val="TN"/>
      <sheetName val="ND"/>
      <sheetName val="Du toan chi tiet_x0000_coc nuoc"/>
      <sheetName val="Số liệu"/>
      <sheetName val="TKKYI"/>
      <sheetName val="TKKYII"/>
      <sheetName val="Tổng hợp theo học sinh"/>
      <sheetName val="XL4Test5 (2)"/>
      <sheetName val="Dbþgia"/>
      <sheetName val="Khu xu ly nuoc THiep-XD"/>
      <sheetName val="Box-Girder"/>
      <sheetName val="dt-kphi-ÿÿo-ctiet"/>
      <sheetName val="NHAP"/>
      <sheetName val="10mduongsa{ío"/>
      <sheetName val="???????_x0001_?????_x0001_?????_x0001_?????_x0001_H-???"/>
      <sheetName val="She?t9"/>
      <sheetName val="dv-kphi-cviet"/>
      <sheetName val="bvh-kphi"/>
      <sheetName val="PCCPCHUNG CHO CAC DTUONG"/>
      <sheetName val="Piers of Main Flyower (1)"/>
      <sheetName val="Thuc thanh"/>
      <sheetName val="Don gia"/>
      <sheetName val="IBASE"/>
      <sheetName val="dtct cong"/>
      <sheetName val="Pier"/>
      <sheetName val="Pile"/>
      <sheetName val="vua_x0000__x0000__x0000__x0000__x0000__x0000__x0000__x0000__x0000__x0000__x0000_韘࿊_x0000__x0004__x0000__x0000__x0000__x0000__x0000__x0000_酐࿊_x0000__x0000__x0000__x0000__x0000_"/>
      <sheetName val="She"/>
      <sheetName val="PBCPCHUNG CHO CAC _x0007_{WÑNG"/>
      <sheetName val="NVBH(HOAN"/>
      <sheetName val="dt-cphi-ctieT"/>
      <sheetName val="Piers of Main Flylyer (1)"/>
      <sheetName val="KLDGTT&lt;1ü_x000c__x0000__x0000_(2)"/>
      <sheetName val="TinhToan"/>
      <sheetName val="coctuatrenda"/>
      <sheetName val="md5!-52"/>
      <sheetName val="DEF"/>
      <sheetName val="???_x0001_??_x0001_?????_x0001_??_x0001_H-???"/>
      <sheetName val="0000000!"/>
      <sheetName val="Sheet1 (3)"/>
      <sheetName val="Sheet1 (2)"/>
      <sheetName val="CDPS"/>
      <sheetName val="0_x0000__x0000_ﱸ͕_x0000__x0004__x0000__x0000__x0000__x0000__x0000__x0000_͕_x0000__x0000__x0000__x0000__x0000__x0000__x0000__x0000_列͕_x0000__x0000__x0013__x0000__x0000__x0000_"/>
      <sheetName val="Giai trinh"/>
      <sheetName val="GTGT"/>
      <sheetName val="Mua vao TT"/>
      <sheetName val="Mua vao GTGT"/>
      <sheetName val="Bra"/>
      <sheetName val="BC HDon"/>
      <sheetName val="BC HDon Qui"/>
      <sheetName val="KE KHAI HDONG"/>
      <sheetName val="Recovered_Sheet1"/>
      <sheetName val="Recovered_Sheet2"/>
      <sheetName val="NKC"/>
      <sheetName val="SoCaiT"/>
      <sheetName val="THDU"/>
      <sheetName val="MTO REV.2(ARMOR)"/>
      <sheetName val="Nhatkychung"/>
      <sheetName val="0"/>
      <sheetName val="Du toan chi tiet"/>
      <sheetName val="_"/>
      <sheetName val="_____x0001_"/>
      <sheetName val="CHI_TIET"/>
      <sheetName val="Nhap don gia VL dia _x0003__uong"/>
      <sheetName val="_Ё____䀤_x0001_____䀶_x0001__晦晦晦䀙_x0001_____㿰_x0001_H-_ਈ_"/>
      <sheetName val="Ё_䀤_x0001__䀶_x0001__晦晦晦䀙_x0001__㿰_x0001_H-_ਈ_ꏗ㵰휊䀁_x0001__尩슏⣵䀂"/>
      <sheetName val="______x0001_______x0001_H-________x0001_______x0001____"/>
      <sheetName val="____x0001____x0001_______x0001____x0001_H-________x0001______"/>
      <sheetName val="_____x0001____x0001_H-________x0001_______x0001__"/>
      <sheetName val="T_x0004_ 3DIEM"/>
      <sheetName val="Rheet10"/>
      <sheetName val="KLD_x0007_TT&lt;120%"/>
      <sheetName val="dtoan_-ctiet"/>
      <sheetName val="dt-kphi_(2)"/>
      <sheetName val="B_cao"/>
      <sheetName val="T_tiet"/>
      <sheetName val="T_N"/>
      <sheetName val="TSCD_DUNG_CHUNG_"/>
      <sheetName val="TSCDTOAN_NHA_MAY"/>
      <sheetName val="CPSXTOAN_BO_SP"/>
      <sheetName val="PBCPCHUNG_CHO_CAC_DTUONG"/>
      <sheetName val="Piers_of_Main_Flyover_(1)"/>
      <sheetName val="Cot_Tru1"/>
      <sheetName val="COC_KHOAN_M1"/>
      <sheetName val="COC_KHOAN_M2"/>
      <sheetName val="COC_KHOAN_T1"/>
      <sheetName val="COC_KHOAN_T5"/>
      <sheetName val="COC_KHOAN_T4"/>
      <sheetName val="COC_DONG"/>
      <sheetName val="DTCT_02__2595"/>
      <sheetName val="THKL_nghiemthu"/>
      <sheetName val="DTCTtaluy_(2)"/>
      <sheetName val="KLDGTT&lt;120%_(2)"/>
      <sheetName val="TH_(2)"/>
      <sheetName val="YEU_TO_CONG"/>
      <sheetName val="TD_3DIEM"/>
      <sheetName val="TD_2DIEM"/>
      <sheetName val="DU_TOAN"/>
      <sheetName val="PHAN_TICH"/>
      <sheetName val="Vatlieu_cau"/>
      <sheetName val="cau_DS11"/>
      <sheetName val="cau_DS12"/>
      <sheetName val="TO_HUNG"/>
      <sheetName val="CONGNHAN_NE"/>
      <sheetName val="Tong_hopQ48-1"/>
      <sheetName val="Tong_hop_QL48_-_2"/>
      <sheetName val="Tong_hop_QL47"/>
      <sheetName val="Tong_hop_QL48_-_3"/>
      <sheetName val="Chi_tiet_don_gia_khoi_phuc"/>
      <sheetName val="Du_toan_chi_tiet_coc_nuoc"/>
      <sheetName val="Du_toan_chi_tiet_coc"/>
      <sheetName val="Phan_tich_don_gia_chi_tiet"/>
      <sheetName val="Nhap_don_gia_VL_dia_phuong"/>
      <sheetName val="Luong_mot_ngay_cong_xay_lap"/>
      <sheetName val="Luong_mot_ngay_cong_khao_sat"/>
      <sheetName val="Sheet3_(2)"/>
      <sheetName val="rph_(2)"/>
      <sheetName val="NVBH_KHAC"/>
      <sheetName val="NVBH_HOAN"/>
      <sheetName val="sut_duong"/>
      <sheetName val="sut_am"/>
      <sheetName val="bu_lun"/>
      <sheetName val="xoi_lo_chan_ke"/>
      <sheetName val="nhan_cong"/>
      <sheetName val="dtoan_(4)"/>
      <sheetName val="t1_3"/>
      <sheetName val="Don_gia_chi_tiet"/>
      <sheetName val="Du_thau"/>
      <sheetName val="Tro_giup"/>
      <sheetName val="PL_tham_dinh"/>
      <sheetName val="Bu_VC"/>
      <sheetName val="`u_lun"/>
      <sheetName val="sut&lt;1_0"/>
      <sheetName val="Khu_xu_ly_nuoc_THiep-XD"/>
      <sheetName val="Giathanh1m3BT"/>
      <sheetName val="NHTN"/>
      <sheetName val="QLDD"/>
      <sheetName val="Moi truong"/>
      <sheetName val="KHĐ"/>
      <sheetName val="dt-kphi_x0010_øÿet"/>
      <sheetName val="Sheet3ٺ_x0001_2)"/>
      <sheetName val="fej"/>
      <sheetName val="DT1__x0010_3"/>
      <sheetName val="DGKE_00"/>
      <sheetName val="P4-T`nAn-Factored"/>
      <sheetName val="[dtTKKT-98-106.xlsၝTHCDS11"/>
      <sheetName val="[dtTKKT-98-106.xls?THCDS11"/>
      <sheetName val="ptvì0-1"/>
      <sheetName val="________x0001_______x0001_______x0001_______x0001_H-___"/>
      <sheetName val="She_t9"/>
      <sheetName val="DG೼�_02"/>
      <sheetName val="____x0001____x0001_______x0001____x0001_H-___"/>
      <sheetName val="Luong_mot_ngay_cong_k`ao_sat"/>
      <sheetName val="TH_11"/>
      <sheetName val="CUAHANG"/>
      <sheetName val="MAKHACH"/>
      <sheetName val="XXXXXXX3"/>
      <sheetName val="XXXXXXX2"/>
      <sheetName val="COC KHOAN0T5"/>
      <sheetName val="TD &quot;DIEM"/>
      <sheetName val="_x0000__x0000__x0000__x0000__x0000__x0000_??_x0000__x0000__x0013__x0000__x0000__x0000__x0000__x0000__x0000__x0000__x0000__x0000__x0000__x0000__x0000__x0000__x0000__x0000__x001f_[dtT"/>
      <sheetName val="CHI TI_x0000__x0000_"/>
      <sheetName val="Tuong-ٺ_x0001_an"/>
      <sheetName val="CPVUE_03"/>
      <sheetName val="vua_x0000_韘࿊_x0000__x0004__x0000_酐࿊_x0000_須࿊_x0000__x0004__x0000__x0016_[dtTKKT-98-10"/>
      <sheetName val="$ap"/>
      <sheetName val="DGAT_02"/>
      <sheetName val="_dtTKKT-98-106.xlsၝTHCDS11"/>
      <sheetName val="_dtTKKT-98-106.xls_THCDS11"/>
      <sheetName val="S²_x0000__x0000_2"/>
      <sheetName val="INV"/>
      <sheetName val="XXXXXXX4"/>
      <sheetName val="sat"/>
      <sheetName val="Du toan chi tiet coc juoc"/>
      <sheetName val="Du toan_x0000_chi tiet coc"/>
      <sheetName val="She%t11"/>
      <sheetName val="T²_x0000__x0000_8-49"/>
      <sheetName val="YE2_x0000__x0000_ CONG"/>
      <sheetName val="ma_pt"/>
      <sheetName val="bth-ëphi"/>
      <sheetName val="KLDGTT&lt;1ü_x000c_"/>
      <sheetName val="KLDGTT&lt;1ü_x000c_??(2)"/>
      <sheetName val="Piers of Mai. Flyover (1)"/>
      <sheetName val="KL thanh toan-Xuan Dao"/>
      <sheetName val="Ctinh 10kV"/>
      <sheetName val="khluong"/>
      <sheetName val="S? li?u"/>
      <sheetName val="T?ng h?p theo h?c sinh"/>
      <sheetName val="DothiP1"/>
      <sheetName val="Gca may Buu dien"/>
      <sheetName val="882"/>
      <sheetName val="Giamay"/>
      <sheetName val="DM_GVT"/>
      <sheetName val="May chuyen nganh"/>
      <sheetName val="TT06"/>
      <sheetName val="tra_x0000__x0000__x0000__x0000__x0000_±@Z"/>
      <sheetName val="Quantity"/>
      <sheetName val="dt-kphi-isoiendo"/>
      <sheetName val="vua???????????韘࿊?_x0004_??????酐࿊?????"/>
      <sheetName val="PC-summary"/>
      <sheetName val="dtmkphi-iso-tong"/>
      <sheetName val="0??ﱸ͕?_x0004_??????͕????????列͕??_x0013_???"/>
      <sheetName val="DG??_02"/>
      <sheetName val="?_x0000_???_x0010_??_x0000__x0004__x0000__x0000__x0000__x0000__x0000__x0000_??_x0000__x0000__x0000__x0000__x0000__x0000__x0000__x0000_??_x0000__x0000__x0006_"/>
      <sheetName val="CtVKdam_x0000_Ʀ_x0000__x0000__x0000__x0000__x0000_"/>
      <sheetName val="tra?????±@Z"/>
      <sheetName val="T2_x0000__x0000_)"/>
      <sheetName val="YE2"/>
      <sheetName val="TT"/>
      <sheetName val="PL t"/>
      <sheetName val="Bu VC_x0000__x0000__x0000__x0000__x0000__x0000__x0000_4_x0000__x0001__x0000_龴΅_x0000__x0004__x0000_"/>
      <sheetName val="40000000_x0000_Ή_x0000__x0000__x0000__x0000__x0000__x0000__x0000__x0000__x0000__x0000_ꃬ΅_x0000__x0004__x0000__x0000__x0000__x0000__x0000__x0000_"/>
      <sheetName val="Luong mot ngay cofg xay lap"/>
      <sheetName val="DGKE]02"/>
      <sheetName val="tra"/>
      <sheetName val="S_ li_u"/>
      <sheetName val="hinhhoc"/>
      <sheetName val="T_ng h_p theo h_c sinh"/>
      <sheetName val="Du toan chi tiet?coc nuoc"/>
      <sheetName val="Nhap don gia VL dia áhuong"/>
      <sheetName val="uong mot ngay cong xay lap"/>
      <sheetName val="dt-k0hi (2)"/>
      <sheetName val="DT_x0003_T_02"/>
      <sheetName val="S²"/>
      <sheetName val="Eodule1"/>
      <sheetName val="Klu_x0016_4_x0000_DÀÀFN"/>
      <sheetName val="Tuong-?_x0001_an"/>
      <sheetName val="Phan_tich_don_gia_chi_Uet"/>
      <sheetName val="dmvt "/>
      <sheetName val="[_x001e__x001e__x001e__x001e__x001e__x001e__x001e__x001e__x001e__x001e__x001e__x001e__x001e__x001e__x001e__x001e__x001e__x001e__x001e__x001e__x001e__x001e__x001e__x001e__x001e__x001e__x001e__x001e__x001e_"/>
      <sheetName val="_x001e__x001e__x001e__x001e__x001e__x001e__x001e__x001e__x001e__x001e__x001e__x001e__x001e__x001e__x001e__x001e__x001e__x001e__x001e__x001e__x001e__x001e__x001e__x001e__x001e__x001e__x001e__x001e__x001e__x001e_"/>
      <sheetName val="TM_JCTC"/>
      <sheetName val="ptvt"/>
    </sheetNames>
    <sheetDataSet>
      <sheetData sheetId="0" refreshError="1">
        <row r="10">
          <cell r="Q10">
            <v>58000</v>
          </cell>
        </row>
        <row r="12">
          <cell r="Q12">
            <v>54000</v>
          </cell>
        </row>
        <row r="15">
          <cell r="Q15">
            <v>164</v>
          </cell>
        </row>
        <row r="20">
          <cell r="Q20">
            <v>18000</v>
          </cell>
        </row>
        <row r="21">
          <cell r="Q21">
            <v>50000</v>
          </cell>
        </row>
        <row r="23">
          <cell r="Q23">
            <v>4340</v>
          </cell>
        </row>
        <row r="28">
          <cell r="Q28">
            <v>1364000</v>
          </cell>
        </row>
        <row r="30">
          <cell r="Q30">
            <v>3500</v>
          </cell>
        </row>
        <row r="33">
          <cell r="Q33">
            <v>13636</v>
          </cell>
        </row>
        <row r="37">
          <cell r="Q37">
            <v>30000</v>
          </cell>
        </row>
        <row r="40">
          <cell r="Q40">
            <v>4500</v>
          </cell>
        </row>
        <row r="45">
          <cell r="Q45">
            <v>4300</v>
          </cell>
        </row>
        <row r="47">
          <cell r="Q47">
            <v>10500</v>
          </cell>
        </row>
        <row r="48">
          <cell r="Q48">
            <v>2000</v>
          </cell>
        </row>
        <row r="49">
          <cell r="Q49">
            <v>3000</v>
          </cell>
        </row>
        <row r="50">
          <cell r="Q50">
            <v>1200</v>
          </cell>
        </row>
        <row r="51">
          <cell r="Q51">
            <v>1370</v>
          </cell>
        </row>
        <row r="55">
          <cell r="Q55">
            <v>8636.363636363636</v>
          </cell>
        </row>
      </sheetData>
      <sheetData sheetId="1"/>
      <sheetData sheetId="2"/>
      <sheetData sheetId="3"/>
      <sheetData sheetId="4"/>
      <sheetData sheetId="5"/>
      <sheetData sheetId="6"/>
      <sheetData sheetId="7"/>
      <sheetData sheetId="8"/>
      <sheetData sheetId="9" refreshError="1"/>
      <sheetData sheetId="10" refreshError="1"/>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refreshError="1"/>
      <sheetData sheetId="66" refreshError="1"/>
      <sheetData sheetId="67" refreshError="1"/>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refreshError="1"/>
      <sheetData sheetId="98"/>
      <sheetData sheetId="99"/>
      <sheetData sheetId="100"/>
      <sheetData sheetId="101"/>
      <sheetData sheetId="102"/>
      <sheetData sheetId="103" refreshError="1"/>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refreshError="1"/>
      <sheetData sheetId="242" refreshError="1"/>
      <sheetData sheetId="243" refreshError="1"/>
      <sheetData sheetId="244" refreshError="1"/>
      <sheetData sheetId="245"/>
      <sheetData sheetId="246" refreshError="1"/>
      <sheetData sheetId="247" refreshError="1"/>
      <sheetData sheetId="248" refreshError="1"/>
      <sheetData sheetId="249" refreshError="1"/>
      <sheetData sheetId="250" refreshError="1"/>
      <sheetData sheetId="251" refreshError="1"/>
      <sheetData sheetId="252"/>
      <sheetData sheetId="253" refreshError="1"/>
      <sheetData sheetId="254" refreshError="1"/>
      <sheetData sheetId="255" refreshError="1"/>
      <sheetData sheetId="256" refreshError="1"/>
      <sheetData sheetId="257" refreshError="1"/>
      <sheetData sheetId="258" refreshError="1"/>
      <sheetData sheetId="259" refreshError="1"/>
      <sheetData sheetId="260"/>
      <sheetData sheetId="261"/>
      <sheetData sheetId="262"/>
      <sheetData sheetId="263"/>
      <sheetData sheetId="264"/>
      <sheetData sheetId="265"/>
      <sheetData sheetId="266"/>
      <sheetData sheetId="267"/>
      <sheetData sheetId="268" refreshError="1"/>
      <sheetData sheetId="269"/>
      <sheetData sheetId="270"/>
      <sheetData sheetId="27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sheetData sheetId="292"/>
      <sheetData sheetId="293"/>
      <sheetData sheetId="294"/>
      <sheetData sheetId="295"/>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sheetData sheetId="312"/>
      <sheetData sheetId="313"/>
      <sheetData sheetId="314" refreshError="1"/>
      <sheetData sheetId="315"/>
      <sheetData sheetId="316"/>
      <sheetData sheetId="317"/>
      <sheetData sheetId="318"/>
      <sheetData sheetId="319"/>
      <sheetData sheetId="320"/>
      <sheetData sheetId="321"/>
      <sheetData sheetId="322"/>
      <sheetData sheetId="323"/>
      <sheetData sheetId="324" refreshError="1"/>
      <sheetData sheetId="325" refreshError="1"/>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refreshError="1"/>
      <sheetData sheetId="347" refreshError="1"/>
      <sheetData sheetId="348" refreshError="1"/>
      <sheetData sheetId="349"/>
      <sheetData sheetId="350" refreshError="1"/>
      <sheetData sheetId="351" refreshError="1"/>
      <sheetData sheetId="352" refreshError="1"/>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refreshError="1"/>
      <sheetData sheetId="380"/>
      <sheetData sheetId="381" refreshError="1"/>
      <sheetData sheetId="382"/>
      <sheetData sheetId="383"/>
      <sheetData sheetId="384"/>
      <sheetData sheetId="385" refreshError="1"/>
      <sheetData sheetId="386" refreshError="1"/>
      <sheetData sheetId="387"/>
      <sheetData sheetId="388" refreshError="1"/>
      <sheetData sheetId="389"/>
      <sheetData sheetId="390" refreshError="1"/>
      <sheetData sheetId="391"/>
      <sheetData sheetId="392"/>
      <sheetData sheetId="393"/>
      <sheetData sheetId="394"/>
      <sheetData sheetId="395"/>
      <sheetData sheetId="396"/>
      <sheetData sheetId="397" refreshError="1"/>
      <sheetData sheetId="398"/>
      <sheetData sheetId="399"/>
      <sheetData sheetId="400" refreshError="1"/>
      <sheetData sheetId="401"/>
      <sheetData sheetId="402"/>
      <sheetData sheetId="403"/>
      <sheetData sheetId="404"/>
      <sheetData sheetId="405" refreshError="1"/>
      <sheetData sheetId="406" refreshError="1"/>
      <sheetData sheetId="407" refreshError="1"/>
      <sheetData sheetId="408"/>
      <sheetData sheetId="409" refreshError="1"/>
      <sheetData sheetId="410" refreshError="1"/>
      <sheetData sheetId="411" refreshError="1"/>
      <sheetData sheetId="412" refreshError="1"/>
      <sheetData sheetId="413" refreshError="1"/>
      <sheetData sheetId="414"/>
      <sheetData sheetId="415" refreshError="1"/>
      <sheetData sheetId="416" refreshError="1"/>
      <sheetData sheetId="417" refreshError="1"/>
      <sheetData sheetId="418" refreshError="1"/>
      <sheetData sheetId="419"/>
      <sheetData sheetId="420"/>
      <sheetData sheetId="421"/>
      <sheetData sheetId="422" refreshError="1"/>
      <sheetData sheetId="423" refreshError="1"/>
      <sheetData sheetId="424"/>
      <sheetData sheetId="425"/>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sheetData sheetId="435"/>
      <sheetData sheetId="436" refreshError="1"/>
      <sheetData sheetId="437" refreshError="1"/>
      <sheetData sheetId="438"/>
      <sheetData sheetId="439" refreshError="1"/>
      <sheetData sheetId="440" refreshError="1"/>
      <sheetData sheetId="441"/>
      <sheetData sheetId="442" refreshError="1"/>
      <sheetData sheetId="443" refreshError="1"/>
      <sheetData sheetId="444"/>
      <sheetData sheetId="445"/>
      <sheetData sheetId="446"/>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sheetData sheetId="545" refreshError="1"/>
      <sheetData sheetId="546" refreshError="1"/>
      <sheetData sheetId="547" refreshError="1"/>
      <sheetData sheetId="548"/>
      <sheetData sheetId="549"/>
      <sheetData sheetId="550"/>
      <sheetData sheetId="551" refreshError="1"/>
      <sheetData sheetId="552" refreshError="1"/>
      <sheetData sheetId="553"/>
      <sheetData sheetId="554" refreshError="1"/>
      <sheetData sheetId="555" refreshError="1"/>
      <sheetData sheetId="556"/>
      <sheetData sheetId="557" refreshError="1"/>
      <sheetData sheetId="558" refreshError="1"/>
      <sheetData sheetId="559"/>
      <sheetData sheetId="560"/>
      <sheetData sheetId="561"/>
      <sheetData sheetId="562"/>
      <sheetData sheetId="563"/>
      <sheetData sheetId="564"/>
      <sheetData sheetId="565" refreshError="1"/>
      <sheetData sheetId="566" refreshError="1"/>
      <sheetData sheetId="567"/>
      <sheetData sheetId="568"/>
      <sheetData sheetId="569"/>
      <sheetData sheetId="570"/>
      <sheetData sheetId="571" refreshError="1"/>
      <sheetData sheetId="572"/>
      <sheetData sheetId="573" refreshError="1"/>
      <sheetData sheetId="574" refreshError="1"/>
      <sheetData sheetId="575"/>
      <sheetData sheetId="576"/>
      <sheetData sheetId="577"/>
      <sheetData sheetId="578" refreshError="1"/>
      <sheetData sheetId="579"/>
      <sheetData sheetId="580"/>
      <sheetData sheetId="581" refreshError="1"/>
      <sheetData sheetId="582"/>
      <sheetData sheetId="583" refreshError="1"/>
      <sheetData sheetId="584" refreshError="1"/>
      <sheetData sheetId="585"/>
      <sheetData sheetId="586" refreshError="1"/>
      <sheetData sheetId="587"/>
      <sheetData sheetId="588" refreshError="1"/>
      <sheetData sheetId="589" refreshError="1"/>
      <sheetData sheetId="590" refreshError="1"/>
      <sheetData sheetId="591" refreshError="1"/>
      <sheetData sheetId="592" refreshError="1"/>
      <sheetData sheetId="593" refreshError="1"/>
      <sheetData sheetId="594" refreshError="1"/>
      <sheetData sheetId="595"/>
      <sheetData sheetId="596"/>
      <sheetData sheetId="597"/>
      <sheetData sheetId="598"/>
      <sheetData sheetId="599"/>
      <sheetData sheetId="600"/>
      <sheetData sheetId="601" refreshError="1"/>
      <sheetData sheetId="602" refreshError="1"/>
      <sheetData sheetId="603" refreshError="1"/>
      <sheetData sheetId="604"/>
      <sheetData sheetId="605" refreshError="1"/>
      <sheetData sheetId="606"/>
      <sheetData sheetId="607" refreshError="1"/>
      <sheetData sheetId="608" refreshError="1"/>
      <sheetData sheetId="609" refreshError="1"/>
      <sheetData sheetId="610"/>
      <sheetData sheetId="611" refreshError="1"/>
      <sheetData sheetId="612"/>
      <sheetData sheetId="613" refreshError="1"/>
      <sheetData sheetId="614" refreshError="1"/>
      <sheetData sheetId="615"/>
      <sheetData sheetId="616" refreshError="1"/>
      <sheetData sheetId="617" refreshError="1"/>
      <sheetData sheetId="618"/>
      <sheetData sheetId="619"/>
      <sheetData sheetId="620"/>
      <sheetData sheetId="621"/>
      <sheetData sheetId="622" refreshError="1"/>
      <sheetData sheetId="623"/>
      <sheetData sheetId="624" refreshError="1"/>
      <sheetData sheetId="625"/>
      <sheetData sheetId="626"/>
      <sheetData sheetId="627" refreshError="1"/>
      <sheetData sheetId="628"/>
      <sheetData sheetId="629" refreshError="1"/>
      <sheetData sheetId="630"/>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T35"/>
    </sheetNames>
    <sheetDataSet>
      <sheetData sheetId="0"/>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kap rap"/>
      <sheetName val="Sheet1"/>
      <sheetName val="harsat"/>
      <sheetName val="AN BONGKARAN"/>
      <sheetName val="ANALISA"/>
      <sheetName val="AN kusen"/>
      <sheetName val="AN beton"/>
      <sheetName val="REKAP"/>
      <sheetName val="upah bahan"/>
      <sheetName val="RAB BONGKARAN"/>
      <sheetName val="bq tam-penghub"/>
      <sheetName val="RAB AR&amp;STR"/>
      <sheetName val="RAB M&amp;E"/>
      <sheetName val="Lat gach san nha"/>
      <sheetName val="rekap_rap"/>
      <sheetName val="AN_BONGKARAN"/>
      <sheetName val="AN_kusen"/>
      <sheetName val="AN_beton"/>
      <sheetName val="upah_bahan"/>
      <sheetName val="RAB_BONGKARAN"/>
      <sheetName val="bq_tam-penghub"/>
      <sheetName val="RAB_AR&amp;STR"/>
      <sheetName val="RAB_M&amp;E"/>
      <sheetName val="Lat_gach_san_nha"/>
      <sheetName val="RAB AR_STR"/>
      <sheetName val="01.THGTTT"/>
      <sheetName val="HD 15122"/>
      <sheetName val="Earthwork"/>
      <sheetName val="GT Bieu hanh lang"/>
      <sheetName val="BAG-2"/>
      <sheetName val="CV CHAO GIA 2"/>
      <sheetName val="rekap_rap1"/>
      <sheetName val="AN_BONGKARAN1"/>
      <sheetName val="AN_kusen1"/>
      <sheetName val="AN_beton1"/>
      <sheetName val="upah_bahan1"/>
      <sheetName val="RAB_BONGKARAN1"/>
      <sheetName val="bq_tam-penghub1"/>
      <sheetName val="RAB_AR&amp;STR1"/>
      <sheetName val="RAB_M&amp;E1"/>
      <sheetName val="Lat_gach_san_nha1"/>
      <sheetName val="RAB_AR_STR"/>
      <sheetName val="Sheet2"/>
      <sheetName val="Sheet3"/>
      <sheetName val="COMMON AREA"/>
      <sheetName val="Goc CC"/>
      <sheetName val="BQ_TIMAHR1"/>
      <sheetName val="???????-BLDG"/>
      <sheetName val="rekap_rap2"/>
      <sheetName val="AN_BONGKARAN2"/>
      <sheetName val="AN_kusen2"/>
      <sheetName val="AN_beton2"/>
      <sheetName val="upah_bahan2"/>
      <sheetName val="RAB_BONGKARAN2"/>
      <sheetName val="bq_tam-penghub2"/>
      <sheetName val="RAB_AR&amp;STR2"/>
      <sheetName val="RAB_M&amp;E2"/>
      <sheetName val="Lat_gach_san_nha2"/>
      <sheetName val="RAB_AR_STR1"/>
      <sheetName val="01_THGTTT"/>
      <sheetName val="HD_15122"/>
      <sheetName val="GT_Bieu_hanh_lang"/>
      <sheetName val="CV_CHAO_GIA_2"/>
      <sheetName val="COMMON_AREA"/>
      <sheetName val="Goc_CC"/>
      <sheetName val="Data"/>
      <sheetName val="_______-BLDG"/>
      <sheetName val="MA NS"/>
      <sheetName val="Quantity"/>
      <sheetName val="FitOutConfCentre"/>
      <sheetName val="Thep"/>
      <sheetName val="노임단가"/>
      <sheetName val="Listrik"/>
      <sheetName val="Bill No 6 Koord &amp; Attendance"/>
      <sheetName val="Pag_hal"/>
      <sheetName val="BQ Kantor&amp;Pabrik(beton)"/>
      <sheetName val="AnalisaSIPIL RIIL"/>
      <sheetName val="Isolasi Luar Dalam"/>
      <sheetName val="Isolasi Luar"/>
      <sheetName val="Upah"/>
      <sheetName val="analis azaa"/>
      <sheetName val="AC"/>
      <sheetName val="SAP"/>
      <sheetName val="SEX"/>
      <sheetName val="tifico"/>
      <sheetName val="Analisa ARS"/>
      <sheetName val="I-KAMAR"/>
      <sheetName val="I_KAMAR"/>
      <sheetName val="01A- RAB"/>
      <sheetName val="DAF-1"/>
      <sheetName val="RAP"/>
      <sheetName val="ESCON"/>
      <sheetName val="rekap.c"/>
      <sheetName val="BQ"/>
      <sheetName val="HRG BHN"/>
      <sheetName val="A"/>
      <sheetName val="Urai _Resap pengikat"/>
      <sheetName val="STAF"/>
      <sheetName val="COVERUSRP"/>
      <sheetName val="SITE"/>
      <sheetName val="ESCOND"/>
      <sheetName val="BQUSRP"/>
      <sheetName val="H.Satuan"/>
      <sheetName val="STR"/>
      <sheetName val="Volume"/>
      <sheetName val="jadwal"/>
      <sheetName val="??-BLDG"/>
      <sheetName val="Chi tiet"/>
      <sheetName val="PNT-QUOT-#3"/>
      <sheetName val="COAT&amp;WRAP-QIOT-#3"/>
      <sheetName val="KSG03"/>
      <sheetName val="List"/>
      <sheetName val="__-BLDG"/>
      <sheetName val="Danh mục"/>
      <sheetName val="THVT"/>
      <sheetName val="Bia"/>
      <sheetName val="B1.1Giatri theo HD"/>
      <sheetName val="XL4Poppy"/>
      <sheetName val="Chiet tinh dz35"/>
      <sheetName val="Sàn T1"/>
      <sheetName val="Lỗ thông gió"/>
      <sheetName val="Data1"/>
      <sheetName val="Data2"/>
      <sheetName val="INPUT"/>
      <sheetName val="rekap_rap3"/>
      <sheetName val="AN_BONGKARAN3"/>
      <sheetName val="AN_kusen3"/>
      <sheetName val="AN_beton3"/>
      <sheetName val="upah_bahan3"/>
      <sheetName val="RAB_BONGKARAN3"/>
      <sheetName val="bq_tam-penghub3"/>
      <sheetName val="RAB_AR&amp;STR3"/>
      <sheetName val="RAB_M&amp;E3"/>
      <sheetName val="Lat_gach_san_nha3"/>
      <sheetName val="RAB_AR_STR2"/>
      <sheetName val="01_THGTTT1"/>
      <sheetName val="HD_151221"/>
      <sheetName val="GT_Bieu_hanh_lang1"/>
      <sheetName val="CV_CHAO_GIA_21"/>
      <sheetName val="COMMON_AREA1"/>
      <sheetName val="Goc_CC1"/>
      <sheetName val="MA_NS"/>
      <sheetName val="THQT"/>
      <sheetName val="TONG HOP STK NHA CUNG CAP"/>
      <sheetName val="Bill_No_6_Koord_&amp;_Attendance"/>
      <sheetName val="BQ_Kantor&amp;Pabrik(beton)"/>
      <sheetName val="AnalisaSIPIL_RIIL"/>
      <sheetName val="Isolasi_Luar_Dalam"/>
      <sheetName val="Isolasi_Luar"/>
      <sheetName val="analis_azaa"/>
      <sheetName val="Analisa_ARS"/>
      <sheetName val="01A-_RAB"/>
      <sheetName val="rekap_c"/>
      <sheetName val="HRG_BHN"/>
      <sheetName val="Urai__Resap_pengikat"/>
      <sheetName val="H_Satuan"/>
      <sheetName val="Chi_tiet"/>
      <sheetName val="Tổng Hợp giá trị theo tháng"/>
      <sheetName val="INFOR-ST"/>
      <sheetName val="質疑回答書"/>
      <sheetName val="SS Coc Khoan Nhoi"/>
      <sheetName val="Chiet_tinh_dz35"/>
      <sheetName val="Danh_mục"/>
      <sheetName val="B1_1Giatri_theo_HD"/>
      <sheetName val="Sàn_T1"/>
      <sheetName val="Lỗ_thông_gió"/>
      <sheetName val="rekap_rap4"/>
      <sheetName val="AN_BONGKARAN4"/>
      <sheetName val="AN_kusen4"/>
      <sheetName val="AN_beton4"/>
      <sheetName val="upah_bahan4"/>
      <sheetName val="RAB_BONGKARAN4"/>
      <sheetName val="bq_tam-penghub4"/>
      <sheetName val="RAB_AR&amp;STR4"/>
      <sheetName val="RAB_M&amp;E4"/>
      <sheetName val="Lat_gach_san_nha4"/>
      <sheetName val="RAB_AR_STR3"/>
      <sheetName val="01_THGTTT2"/>
      <sheetName val="HD_151222"/>
      <sheetName val="CV_CHAO_GIA_22"/>
      <sheetName val="GT_Bieu_hanh_lang2"/>
      <sheetName val="COMMON_AREA2"/>
      <sheetName val="Goc_CC2"/>
      <sheetName val="MA_NS1"/>
      <sheetName val="TONG_HOP_STK_NHA_CUNG_CAP"/>
      <sheetName val="04 - XUONG DET B"/>
      <sheetName val="CTGX"/>
      <sheetName val="CTG-1"/>
      <sheetName val="Data (2)"/>
      <sheetName val="BXLDL"/>
      <sheetName val="264"/>
      <sheetName val="Kingpost"/>
      <sheetName val="SPS"/>
      <sheetName val="집계표"/>
      <sheetName val="6MONTHS"/>
      <sheetName val="KTXD-TQT, PS"/>
      <sheetName val="TH SKL"/>
      <sheetName val="NOTE"/>
      <sheetName val="DIEN GIAI KLCV NHA LAP RAP"/>
      <sheetName val="KL THEP NHA LAP RAP"/>
      <sheetName val="TB-07-A标前成本测算分析表（直接费）"/>
      <sheetName val="침하계"/>
      <sheetName val="Du tru CP-Bieu 01"/>
      <sheetName val="FCLV"/>
      <sheetName val="FELV"/>
      <sheetName val="FKLV"/>
      <sheetName val="FNLV"/>
      <sheetName val="FBLV"/>
      <sheetName val="Luong khoan BĐH"/>
      <sheetName val="NHAP SL"/>
      <sheetName val="gia cong tac"/>
      <sheetName val="토공"/>
      <sheetName val="VCV-BE-TONG"/>
      <sheetName val="GIÁ VẬT TƯ"/>
      <sheetName val="RATE"/>
      <sheetName val="Data 01"/>
      <sheetName val="入力作成表"/>
      <sheetName val="General Schedule"/>
      <sheetName val="Data Phat"/>
      <sheetName val="갑지"/>
      <sheetName val="Div26 - Elect"/>
      <sheetName val="Eq. Mobilization"/>
      <sheetName val="Bill_No_6_Koord_&amp;_Attendance1"/>
      <sheetName val="BQ_Kantor&amp;Pabrik(beton)1"/>
      <sheetName val="AnalisaSIPIL_RIIL1"/>
      <sheetName val="Isolasi_Luar_Dalam1"/>
      <sheetName val="Isolasi_Luar1"/>
      <sheetName val="analis_azaa1"/>
      <sheetName val="Analisa_ARS1"/>
      <sheetName val="01A-_RAB1"/>
      <sheetName val="rekap_c1"/>
      <sheetName val="HRG_BHN1"/>
      <sheetName val="Urai__Resap_pengikat1"/>
      <sheetName val="H_Satuan1"/>
      <sheetName val="Chi_tiet1"/>
      <sheetName val="Tổng_Hợp_giá_trị_theo_tháng"/>
      <sheetName val="rekap_rap5"/>
      <sheetName val="AN_BONGKARAN5"/>
      <sheetName val="AN_kusen5"/>
      <sheetName val="AN_beton5"/>
      <sheetName val="upah_bahan5"/>
      <sheetName val="RAB_BONGKARAN5"/>
      <sheetName val="bq_tam-penghub5"/>
      <sheetName val="RAB_AR&amp;STR5"/>
      <sheetName val="RAB_M&amp;E5"/>
      <sheetName val="RAB_AR_STR4"/>
      <sheetName val="Lat_gach_san_nha5"/>
      <sheetName val="01_THGTTT3"/>
      <sheetName val="HD_151223"/>
      <sheetName val="GT_Bieu_hanh_lang3"/>
      <sheetName val="COMMON_AREA3"/>
      <sheetName val="CV_CHAO_GIA_23"/>
      <sheetName val="Goc_CC3"/>
      <sheetName val="MA_NS2"/>
      <sheetName val="Sàn_T11"/>
      <sheetName val="Lỗ_thông_gió1"/>
      <sheetName val="Danh_mục1"/>
      <sheetName val="Chiet_tinh_dz351"/>
      <sheetName val="B1_1Giatri_theo_HD1"/>
      <sheetName val="TONG_HOP_STK_NHA_CUNG_CAP1"/>
      <sheetName val="SS_Coc_Khoan_Nhoi"/>
      <sheetName val="04_-_XUONG_DET_B"/>
      <sheetName val="Data_(2)"/>
      <sheetName val="KTXD-TQT,_PS"/>
      <sheetName val="TH_SKL"/>
      <sheetName val="MTO REV.2(ARMOR)"/>
      <sheetName val="Đơn Giá "/>
      <sheetName val="LEGEND"/>
      <sheetName val="GIAVLIEU"/>
      <sheetName val="2.HĐ MÁY + NHÂN LỰC"/>
      <sheetName val="CAP NHAT GIA VL"/>
      <sheetName val="HẠNG MỤC"/>
      <sheetName val="GIÁM SÁT"/>
      <sheetName val="Key"/>
      <sheetName val="MTL(AG)"/>
      <sheetName val="Du_tru_CP-Bieu_01"/>
      <sheetName val="Luong_khoan_BĐH"/>
      <sheetName val="NHAP_SL"/>
      <sheetName val="DIEN_GIAI_KLCV_NHA_LAP_RAP"/>
      <sheetName val="KL_THEP_NHA_LAP_RAP"/>
      <sheetName val="gia_cong_tac"/>
      <sheetName val="GIÁ_VẬT_TƯ"/>
      <sheetName val="General_Schedule"/>
      <sheetName val="Eq__Mobilization"/>
      <sheetName val="Data_01"/>
      <sheetName val="Dinh muc CP KTCB khac"/>
      <sheetName val="負荷集計（断熱不燃）"/>
      <sheetName val="chitimc"/>
      <sheetName val="dongia (2)"/>
      <sheetName val="giathanh1"/>
      <sheetName val="THPDMoi  (2)"/>
      <sheetName val="gtrinh"/>
      <sheetName val="phuluc1"/>
      <sheetName val="lam-moi"/>
      <sheetName val="DONGIA"/>
      <sheetName val="thao-go"/>
      <sheetName val="DON GIA"/>
      <sheetName val="TONGKE-HT"/>
      <sheetName val="DG"/>
      <sheetName val="#REF"/>
      <sheetName val="dtxl"/>
      <sheetName val="t-h HA THE"/>
      <sheetName val="CHITIET VL-NC-TT -1p"/>
      <sheetName val="TONG HOP VL-NC TT"/>
      <sheetName val="TH XL"/>
      <sheetName val="VC"/>
      <sheetName val="chitiet"/>
      <sheetName val="Tiepdia"/>
      <sheetName val="CHITIET VL-NC-TT-3p"/>
      <sheetName val="TDTKP"/>
      <sheetName val="TDTKP1"/>
      <sheetName val="KPVC-BD "/>
      <sheetName val="CHITIET VL-NC"/>
      <sheetName val="TPNC"/>
      <sheetName val="Tongke"/>
      <sheetName val="TinhGiaNC"/>
      <sheetName val="Thiet Bi"/>
      <sheetName val="VCBo"/>
      <sheetName val="DMCP"/>
      <sheetName val="Phan tich"/>
      <sheetName val="TH Vat tu"/>
      <sheetName val="TH Kinh phi"/>
      <sheetName val="BocXep"/>
      <sheetName val="TinhGiaMTC"/>
      <sheetName val="TH MTC"/>
      <sheetName val="TH N.Cong"/>
      <sheetName val="VCThuy"/>
      <sheetName val="KL chi tiet"/>
      <sheetName val="KL tong hop"/>
      <sheetName val="F4-F7"/>
      <sheetName val="NhapSL"/>
      <sheetName val="Thep-MatCat"/>
      <sheetName val="Kiem-Toan"/>
      <sheetName val="tifico[NO]"/>
      <sheetName val="tifico[Ext]"/>
      <sheetName val="H-BHN"/>
      <sheetName val="A-BANTU"/>
      <sheetName val="Tifico-newoffice,R1"/>
      <sheetName val="ME-PLUMBING"/>
      <sheetName val="Material"/>
      <sheetName val="D &amp; W sizes"/>
      <sheetName val="tifico_NO_"/>
      <sheetName val="tifico_Ext_"/>
      <sheetName val="Cover Daf-2"/>
      <sheetName val="Analisa HS"/>
      <sheetName val="Elektrikal"/>
      <sheetName val="mat-me pipa"/>
      <sheetName val="DAF_1"/>
      <sheetName val="PEF29_CD(IDR)"/>
      <sheetName val="Currency Rate"/>
      <sheetName val="atap"/>
      <sheetName val="TOWN"/>
      <sheetName val="B _ Norelec"/>
      <sheetName val="villa"/>
      <sheetName val="Group"/>
      <sheetName val="Pile"/>
      <sheetName val="Piping"/>
      <sheetName val="Elec-ins"/>
      <sheetName val="Daf 1"/>
      <sheetName val="Temporary"/>
      <sheetName val="Notes"/>
      <sheetName val="Rekap Direct Cost"/>
      <sheetName val="Bill No 6 Koord _ Attendance"/>
      <sheetName val="SPM062"/>
      <sheetName val="WH-Rev"/>
      <sheetName val="WMS-INT"/>
      <sheetName val="Slab"/>
      <sheetName val="Master"/>
      <sheetName val="covere"/>
      <sheetName val="Mob"/>
      <sheetName val="D7"/>
      <sheetName val="D_&amp;_W_sizes"/>
      <sheetName val="B___Norelec"/>
      <sheetName val="Cover_Daf-2"/>
      <sheetName val="Analisa_HS"/>
      <sheetName val="Currency_Rate"/>
      <sheetName val="mat-me_pipa"/>
      <sheetName val="Rekap_Direct_Cost"/>
      <sheetName val="Bill_No_6_Koord___Attendance"/>
      <sheetName val="125x125"/>
      <sheetName val="Cac HS hieu chinh"/>
      <sheetName val="2-Genset print"/>
      <sheetName val="MOW 45%"/>
      <sheetName val="MOS 55%"/>
      <sheetName val="BAG_2"/>
      <sheetName val=" UPAH"/>
      <sheetName val="B - Norelec"/>
      <sheetName val="DAFT_ALAT,UPAH &amp; MAT"/>
      <sheetName val="Harga ME "/>
      <sheetName val="SITE-E"/>
      <sheetName val="H_BHN"/>
      <sheetName val="SALING"/>
      <sheetName val="UNIT_P"/>
      <sheetName val="F&amp;S"/>
      <sheetName val="TOSHIBA-Structure"/>
      <sheetName val="Pipe"/>
      <sheetName val="CONS."/>
      <sheetName val="Duc-3"/>
      <sheetName val="January 2015"/>
      <sheetName val="SAT-BHN"/>
      <sheetName val="Basic Price"/>
      <sheetName val="plumbing"/>
      <sheetName val="Cover"/>
      <sheetName val="HARGA MATERIAL"/>
      <sheetName val="BQ ARS"/>
      <sheetName val="Steel-Twr"/>
      <sheetName val="DETAIL RAP"/>
      <sheetName val="BQ PENGURANGAN SALURAN"/>
      <sheetName val="Week9-Feb    "/>
      <sheetName val="I-ME"/>
      <sheetName val="D HARGA"/>
      <sheetName val="Panel,feeder,elek"/>
      <sheetName val="INDEKS"/>
      <sheetName val="JABATAN"/>
      <sheetName val="Analisa Harga"/>
      <sheetName val="Bahan"/>
      <sheetName val="#REF!"/>
      <sheetName val="Analisa Gabungan"/>
      <sheetName val="Sub"/>
      <sheetName val="304-06"/>
      <sheetName val="BOQ"/>
      <sheetName val="CH"/>
      <sheetName val="Duc_3"/>
      <sheetName val="bahan "/>
      <sheetName val="PKK"/>
      <sheetName val=""/>
      <sheetName val="L_TIGA"/>
      <sheetName val="L-TIGA"/>
      <sheetName val="PERSIAPAN"/>
      <sheetName val="Pln Pdt"/>
      <sheetName val="Estimate"/>
      <sheetName val="Steel Pipe"/>
      <sheetName val="External PVC, PPR, HDPE"/>
      <sheetName val="Internal PVC, PPR, HDPE"/>
      <sheetName val="GI Sheet"/>
      <sheetName val="外気負荷"/>
      <sheetName val="indirect"/>
      <sheetName val="BQ (by owner)"/>
      <sheetName val="rab me (fisik)"/>
      <sheetName val="rab me (by owner) "/>
      <sheetName val="Form I"/>
      <sheetName val="Cover Daf_2"/>
      <sheetName val="AC_C"/>
      <sheetName val="FAB별"/>
      <sheetName val="D_&amp;_W_sizes1"/>
      <sheetName val="Cover_Daf-21"/>
      <sheetName val="Analisa_HS1"/>
      <sheetName val="mat-me_pipa1"/>
      <sheetName val="Currency_Rate1"/>
      <sheetName val="B___Norelec1"/>
      <sheetName val="Rekap_Direct_Cost1"/>
      <sheetName val="Bill_No_6_Koord___Attendance1"/>
      <sheetName val="2-Genset_print"/>
      <sheetName val="MOW_45%"/>
      <sheetName val="MOS_55%"/>
      <sheetName val="_UPAH"/>
      <sheetName val="B_-_Norelec"/>
      <sheetName val="DAFT_ALAT,UPAH_&amp;_MAT"/>
      <sheetName val="Harga_ME_"/>
      <sheetName val="CONS_"/>
      <sheetName val="January_2015"/>
      <sheetName val="Basic_Price"/>
      <sheetName val="HARGA_MATERIAL"/>
      <sheetName val="BQ_ARS"/>
      <sheetName val="DETAIL_RAP"/>
      <sheetName val="BQ_PENGURANGAN_SALURAN"/>
      <sheetName val="Week9-Feb____"/>
      <sheetName val="Cac_HS_hieu_chinh"/>
      <sheetName val="D_HARGA"/>
      <sheetName val="Analisa_Harga"/>
      <sheetName val="Analisa_Gabungan"/>
      <sheetName val="Markup"/>
      <sheetName val="Summary"/>
      <sheetName val="B1form (2)"/>
      <sheetName val="FR"/>
      <sheetName val="BG"/>
      <sheetName val="QMCT"/>
      <sheetName val="Koefisien"/>
      <sheetName val="D4"/>
      <sheetName val="D6"/>
      <sheetName val="D8"/>
      <sheetName val="REK"/>
      <sheetName val="Sum"/>
      <sheetName val="2.2"/>
      <sheetName val="Analisa Upah &amp; Bahan Plum"/>
      <sheetName val="kWINTANSI"/>
      <sheetName val="SPK"/>
      <sheetName val="CIVIL-1"/>
      <sheetName val="Analisa &amp; Upah"/>
      <sheetName val="PO-2"/>
      <sheetName val="AT 2"/>
      <sheetName val="HB "/>
      <sheetName val="ANAL.BOW"/>
      <sheetName val="Project Data"/>
      <sheetName val="실행철강하도"/>
      <sheetName val="Code"/>
      <sheetName val="DCost"/>
      <sheetName val="Rates"/>
      <sheetName val="MEP SUM"/>
      <sheetName val="SGC-Rate"/>
      <sheetName val="TINH GIA - SAN XUAT Vertico"/>
      <sheetName val="Main"/>
      <sheetName val="Gia"/>
      <sheetName val="차액보증"/>
      <sheetName val="概総括1"/>
      <sheetName val="____"/>
      <sheetName val=""/>
      <sheetName val="Cash2"/>
      <sheetName val="Z"/>
      <sheetName val="05. Data_Cash Flow"/>
      <sheetName val="입찰안"/>
      <sheetName val="工艺分类库"/>
      <sheetName val="MTO REV_2_ARMOR_"/>
      <sheetName val="D_&amp;_W_sizes2"/>
      <sheetName val="Cover_Daf-22"/>
      <sheetName val="Analisa_HS2"/>
      <sheetName val="Urai__Resap_pengikat2"/>
      <sheetName val="mat-me_pipa2"/>
      <sheetName val="Isolasi_Luar_Dalam2"/>
      <sheetName val="Isolasi_Luar2"/>
      <sheetName val="Currency_Rate2"/>
      <sheetName val="B___Norelec2"/>
      <sheetName val="Rekap_Direct_Cost2"/>
      <sheetName val="Bill_No_6_Koord___Attendance2"/>
      <sheetName val="HRG_BHN2"/>
      <sheetName val="2-Genset_print1"/>
      <sheetName val="MOW_45%1"/>
      <sheetName val="MOS_55%1"/>
      <sheetName val="_UPAH1"/>
      <sheetName val="B_-_Norelec1"/>
      <sheetName val="DAFT_ALAT,UPAH_&amp;_MAT1"/>
      <sheetName val="Harga_ME_1"/>
      <sheetName val="CONS_1"/>
      <sheetName val="January_20151"/>
      <sheetName val="Basic_Price1"/>
      <sheetName val="HARGA_MATERIAL1"/>
      <sheetName val="BQ_ARS1"/>
      <sheetName val="DETAIL_RAP1"/>
      <sheetName val="BQ_PENGURANGAN_SALURAN1"/>
      <sheetName val="Week9-Feb____1"/>
      <sheetName val="D_HARGA1"/>
      <sheetName val="Analisa_Harga1"/>
      <sheetName val="Analisa_Gabungan1"/>
      <sheetName val="bahan_"/>
      <sheetName val="Cac_HS_hieu_chinh1"/>
      <sheetName val="Pln_Pdt"/>
      <sheetName val="Steel_Pipe"/>
      <sheetName val="External_PVC,_PPR,_HDPE"/>
      <sheetName val="Internal_PVC,_PPR,_HDPE"/>
      <sheetName val="GI_Sheet"/>
      <sheetName val="BQ_(by_owner)"/>
      <sheetName val="rab_me_(fisik)"/>
      <sheetName val="rab_me_(by_owner)_"/>
      <sheetName val="Form_I"/>
      <sheetName val="Cover_Daf_2"/>
      <sheetName val="B1form_(2)"/>
      <sheetName val="2_2"/>
      <sheetName val="Analisa_Upah_&amp;_Bahan_Plum"/>
      <sheetName val="Analisa_&amp;_Upah"/>
      <sheetName val="AT_2"/>
      <sheetName val="HB_"/>
      <sheetName val="ANAL_BOW"/>
      <sheetName val="Div26_-_Elect"/>
      <sheetName val="Project_Data"/>
      <sheetName val="eq_data"/>
      <sheetName val="Item-DATA"/>
      <sheetName val="NSA fr Revit"/>
      <sheetName val="Thông tin ban đầu"/>
      <sheetName val="rekap_rap6"/>
      <sheetName val="AN_BONGKARAN6"/>
      <sheetName val="AN_kusen6"/>
      <sheetName val="AN_beton6"/>
      <sheetName val="upah_bahan6"/>
      <sheetName val="RAB_BONGKARAN6"/>
      <sheetName val="bq_tam-penghub6"/>
      <sheetName val="RAB_AR&amp;STR6"/>
      <sheetName val="RAB_M&amp;E6"/>
      <sheetName val="RAB_AR_STR5"/>
      <sheetName val="Lat_gach_san_nha6"/>
      <sheetName val="01_THGTTT4"/>
      <sheetName val="HD_151224"/>
      <sheetName val="GT_Bieu_hanh_lang4"/>
      <sheetName val="CV_CHAO_GIA_24"/>
      <sheetName val="COMMON_AREA4"/>
      <sheetName val="Goc_CC4"/>
      <sheetName val="MA_NS3"/>
      <sheetName val="Bill_No_6_Koord_&amp;_Attendance2"/>
      <sheetName val="BQ_Kantor&amp;Pabrik(beton)2"/>
      <sheetName val="AnalisaSIPIL_RIIL2"/>
      <sheetName val="analis_azaa2"/>
      <sheetName val="Analisa_ARS2"/>
      <sheetName val="01A-_RAB2"/>
      <sheetName val="rekap_c2"/>
      <sheetName val="H_Satuan2"/>
      <sheetName val="Chi_tiet2"/>
      <sheetName val="Sàn_T12"/>
      <sheetName val="Lỗ_thông_gió2"/>
      <sheetName val="Danh_mục2"/>
      <sheetName val="Chiet_tinh_dz352"/>
      <sheetName val="B1_1Giatri_theo_HD2"/>
      <sheetName val="TONG_HOP_STK_NHA_CUNG_CAP2"/>
      <sheetName val="Tổng_Hợp_giá_trị_theo_tháng1"/>
      <sheetName val="SS_Coc_Khoan_Nhoi1"/>
      <sheetName val="04_-_XUONG_DET_B1"/>
      <sheetName val="Data_(2)1"/>
      <sheetName val="KTXD-TQT,_PS1"/>
      <sheetName val="TH_SKL1"/>
      <sheetName val="Data_Phat"/>
      <sheetName val="MTO_REV_2(ARMOR)"/>
      <sheetName val="mw"/>
      <sheetName val="LKVL-CK-HT-GD1"/>
      <sheetName val="uniBase"/>
      <sheetName val="vniBase"/>
      <sheetName val="abcBase"/>
      <sheetName val="Chiet tinh dz22"/>
      <sheetName val="CHÀO GIÁ KL CÁC TUYẾN CÒN LẠI"/>
      <sheetName val=" TNT K.Lượng các tuyến còn lại"/>
      <sheetName val="KL TNT Khu thấp tầng"/>
      <sheetName val="KL. HG ĐIỆN còn lại"/>
      <sheetName val="KHỐI LƯỢNG HỐ VAN"/>
      <sheetName val="Config"/>
      <sheetName val="CPC"/>
      <sheetName val="4-Collection"/>
      <sheetName val="rekap_rap7"/>
      <sheetName val="AN_BONGKARAN7"/>
      <sheetName val="AN_kusen7"/>
      <sheetName val="AN_beton7"/>
      <sheetName val="upah_bahan7"/>
      <sheetName val="RAB_BONGKARAN7"/>
      <sheetName val="bq_tam-penghub7"/>
      <sheetName val="RAB_AR&amp;STR7"/>
      <sheetName val="RAB_M&amp;E7"/>
      <sheetName val="Lat_gach_san_nha7"/>
      <sheetName val="RAB_AR_STR6"/>
      <sheetName val="01_THGTTT5"/>
      <sheetName val="HD_151225"/>
      <sheetName val="CV_CHAO_GIA_25"/>
      <sheetName val="GT_Bieu_hanh_lang5"/>
      <sheetName val="Goc_CC5"/>
      <sheetName val="COMMON_AREA5"/>
      <sheetName val="MA_NS4"/>
      <sheetName val="Bill_No_6_Koord_&amp;_Attendance3"/>
      <sheetName val="BQ_Kantor&amp;Pabrik(beton)3"/>
      <sheetName val="AnalisaSIPIL_RIIL3"/>
      <sheetName val="Isolasi_Luar_Dalam3"/>
      <sheetName val="Isolasi_Luar3"/>
      <sheetName val="analis_azaa3"/>
      <sheetName val="Analisa_ARS3"/>
      <sheetName val="01A-_RAB3"/>
      <sheetName val="rekap_c3"/>
      <sheetName val="HRG_BHN3"/>
      <sheetName val="Urai__Resap_pengikat3"/>
      <sheetName val="H_Satuan3"/>
      <sheetName val="Chi_tiet3"/>
      <sheetName val="Danh_mục3"/>
      <sheetName val="Chiet_tinh_dz353"/>
      <sheetName val="TONG_HOP_STK_NHA_CUNG_CAP3"/>
      <sheetName val="B1_1Giatri_theo_HD3"/>
      <sheetName val="Sàn_T13"/>
      <sheetName val="Lỗ_thông_gió3"/>
      <sheetName val="Tổng_Hợp_giá_trị_theo_tháng2"/>
      <sheetName val="SS_Coc_Khoan_Nhoi2"/>
      <sheetName val="04_-_XUONG_DET_B2"/>
      <sheetName val="Data_(2)2"/>
      <sheetName val="KTXD-TQT,_PS2"/>
      <sheetName val="TH_SKL2"/>
      <sheetName val="DIEN_GIAI_KLCV_NHA_LAP_RAP1"/>
      <sheetName val="KL_THEP_NHA_LAP_RAP1"/>
      <sheetName val="Du_tru_CP-Bieu_011"/>
      <sheetName val="Luong_khoan_BĐH1"/>
      <sheetName val="NHAP_SL1"/>
      <sheetName val="gia_cong_tac1"/>
      <sheetName val="GIÁ_VẬT_TƯ1"/>
      <sheetName val="Data_011"/>
      <sheetName val="General_Schedule1"/>
      <sheetName val="Data_Phat1"/>
      <sheetName val="Div26_-_Elect1"/>
      <sheetName val="MTO_REV_2(ARMOR)1"/>
      <sheetName val="Eq__Mobilization1"/>
      <sheetName val="Đơn_Giá_"/>
      <sheetName val="2_HĐ_MÁY_+_NHÂN_LỰC"/>
      <sheetName val="CAP_NHAT_GIA_VL"/>
      <sheetName val="HẠNG_MỤC"/>
      <sheetName val="GIÁM_SÁT"/>
      <sheetName val="Dinh_muc_CP_KTCB_khac"/>
      <sheetName val="dongia_(2)"/>
      <sheetName val="THPDMoi__(2)"/>
      <sheetName val="DON_GIA"/>
      <sheetName val="t-h_HA_THE"/>
      <sheetName val="CHITIET_VL-NC-TT_-1p"/>
      <sheetName val="TONG_HOP_VL-NC_TT"/>
      <sheetName val="TH_XL"/>
      <sheetName val="CHITIET_VL-NC-TT-3p"/>
      <sheetName val="KPVC-BD_"/>
      <sheetName val="CHITIET_VL-NC"/>
      <sheetName val="Thiet_Bi"/>
      <sheetName val="Phan_tich"/>
      <sheetName val="TH_Vat_tu"/>
      <sheetName val="TH_Kinh_phi"/>
      <sheetName val="TH_MTC"/>
      <sheetName val="TH_N_Cong"/>
      <sheetName val="KL_chi_tiet"/>
      <sheetName val="KL_tong_hop"/>
      <sheetName val="D_&amp;_W_sizes3"/>
      <sheetName val="Cover_Daf-23"/>
      <sheetName val="Analisa_HS3"/>
      <sheetName val="mat-me_pipa3"/>
      <sheetName val="Currency_Rate3"/>
      <sheetName val="B___Norelec3"/>
      <sheetName val="Rekap_Direct_Cost3"/>
      <sheetName val="Bill_No_6_Koord___Attendance3"/>
      <sheetName val="Cac_HS_hieu_chinh2"/>
      <sheetName val="2-Genset_print2"/>
      <sheetName val="MOW_45%2"/>
      <sheetName val="MOS_55%2"/>
      <sheetName val="_UPAH2"/>
      <sheetName val="B_-_Norelec2"/>
      <sheetName val="DAFT_ALAT,UPAH_&amp;_MAT2"/>
      <sheetName val="Harga_ME_2"/>
      <sheetName val="CONS_2"/>
      <sheetName val="January_20152"/>
      <sheetName val="Basic_Price2"/>
      <sheetName val="HARGA_MATERIAL2"/>
      <sheetName val="BQ_ARS2"/>
      <sheetName val="DETAIL_RAP2"/>
      <sheetName val="BQ_PENGURANGAN_SALURAN2"/>
      <sheetName val="Week9-Feb____2"/>
      <sheetName val="D_HARGA2"/>
      <sheetName val="Analisa_Harga2"/>
      <sheetName val="Analisa_Gabungan2"/>
      <sheetName val="bahan_1"/>
      <sheetName val="Pln_Pdt1"/>
      <sheetName val="Steel_Pipe1"/>
      <sheetName val="External_PVC,_PPR,_HDPE1"/>
      <sheetName val="Internal_PVC,_PPR,_HDPE1"/>
      <sheetName val="GI_Sheet1"/>
      <sheetName val="BQ_(by_owner)1"/>
      <sheetName val="rab_me_(fisik)1"/>
      <sheetName val="rab_me_(by_owner)_1"/>
      <sheetName val="Form_I1"/>
      <sheetName val="Cover_Daf_21"/>
      <sheetName val="B1form_(2)1"/>
      <sheetName val="2_21"/>
      <sheetName val="Analisa_Upah_&amp;_Bahan_Plum1"/>
      <sheetName val="Analisa_&amp;_Upah1"/>
      <sheetName val="AT_21"/>
      <sheetName val="HB_1"/>
      <sheetName val="ANAL_BOW1"/>
      <sheetName val="Project_Data1"/>
      <sheetName val="MEP_SUM"/>
      <sheetName val="TINH_GIA_-_SAN_XUAT_Vertico"/>
      <sheetName val="05__Data_Cash_Flow"/>
      <sheetName val="MTO_REV_2_ARMOR_"/>
      <sheetName val="NSA_fr_Revit"/>
      <sheetName val="Thông_tin_ban_đầu"/>
      <sheetName val="3.1.1"/>
      <sheetName val="3.1.4"/>
      <sheetName val="2.5.1"/>
      <sheetName val="4.1.1"/>
      <sheetName val="4.3.2"/>
      <sheetName val="2.3.3"/>
      <sheetName val="5.3.1"/>
      <sheetName val="2.4.3"/>
      <sheetName val="Sàn tầng 01 ( old )"/>
      <sheetName val="CU Bơm Van"/>
      <sheetName val="NHAT KY HO SO THANH TOAN"/>
      <sheetName val="1.GTTT VAT TU"/>
      <sheetName val="2.GTKL_vattu"/>
      <sheetName val="3.THKL vat tu"/>
      <sheetName val="4.KLVT"/>
      <sheetName val="Tinh tole ngay "/>
      <sheetName val="6.TUHĐ"/>
      <sheetName val="TONG HOP VL-NC"/>
      <sheetName val="TONGKE3p "/>
      <sheetName val="TH VL, NC, DDHT Thanhphuoc"/>
      <sheetName val="TNHCHINH"/>
      <sheetName val="GOC-KO IN"/>
      <sheetName val="조명시설"/>
      <sheetName val="rekap_rap8"/>
      <sheetName val="AN_BONGKARAN8"/>
      <sheetName val="AN_kusen8"/>
      <sheetName val="AN_beton8"/>
      <sheetName val="upah_bahan8"/>
      <sheetName val="RAB_BONGKARAN8"/>
      <sheetName val="bq_tam-penghub8"/>
      <sheetName val="RAB_AR&amp;STR8"/>
      <sheetName val="RAB_M&amp;E8"/>
      <sheetName val="RAB_AR_STR7"/>
      <sheetName val="Lat_gach_san_nha8"/>
      <sheetName val="01_THGTTT6"/>
      <sheetName val="HD_151226"/>
      <sheetName val="COMMON_AREA6"/>
      <sheetName val="GT_Bieu_hanh_lang6"/>
      <sheetName val="CV_CHAO_GIA_26"/>
      <sheetName val="Goc_CC6"/>
      <sheetName val="MA_NS5"/>
      <sheetName val="Bill_No_6_Koord_&amp;_Attendance4"/>
      <sheetName val="BQ_Kantor&amp;Pabrik(beton)4"/>
      <sheetName val="AnalisaSIPIL_RIIL4"/>
      <sheetName val="Isolasi_Luar_Dalam4"/>
      <sheetName val="Isolasi_Luar4"/>
      <sheetName val="analis_azaa4"/>
      <sheetName val="Analisa_ARS4"/>
      <sheetName val="01A-_RAB4"/>
      <sheetName val="rekap_c4"/>
      <sheetName val="HRG_BHN4"/>
      <sheetName val="Urai__Resap_pengikat4"/>
      <sheetName val="H_Satuan4"/>
      <sheetName val="Chi_tiet4"/>
      <sheetName val="Sàn_T14"/>
      <sheetName val="Lỗ_thông_gió4"/>
      <sheetName val="Danh_mục4"/>
      <sheetName val="Chiet_tinh_dz354"/>
      <sheetName val="B1_1Giatri_theo_HD4"/>
      <sheetName val="TONG_HOP_STK_NHA_CUNG_CAP4"/>
      <sheetName val="Tổng_Hợp_giá_trị_theo_tháng3"/>
      <sheetName val="SS_Coc_Khoan_Nhoi3"/>
      <sheetName val="04_-_XUONG_DET_B3"/>
      <sheetName val="gia_cong_tac2"/>
      <sheetName val="Data_(2)3"/>
      <sheetName val="KTXD-TQT,_PS3"/>
      <sheetName val="TH_SKL3"/>
      <sheetName val="DIEN_GIAI_KLCV_NHA_LAP_RAP2"/>
      <sheetName val="KL_THEP_NHA_LAP_RAP2"/>
      <sheetName val="Du_tru_CP-Bieu_012"/>
      <sheetName val="Luong_khoan_BĐH2"/>
      <sheetName val="NHAP_SL2"/>
      <sheetName val="GIÁ_VẬT_TƯ2"/>
      <sheetName val="General_Schedule2"/>
      <sheetName val="Div26_-_Elect2"/>
      <sheetName val="Data_012"/>
      <sheetName val="Data_Phat2"/>
      <sheetName val="MTO_REV_2(ARMOR)2"/>
      <sheetName val="Eq__Mobilization2"/>
      <sheetName val="Đơn_Giá_1"/>
      <sheetName val="2_HĐ_MÁY_+_NHÂN_LỰC1"/>
      <sheetName val="HẠNG_MỤC1"/>
      <sheetName val="GIÁM_SÁT1"/>
      <sheetName val="CAP_NHAT_GIA_VL1"/>
      <sheetName val="Thiet_Bi1"/>
      <sheetName val="Phan_tich1"/>
      <sheetName val="TH_Vat_tu1"/>
      <sheetName val="TH_Kinh_phi1"/>
      <sheetName val="TH_MTC1"/>
      <sheetName val="TH_N_Cong1"/>
      <sheetName val="KL_chi_tiet1"/>
      <sheetName val="KL_tong_hop1"/>
      <sheetName val="dongia_(2)1"/>
      <sheetName val="THPDMoi__(2)1"/>
      <sheetName val="DON_GIA1"/>
      <sheetName val="t-h_HA_THE1"/>
      <sheetName val="CHITIET_VL-NC-TT_-1p1"/>
      <sheetName val="TONG_HOP_VL-NC_TT1"/>
      <sheetName val="TH_XL1"/>
      <sheetName val="CHITIET_VL-NC-TT-3p1"/>
      <sheetName val="KPVC-BD_1"/>
      <sheetName val="CHITIET_VL-NC1"/>
      <sheetName val="Dinh_muc_CP_KTCB_khac1"/>
      <sheetName val="D_&amp;_W_sizes4"/>
      <sheetName val="Cover_Daf-24"/>
      <sheetName val="Analisa_HS4"/>
      <sheetName val="mat-me_pipa4"/>
      <sheetName val="Currency_Rate4"/>
      <sheetName val="B___Norelec4"/>
      <sheetName val="Rekap_Direct_Cost4"/>
      <sheetName val="Bill_No_6_Koord___Attendance4"/>
      <sheetName val="Cac_HS_hieu_chinh3"/>
      <sheetName val="2-Genset_print3"/>
      <sheetName val="MOW_45%3"/>
      <sheetName val="MOS_55%3"/>
      <sheetName val="_UPAH3"/>
      <sheetName val="B_-_Norelec3"/>
      <sheetName val="DAFT_ALAT,UPAH_&amp;_MAT3"/>
      <sheetName val="Harga_ME_3"/>
      <sheetName val="CONS_3"/>
      <sheetName val="January_20153"/>
      <sheetName val="Basic_Price3"/>
      <sheetName val="HARGA_MATERIAL3"/>
      <sheetName val="BQ_ARS3"/>
      <sheetName val="DETAIL_RAP3"/>
      <sheetName val="BQ_PENGURANGAN_SALURAN3"/>
      <sheetName val="Week9-Feb____3"/>
      <sheetName val="D_HARGA3"/>
      <sheetName val="Analisa_Harga3"/>
      <sheetName val="Analisa_Gabungan3"/>
      <sheetName val="bahan_2"/>
      <sheetName val="Pln_Pdt2"/>
      <sheetName val="Steel_Pipe2"/>
      <sheetName val="External_PVC,_PPR,_HDPE2"/>
      <sheetName val="Internal_PVC,_PPR,_HDPE2"/>
      <sheetName val="GI_Sheet2"/>
      <sheetName val="BQ_(by_owner)2"/>
      <sheetName val="rab_me_(fisik)2"/>
      <sheetName val="rab_me_(by_owner)_2"/>
      <sheetName val="Form_I2"/>
      <sheetName val="Cover_Daf_22"/>
      <sheetName val="B1form_(2)2"/>
      <sheetName val="2_22"/>
      <sheetName val="Analisa_Upah_&amp;_Bahan_Plum2"/>
      <sheetName val="Analisa_&amp;_Upah2"/>
      <sheetName val="AT_22"/>
      <sheetName val="HB_2"/>
      <sheetName val="ANAL_BOW2"/>
      <sheetName val="Project_Data2"/>
      <sheetName val="MEP_SUM1"/>
      <sheetName val="TINH_GIA_-_SAN_XUAT_Vertico1"/>
      <sheetName val="05__Data_Cash_Flow1"/>
      <sheetName val="MTO_REV_2_ARMOR_1"/>
      <sheetName val="NSA_fr_Revit1"/>
      <sheetName val="Thông_tin_ban_đầu1"/>
      <sheetName val="Sub-Sum"/>
      <sheetName val="Preamble"/>
      <sheetName val="B1-Prelim"/>
      <sheetName val="B2-A,A1"/>
      <sheetName val="B3-B,B1,B2,B3,B4"/>
      <sheetName val="B4-C.A,C.B,C1, C1-A"/>
      <sheetName val="B5-D1,D1-A,D1-B"/>
      <sheetName val="B6-D2 to D2C "/>
      <sheetName val="B7-SP"/>
      <sheetName val="B8-MP"/>
      <sheetName val="B9-MR"/>
      <sheetName val="B10-GH"/>
      <sheetName val="B11-KA"/>
      <sheetName val="B12-SC"/>
      <sheetName val="B13-GB"/>
      <sheetName val="B14-HK"/>
      <sheetName val="B15-SH"/>
      <sheetName val="B16-ST"/>
      <sheetName val="B17-TP"/>
      <sheetName val="B18-STP"/>
      <sheetName val="B19-Beach Club"/>
      <sheetName val="B20-Others"/>
      <sheetName val="Database"/>
      <sheetName val="Leadtime"/>
      <sheetName val="General"/>
      <sheetName val="1. HT Điện - R1"/>
      <sheetName val="2. HT Máy Phát Điện - R1"/>
      <sheetName val="3.HT ĐHKK - R2"/>
      <sheetName val="4.HT Cấp Thoát Nước"/>
      <sheetName val="5.HT PCCC"/>
      <sheetName val="6. Thiết bị chính"/>
      <sheetName val="Các Hạng mục Thay đổi"/>
      <sheetName val="MAIN GATE HOUSE"/>
      <sheetName val="PL Dieu chinh"/>
      <sheetName val="KLHT-01"/>
      <sheetName val="KLHT-02"/>
      <sheetName val="KLHT-02.1"/>
      <sheetName val="KLHT-04a"/>
      <sheetName val="KLHT-03"/>
      <sheetName val="KLHT-04d"/>
      <sheetName val="KLT MONG,CỔ CỘT"/>
      <sheetName val="KLT SAN ZONE2,3"/>
      <sheetName val="KLT NEN"/>
      <sheetName val="KLT COT"/>
      <sheetName val="KLT DAM"/>
      <sheetName val="T LANH TO"/>
      <sheetName val="THANG +LANH TO"/>
      <sheetName val="BE NƯƠC"/>
      <sheetName val="DCVT-01"/>
      <sheetName val="DCVT-02"/>
      <sheetName val="DCVT-03"/>
      <sheetName val="DCVT-04"/>
      <sheetName val="Doi so"/>
      <sheetName val="CT ĐẤT"/>
      <sheetName val="CT BE TONG"/>
      <sheetName val="CT VAN KHUON"/>
      <sheetName val="CT KHAC"/>
      <sheetName val="2019-06-07"/>
      <sheetName val="CV PHAT"/>
      <sheetName val="TH-VT CĐT cấp"/>
      <sheetName val="DG-VT nhập CT"/>
      <sheetName val="Nhat ky TT"/>
      <sheetName val="D.muc KL"/>
      <sheetName val="D.muc checklist"/>
      <sheetName val="THKL B3"/>
      <sheetName val="Báo cháy B4"/>
      <sheetName val="D.muc checklist (2)"/>
      <sheetName val="btkt"/>
      <sheetName val="NKHSTT TVQL"/>
      <sheetName val="2.TH-GTrị"/>
      <sheetName val="5.TH-ĐHTG"/>
      <sheetName val="1. Bìa "/>
      <sheetName val="2.Mucluc "/>
      <sheetName val="3.NTGD"/>
      <sheetName val="DS (2)"/>
      <sheetName val="02A.ĐNTT HĐ"/>
      <sheetName val="03A.DGKL HĐ"/>
      <sheetName val="ĐỀ NGHỊ TT TIẾN DUNG"/>
      <sheetName val="TT TIẾN DUNG"/>
      <sheetName val="ĐỀ NGHỊ TT ANH DU"/>
      <sheetName val="TT ANH DU"/>
      <sheetName val="XE VẬN CHUYỂN TIẾN DUNG + A DU"/>
      <sheetName val="Máy đào Tiến Dung"/>
      <sheetName val="ĐỀ NGHỊ TT ANH DU (Lần 2)"/>
      <sheetName val="TT ANH DU (Lần 2)"/>
      <sheetName val="Xe vận chuyển anh Du tiếp"/>
      <sheetName val="NTVL"/>
      <sheetName val="PLHĐ 01"/>
      <sheetName val="DS"/>
      <sheetName val="NTCV"/>
      <sheetName val="BBNTKL"/>
      <sheetName val="TÍNH TOÁN KHỐI LƯỢNG P6"/>
      <sheetName val="Bill 1- Prelim"/>
      <sheetName val="DT TH"/>
      <sheetName val="Bill 01-Prelims(ham)"/>
      <sheetName val="Bill 05 - Prelims (than)"/>
      <sheetName val=" Bill 02 - BPTC"/>
      <sheetName val="Bill 03-Basement"/>
      <sheetName val="Bill 04 - MEP"/>
      <sheetName val="Bill 06 - ketcauthan"/>
      <sheetName val="Bill 07 - chong tham"/>
      <sheetName val="Bill 08 - Xay tho"/>
      <sheetName val="Bill 09 - HT tho"/>
      <sheetName val="Bill 10-Ngoai troi"/>
      <sheetName val="Bill 11 - Other"/>
      <sheetName val="DT rút gọn"/>
      <sheetName val="Danh sach VT"/>
      <sheetName val="Định mức"/>
      <sheetName val="TH"/>
      <sheetName val="TH NC"/>
      <sheetName val="1. VT chính"/>
      <sheetName val="2. VT phụ"/>
      <sheetName val="3. Thầu phụ"/>
      <sheetName val="4. Nhân công"/>
      <sheetName val="4a.NS NC"/>
      <sheetName val="5.Thiết bị thi công"/>
      <sheetName val="6.Chi phí khác"/>
      <sheetName val="Dàn giáo bao che"/>
      <sheetName val="Cofa dầm, sàn, cột, vách"/>
      <sheetName val="TBVL"/>
      <sheetName val="실행"/>
      <sheetName val="Dien thong tin"/>
      <sheetName val="Danhmuc"/>
      <sheetName val="Trinhky"/>
      <sheetName val="NKHSTT"/>
      <sheetName val="CVTT"/>
      <sheetName val="BB Tham dinh"/>
      <sheetName val="VT-01"/>
      <sheetName val="VT-02"/>
      <sheetName val="VT-03"/>
      <sheetName val="VT-04a"/>
      <sheetName val="VT-04b"/>
      <sheetName val="QTGD-01"/>
      <sheetName val="KLHT-04b"/>
      <sheetName val="KLHT-04c"/>
      <sheetName val="Khau tru-01"/>
      <sheetName val="Khau tru-02"/>
      <sheetName val="Khau tru-03"/>
      <sheetName val="TT,KT"/>
      <sheetName val="QTHD"/>
      <sheetName val="M2-ĐCGTVT"/>
      <sheetName val="BCQT"/>
      <sheetName val="Ps"/>
      <sheetName val="tính tole"/>
      <sheetName val="Công thức ống gió"/>
      <sheetName val="Sheet"/>
      <sheetName val="Tai trong"/>
      <sheetName val="KT(G-G-2)DAT"/>
      <sheetName val="KT(E-E)"/>
      <sheetName val="KT(C-C) DAT"/>
      <sheetName val="KT(B-B)DAT"/>
      <sheetName val="TCKCL(L=8M)"/>
      <sheetName val="C-C"/>
      <sheetName val="Bang tt mot so chi tiet"/>
      <sheetName val="B19-Others"/>
      <sheetName val="MTO REV.0"/>
      <sheetName val="2.TH Giá Trị"/>
      <sheetName val="Nền"/>
      <sheetName val="Xây"/>
      <sheetName val="Lập là"/>
      <sheetName val="Xây thang bộ, tam cấp"/>
      <sheetName val="DATA CUA A3"/>
      <sheetName val="DATA LANH TO A3"/>
      <sheetName val="Trat trong"/>
      <sheetName val="Trat ngoài"/>
      <sheetName val="Cán nền"/>
      <sheetName val="Sơn trong"/>
      <sheetName val="Sơn ngoài"/>
      <sheetName val="Chống thấm A357"/>
      <sheetName val="Bê Tông bù mái"/>
      <sheetName val="Trần thạch cao A3"/>
      <sheetName val="CỦA NHOM KINH A3"/>
      <sheetName val="ĐCKL THÉP"/>
      <sheetName val="THVL CĐT CẤP"/>
      <sheetName val="M1-VT-2"/>
      <sheetName val="M1-VT-2a"/>
      <sheetName val="4.TK CẨU THÙNG"/>
      <sheetName val="1.R18 BF"/>
      <sheetName val="G"/>
      <sheetName val="F-B"/>
      <sheetName val="H-J"/>
      <sheetName val="Varible"/>
      <sheetName val="LCR.BOQ.TENDER"/>
      <sheetName val="THM"/>
      <sheetName val="foxz"/>
      <sheetName val="hỢP ĐỒNG"/>
      <sheetName val="NK HSTT"/>
      <sheetName val="CV"/>
      <sheetName val="BBTLHD"/>
      <sheetName val="BB thẩm định"/>
      <sheetName val="DNTT"/>
      <sheetName val="đọc số"/>
      <sheetName val="Khấu trừ-03"/>
      <sheetName val="Phat"/>
      <sheetName val="Dự trù thanh toán"/>
      <sheetName val="Chi tiết dự trù"/>
      <sheetName val="THKL"/>
      <sheetName val="Tổng hợp kl dự kiến tháng 10 "/>
      <sheetName val="Bảng thống kê (2)"/>
      <sheetName val="DGKL TT4-10(1-7)"/>
      <sheetName val="DGKL TT4-10(8-13)"/>
      <sheetName val="DGKL TT4-11(1-6)"/>
      <sheetName val="DGKL TT4-11(7-12)"/>
      <sheetName val="thep TT4-10(1-7)"/>
      <sheetName val="thep TT4-11(1-6)"/>
      <sheetName val="thep TT4-10(8-13)"/>
      <sheetName val="TGTT"/>
      <sheetName val="thep TT4-11(7-12) "/>
      <sheetName val="ĐƠN TRỌNG"/>
      <sheetName val="gọi thép"/>
      <sheetName val="THEP MONG +VACH HO PIT"/>
      <sheetName val="THEP SAN"/>
      <sheetName val="THEP MONG CAU THAP"/>
      <sheetName val="2001"/>
      <sheetName val="156nhap01"/>
      <sheetName val="CT00"/>
      <sheetName val="CT99"/>
      <sheetName val="MTP"/>
      <sheetName val="Piling"/>
      <sheetName val="Piling work"/>
      <sheetName val="Structure"/>
      <sheetName val="Steel work"/>
      <sheetName val="Finishing work"/>
      <sheetName val="External work"/>
      <sheetName val="Demolition"/>
      <sheetName val="Budget control Rev6"/>
      <sheetName val="TT"/>
      <sheetName val="Lis"/>
      <sheetName val="YC"/>
      <sheetName val="NT(ĐÂT-CÁT)"/>
      <sheetName val="NT(VAI DIA)"/>
      <sheetName val="NT(CPDD)"/>
      <sheetName val="NT(TUOI NHUA) "/>
      <sheetName val="NT(THAM BTN)"/>
      <sheetName val="CT PhatQuang (N76-ĐG)TT"/>
      <sheetName val="CĐ hiện trạng (N76-ĐG PT)"/>
      <sheetName val="CT đào khuôn (N76-ĐG)PT"/>
      <sheetName val="CĐ ĐÀO (N76-ĐG PT)"/>
      <sheetName val="Đắp cát K95-L2  (ĐNP)"/>
      <sheetName val="c.độ đỉnh k95)  (ĐNP)"/>
      <sheetName val="CT Đắp cát K98 L2 (ĐNP)"/>
      <sheetName val="c.độ đỉnh k98 L1 (ĐNP)"/>
      <sheetName val="Vải địa  (ĐNP)"/>
      <sheetName val="cpdd II  (ĐNP) (L2)"/>
      <sheetName val="c.độ cpdd II (ĐNP)"/>
      <sheetName val="cpdd I (L1) (ĐNP)"/>
      <sheetName val="c.độ cpdd I (1-14) (ĐNP)"/>
      <sheetName val="tưới nhựa (ĐNP)"/>
      <sheetName val="BTN h.trung (ĐNP)"/>
      <sheetName val="Data-Tender"/>
      <sheetName val="Chiet_tinh_dz22"/>
      <sheetName val="CHÀO_GIÁ_KL_CÁC_TUYẾN_CÒN_LẠI"/>
      <sheetName val="_TNT_K_Lượng_các_tuyến_còn_lại"/>
      <sheetName val="KL_TNT_Khu_thấp_tầng"/>
      <sheetName val="KL__HG_ĐIỆN_còn_lại"/>
      <sheetName val="KHỐI_LƯỢNG_HỐ_VAN"/>
      <sheetName val="3_1_1"/>
      <sheetName val="3_1_4"/>
      <sheetName val="2_5_1"/>
      <sheetName val="4_1_1"/>
      <sheetName val="4_3_2"/>
      <sheetName val="2_3_3"/>
      <sheetName val="5_3_1"/>
      <sheetName val="2_4_3"/>
      <sheetName val="Sàn_tầng_01_(_old_)"/>
      <sheetName val="CU_Bơm_Van"/>
      <sheetName val="NHAT_KY_HO_SO_THANH_TOAN"/>
      <sheetName val="1_GTTT_VAT_TU"/>
      <sheetName val="2_GTKL_vattu"/>
      <sheetName val="3_THKL_vat_tu"/>
      <sheetName val="4_KLVT"/>
      <sheetName val="Tinh_tole_ngay_"/>
      <sheetName val="6_TUHĐ"/>
      <sheetName val="TONG_HOP_VL-NC"/>
      <sheetName val="TONGKE3p_"/>
      <sheetName val="TH_VL,_NC,_DDHT_Thanhphuoc"/>
      <sheetName val="GOC-KO_IN"/>
      <sheetName val="6.External works-R18"/>
      <sheetName val="Detail RAM DỐC B1-L1"/>
      <sheetName val="KL THÉP MÓNG,DẦM, SÀN, CỘT B2"/>
      <sheetName val="THKLTT THÉP B2"/>
      <sheetName val="Tổng hợp"/>
      <sheetName val="Tòa R1"/>
      <sheetName val="Tòa R2"/>
      <sheetName val="Tòa R3"/>
      <sheetName val="Tòa R4"/>
      <sheetName val="Tòa R5"/>
      <sheetName val="Tòa R6"/>
      <sheetName val="제출계산서"/>
      <sheetName val="Btra"/>
      <sheetName val="Blk-Mnl"/>
      <sheetName val="Klm-Mnl"/>
      <sheetName val="PC"/>
      <sheetName val="FINISHING"/>
      <sheetName val="Daftar Upah"/>
      <sheetName val="Pt"/>
      <sheetName val="Rekap Prelim"/>
      <sheetName val="DAF-2"/>
      <sheetName val="L-Mechanical"/>
      <sheetName val="EE-PROP"/>
      <sheetName val="BL"/>
      <sheetName val="perkerasan rigid"/>
      <sheetName val="10"/>
      <sheetName val="5"/>
      <sheetName val="UPH,BHN,ALT"/>
      <sheetName val="Analis harga"/>
      <sheetName val="Unit Rate"/>
      <sheetName val="Electrikal"/>
      <sheetName val="Elektronik"/>
      <sheetName val="Fire Fighting"/>
      <sheetName val="Item Kompensasi"/>
      <sheetName val="LOADDAT"/>
      <sheetName val="W"/>
      <sheetName val="NP (4)"/>
      <sheetName val="REKAP_PROGRES"/>
      <sheetName val="Bore Pile"/>
      <sheetName val="D-Wall"/>
      <sheetName val="taking of"/>
      <sheetName val="100%_PROGRES"/>
      <sheetName val="SUM PROG ACT"/>
      <sheetName val="KURVA S PLAN"/>
      <sheetName val="KURVA S ACT"/>
      <sheetName val="M1_PROGRES "/>
      <sheetName val="M1_KURVA S"/>
      <sheetName val="M2_PROGRES"/>
      <sheetName val="M2_KURVA S"/>
      <sheetName val="M3_PROGRES"/>
      <sheetName val="M3_KURVA S"/>
      <sheetName val="M4_PROGRES"/>
      <sheetName val="M4_KURVA S"/>
      <sheetName val="M5_PROGRES"/>
      <sheetName val="M5_KURVA S"/>
      <sheetName val="M6_PROGRES"/>
      <sheetName val="M6_KURVA S"/>
      <sheetName val="M7_PROGRES"/>
      <sheetName val="M7_KURVA S"/>
      <sheetName val="M8_PROGRES"/>
      <sheetName val="M8_KURVA S"/>
      <sheetName val="M9_PROGRES"/>
      <sheetName val="M9_KURVA S"/>
      <sheetName val="Alat"/>
      <sheetName val="RAP1"/>
      <sheetName val="DLdauvao"/>
      <sheetName val="Sheet8"/>
      <sheetName val="worker camp"/>
      <sheetName val="Staff"/>
      <sheetName val="Bond"/>
      <sheetName val="OT"/>
      <sheetName val="1- Prelim"/>
      <sheetName val="2-Doors &amp; Windows"/>
      <sheetName val="3-Finishing works, CM1"/>
      <sheetName val="4-Finishing works, CM2"/>
      <sheetName val="5- Miscellaneous works"/>
      <sheetName val="Div.C"/>
      <sheetName val="Contractor letter"/>
      <sheetName val="Final Summary"/>
      <sheetName val="Main Summary"/>
      <sheetName val="Deductions"/>
      <sheetName val="Bill 1 Preliminaries"/>
      <sheetName val="Bill 2 PS&amp;PC Sums"/>
      <sheetName val="Bill 3 Summary"/>
      <sheetName val="Div.E"/>
      <sheetName val="Div. 1"/>
      <sheetName val="Div.2"/>
      <sheetName val="Div.3"/>
      <sheetName val="Div.H"/>
      <sheetName val="Div.J"/>
      <sheetName val="Div.4"/>
      <sheetName val="Div.5"/>
      <sheetName val="Div.6"/>
      <sheetName val="Div.7"/>
      <sheetName val="Div.8"/>
      <sheetName val="VO Summary"/>
      <sheetName val="VO01"/>
      <sheetName val="VO02"/>
      <sheetName val="VO03"/>
      <sheetName val="VO04"/>
      <sheetName val="VO05"/>
      <sheetName val="VO06"/>
      <sheetName val="VO07"/>
      <sheetName val="VO08"/>
      <sheetName val="VO09"/>
      <sheetName val="VO010"/>
      <sheetName val="VO011"/>
      <sheetName val="VO012"/>
      <sheetName val="VO013"/>
      <sheetName val="VO014"/>
      <sheetName val="VO015"/>
      <sheetName val="VO016"/>
      <sheetName val="VO017"/>
      <sheetName val="VO018"/>
      <sheetName val="VO019"/>
      <sheetName val="VO020"/>
      <sheetName val="VO021"/>
      <sheetName val="VO023"/>
      <sheetName val="VO024"/>
      <sheetName val="VO025"/>
      <sheetName val="VO026"/>
      <sheetName val="VO027"/>
      <sheetName val="VO028"/>
      <sheetName val="VO029"/>
      <sheetName val="Div.R"/>
      <sheetName val="DIV.W( Not Print)"/>
      <sheetName val="KLHT"/>
      <sheetName val="TX"/>
      <sheetName val="BB lay mau"/>
      <sheetName val="ABB"/>
      <sheetName val="1.DATE"/>
      <sheetName val="내역"/>
      <sheetName val="Panel"/>
      <sheetName val="Du toan"/>
      <sheetName val="Keothep"/>
      <sheetName val="Re-bar"/>
      <sheetName val="Items"/>
      <sheetName val="Nuoc kho lanh"/>
      <sheetName val="BQ-E20-02(Rp)"/>
      <sheetName val="Phan tho"/>
      <sheetName val="rekap_rap9"/>
      <sheetName val="AN_BONGKARAN9"/>
      <sheetName val="AN_kusen9"/>
      <sheetName val="AN_beton9"/>
      <sheetName val="upah_bahan9"/>
      <sheetName val="RAB_BONGKARAN9"/>
      <sheetName val="bq_tam-penghub9"/>
      <sheetName val="RAB_AR&amp;STR9"/>
      <sheetName val="RAB_M&amp;E9"/>
      <sheetName val="Lat_gach_san_nha9"/>
      <sheetName val="RAB_AR_STR8"/>
      <sheetName val="01_THGTTT7"/>
      <sheetName val="HD_151227"/>
      <sheetName val="CV_CHAO_GIA_27"/>
      <sheetName val="GT_Bieu_hanh_lang7"/>
      <sheetName val="Goc_CC7"/>
      <sheetName val="COMMON_AREA7"/>
      <sheetName val="MA_NS6"/>
      <sheetName val="Bill_No_6_Koord_&amp;_Attendance5"/>
      <sheetName val="BQ_Kantor&amp;Pabrik(beton)5"/>
      <sheetName val="AnalisaSIPIL_RIIL5"/>
      <sheetName val="Isolasi_Luar_Dalam5"/>
      <sheetName val="Isolasi_Luar5"/>
      <sheetName val="analis_azaa5"/>
      <sheetName val="Analisa_ARS5"/>
      <sheetName val="01A-_RAB5"/>
      <sheetName val="rekap_c5"/>
      <sheetName val="HRG_BHN5"/>
      <sheetName val="Urai__Resap_pengikat5"/>
      <sheetName val="H_Satuan5"/>
      <sheetName val="Chi_tiet5"/>
      <sheetName val="Sàn_T15"/>
      <sheetName val="Lỗ_thông_gió5"/>
      <sheetName val="Danh_mục5"/>
      <sheetName val="B1_1Giatri_theo_HD5"/>
      <sheetName val="Chiet_tinh_dz355"/>
      <sheetName val="TONG_HOP_STK_NHA_CUNG_CAP5"/>
      <sheetName val="Tổng_Hợp_giá_trị_theo_tháng4"/>
      <sheetName val="SS_Coc_Khoan_Nhoi4"/>
      <sheetName val="04_-_XUONG_DET_B4"/>
      <sheetName val="Data_(2)4"/>
      <sheetName val="KTXD-TQT,_PS4"/>
      <sheetName val="TH_SKL4"/>
      <sheetName val="DIEN_GIAI_KLCV_NHA_LAP_RAP3"/>
      <sheetName val="KL_THEP_NHA_LAP_RAP3"/>
      <sheetName val="Du_tru_CP-Bieu_013"/>
      <sheetName val="Luong_khoan_BĐH3"/>
      <sheetName val="NHAP_SL3"/>
      <sheetName val="gia_cong_tac3"/>
      <sheetName val="GIÁ_VẬT_TƯ3"/>
      <sheetName val="Data_013"/>
      <sheetName val="General_Schedule3"/>
      <sheetName val="Data_Phat3"/>
      <sheetName val="Div26_-_Elect3"/>
      <sheetName val="MTO_REV_2(ARMOR)3"/>
      <sheetName val="Eq__Mobilization3"/>
      <sheetName val="Đơn_Giá_2"/>
      <sheetName val="2_HĐ_MÁY_+_NHÂN_LỰC2"/>
      <sheetName val="CAP_NHAT_GIA_VL2"/>
      <sheetName val="HẠNG_MỤC2"/>
      <sheetName val="GIÁM_SÁT2"/>
      <sheetName val="Dinh_muc_CP_KTCB_khac2"/>
      <sheetName val="dongia_(2)2"/>
      <sheetName val="THPDMoi__(2)2"/>
      <sheetName val="DON_GIA2"/>
      <sheetName val="t-h_HA_THE2"/>
      <sheetName val="CHITIET_VL-NC-TT_-1p2"/>
      <sheetName val="TONG_HOP_VL-NC_TT2"/>
      <sheetName val="TH_XL2"/>
      <sheetName val="CHITIET_VL-NC-TT-3p2"/>
      <sheetName val="KPVC-BD_2"/>
      <sheetName val="CHITIET_VL-NC2"/>
      <sheetName val="Thiet_Bi2"/>
      <sheetName val="Phan_tich2"/>
      <sheetName val="TH_Vat_tu2"/>
      <sheetName val="TH_Kinh_phi2"/>
      <sheetName val="TH_MTC2"/>
      <sheetName val="TH_N_Cong2"/>
      <sheetName val="KL_chi_tiet2"/>
      <sheetName val="KL_tong_hop2"/>
      <sheetName val="D_&amp;_W_sizes5"/>
      <sheetName val="Cover_Daf-25"/>
      <sheetName val="Analisa_HS5"/>
      <sheetName val="mat-me_pipa5"/>
      <sheetName val="Currency_Rate5"/>
      <sheetName val="B___Norelec5"/>
      <sheetName val="Rekap_Direct_Cost5"/>
      <sheetName val="Bill_No_6_Koord___Attendance5"/>
      <sheetName val="Cac_HS_hieu_chinh4"/>
      <sheetName val="2-Genset_print4"/>
      <sheetName val="MOW_45%4"/>
      <sheetName val="MOS_55%4"/>
      <sheetName val="_UPAH4"/>
      <sheetName val="B_-_Norelec4"/>
      <sheetName val="DAFT_ALAT,UPAH_&amp;_MAT4"/>
      <sheetName val="Harga_ME_4"/>
      <sheetName val="CONS_4"/>
      <sheetName val="January_20154"/>
      <sheetName val="Basic_Price4"/>
      <sheetName val="HARGA_MATERIAL4"/>
      <sheetName val="BQ_ARS4"/>
      <sheetName val="DETAIL_RAP4"/>
      <sheetName val="BQ_PENGURANGAN_SALURAN4"/>
      <sheetName val="Week9-Feb____4"/>
      <sheetName val="D_HARGA4"/>
      <sheetName val="Analisa_Harga4"/>
      <sheetName val="Analisa_Gabungan4"/>
      <sheetName val="bahan_3"/>
      <sheetName val="Pln_Pdt3"/>
      <sheetName val="Steel_Pipe3"/>
      <sheetName val="External_PVC,_PPR,_HDPE3"/>
      <sheetName val="Internal_PVC,_PPR,_HDPE3"/>
      <sheetName val="GI_Sheet3"/>
      <sheetName val="BQ_(by_owner)3"/>
      <sheetName val="rab_me_(fisik)3"/>
      <sheetName val="rab_me_(by_owner)_3"/>
      <sheetName val="Form_I3"/>
      <sheetName val="Cover_Daf_23"/>
      <sheetName val="B1form_(2)3"/>
      <sheetName val="2_23"/>
      <sheetName val="Analisa_Upah_&amp;_Bahan_Plum3"/>
      <sheetName val="Analisa_&amp;_Upah3"/>
      <sheetName val="AT_23"/>
      <sheetName val="HB_3"/>
      <sheetName val="ANAL_BOW3"/>
      <sheetName val="Project_Data3"/>
      <sheetName val="MEP_SUM2"/>
      <sheetName val="TINH_GIA_-_SAN_XUAT_Vertico2"/>
      <sheetName val="05__Data_Cash_Flow2"/>
      <sheetName val="MTO_REV_2_ARMOR_2"/>
      <sheetName val="NSA_fr_Revit2"/>
      <sheetName val="Thông_tin_ban_đầu2"/>
      <sheetName val="Chiet_tinh_dz221"/>
      <sheetName val="CHÀO_GIÁ_KL_CÁC_TUYẾN_CÒN_LẠI1"/>
      <sheetName val="_TNT_K_Lượng_các_tuyến_còn_lại1"/>
      <sheetName val="KL_TNT_Khu_thấp_tầng1"/>
      <sheetName val="KL__HG_ĐIỆN_còn_lại1"/>
      <sheetName val="KHỐI_LƯỢNG_HỐ_VAN1"/>
      <sheetName val="3_1_11"/>
      <sheetName val="3_1_41"/>
      <sheetName val="2_5_11"/>
      <sheetName val="4_1_11"/>
      <sheetName val="4_3_21"/>
      <sheetName val="2_3_31"/>
      <sheetName val="5_3_11"/>
      <sheetName val="2_4_31"/>
      <sheetName val="Sàn_tầng_01_(_old_)1"/>
      <sheetName val="CU_Bơm_Van1"/>
      <sheetName val="NHAT_KY_HO_SO_THANH_TOAN1"/>
      <sheetName val="1_GTTT_VAT_TU1"/>
      <sheetName val="2_GTKL_vattu1"/>
      <sheetName val="3_THKL_vat_tu1"/>
      <sheetName val="4_KLVT1"/>
      <sheetName val="Tinh_tole_ngay_1"/>
      <sheetName val="6_TUHĐ1"/>
      <sheetName val="TONG_HOP_VL-NC1"/>
      <sheetName val="TONGKE3p_1"/>
      <sheetName val="TH_VL,_NC,_DDHT_Thanhphuoc1"/>
      <sheetName val="GOC-KO_IN1"/>
      <sheetName val="1__HT_Điện_-_R1"/>
      <sheetName val="2__HT_Máy_Phát_Điện_-_R1"/>
      <sheetName val="3_HT_ĐHKK_-_R2"/>
      <sheetName val="4_HT_Cấp_Thoát_Nước"/>
      <sheetName val="5_HT_PCCC"/>
      <sheetName val="6__Thiết_bị_chính"/>
      <sheetName val="Các_Hạng_mục_Thay_đổi"/>
      <sheetName val="PL_Dieu_chinh"/>
      <sheetName val="KLHT-02_1"/>
      <sheetName val="KLT_MONG,CỔ_CỘT"/>
      <sheetName val="KLT_SAN_ZONE2,3"/>
      <sheetName val="KLT_NEN"/>
      <sheetName val="KLT_COT"/>
      <sheetName val="KLT_DAM"/>
      <sheetName val="T_LANH_TO"/>
      <sheetName val="THANG_+LANH_TO"/>
      <sheetName val="BE_NƯƠC"/>
      <sheetName val="Doi_so"/>
      <sheetName val="CT_ĐẤT"/>
      <sheetName val="CT_BE_TONG"/>
      <sheetName val="CT_VAN_KHUON"/>
      <sheetName val="CT_KHAC"/>
      <sheetName val="B4-C_A,C_B,C1,_C1-A"/>
      <sheetName val="B6-D2_to_D2C_"/>
      <sheetName val="B19-Beach_Club"/>
      <sheetName val="MAIN_GATE_HOUSE"/>
      <sheetName val="CV_PHAT"/>
      <sheetName val="TH-VT_CĐT_cấp"/>
      <sheetName val="DG-VT_nhập_CT"/>
      <sheetName val="Nhat_ky_TT"/>
      <sheetName val="D_muc_KL"/>
      <sheetName val="D_muc_checklist"/>
      <sheetName val="THKL_B3"/>
      <sheetName val="Báo_cháy_B4"/>
      <sheetName val="D_muc_checklist_(2)"/>
      <sheetName val="Dien_thong_tin"/>
      <sheetName val="BB_Tham_dinh"/>
      <sheetName val="Khau_tru-01"/>
      <sheetName val="Khau_tru-02"/>
      <sheetName val="Khau_tru-03"/>
      <sheetName val="tính_tole"/>
      <sheetName val="Công_thức_ống_gió"/>
      <sheetName val="Tai_trong"/>
      <sheetName val="KT(C-C)_DAT"/>
      <sheetName val="Bang_tt_mot_so_chi_tiet"/>
      <sheetName val="NKHSTT_TVQL"/>
      <sheetName val="2_TH-GTrị"/>
      <sheetName val="5_TH-ĐHTG"/>
      <sheetName val="MTO_REV_0"/>
      <sheetName val="2_TH_Giá_Trị"/>
      <sheetName val="Lập_là"/>
      <sheetName val="Xây_thang_bộ,_tam_cấp"/>
      <sheetName val="DATA_CUA_A3"/>
      <sheetName val="DATA_LANH_TO_A3"/>
      <sheetName val="Trat_trong"/>
      <sheetName val="Trat_ngoài"/>
      <sheetName val="Cán_nền"/>
      <sheetName val="Sơn_trong"/>
      <sheetName val="Sơn_ngoài"/>
      <sheetName val="Chống_thấm_A357"/>
      <sheetName val="Bê_Tông_bù_mái"/>
      <sheetName val="Trần_thạch_cao_A3"/>
      <sheetName val="CỦA_NHOM_KINH_A3"/>
      <sheetName val="ĐCKL_THÉP"/>
      <sheetName val="THVL_CĐT_CẤP"/>
      <sheetName val="4_TK_CẨU_THÙNG"/>
      <sheetName val="1_R18_BF"/>
      <sheetName val="LCR_BOQ_TENDER"/>
      <sheetName val="1__Bìa_"/>
      <sheetName val="2_Mucluc_"/>
      <sheetName val="3_NTGD"/>
      <sheetName val="DS_(2)"/>
      <sheetName val="02A_ĐNTT_HĐ"/>
      <sheetName val="03A_DGKL_HĐ"/>
      <sheetName val="ĐỀ_NGHỊ_TT_TIẾN_DUNG"/>
      <sheetName val="TT_TIẾN_DUNG"/>
      <sheetName val="ĐỀ_NGHỊ_TT_ANH_DU"/>
      <sheetName val="TT_ANH_DU"/>
      <sheetName val="XE_VẬN_CHUYỂN_TIẾN_DUNG_+_A_DU"/>
      <sheetName val="Máy_đào_Tiến_Dung"/>
      <sheetName val="ĐỀ_NGHỊ_TT_ANH_DU_(Lần_2)"/>
      <sheetName val="TT_ANH_DU_(Lần_2)"/>
      <sheetName val="Xe_vận_chuyển_anh_Du_tiếp"/>
      <sheetName val="PLHĐ_01"/>
      <sheetName val="TÍNH_TOÁN_KHỐI_LƯỢNG_P6"/>
      <sheetName val="hỢP_ĐỒNG"/>
      <sheetName val="NK_HSTT"/>
      <sheetName val="BB_thẩm_định"/>
      <sheetName val="đọc_số"/>
      <sheetName val="Khấu_trừ-03"/>
      <sheetName val="Dự_trù_thanh_toán"/>
      <sheetName val="Chi_tiết_dự_trù"/>
      <sheetName val="Tổng_hợp_kl_dự_kiến_tháng_10_"/>
      <sheetName val="Bảng_thống_kê_(2)"/>
      <sheetName val="DGKL_TT4-10(1-7)"/>
      <sheetName val="DGKL_TT4-10(8-13)"/>
      <sheetName val="DGKL_TT4-11(1-6)"/>
      <sheetName val="DGKL_TT4-11(7-12)"/>
      <sheetName val="thep_TT4-10(1-7)"/>
      <sheetName val="thep_TT4-11(1-6)"/>
      <sheetName val="thep_TT4-10(8-13)"/>
      <sheetName val="thep_TT4-11(7-12)_"/>
      <sheetName val="ĐƠN_TRỌNG"/>
      <sheetName val="gọi_thép"/>
      <sheetName val="Piling_work"/>
      <sheetName val="Steel_work"/>
      <sheetName val="Finishing_work"/>
      <sheetName val="External_work"/>
      <sheetName val="Budget_control_Rev6"/>
      <sheetName val="NT(VAI_DIA)"/>
      <sheetName val="NT(TUOI_NHUA)_"/>
      <sheetName val="NT(THAM_BTN)"/>
      <sheetName val="CT_PhatQuang_(N76-ĐG)TT"/>
      <sheetName val="CĐ_hiện_trạng_(N76-ĐG_PT)"/>
      <sheetName val="CT_đào_khuôn_(N76-ĐG)PT"/>
      <sheetName val="CĐ_ĐÀO_(N76-ĐG_PT)"/>
      <sheetName val="Đắp_cát_K95-L2__(ĐNP)"/>
      <sheetName val="c_độ_đỉnh_k95)__(ĐNP)"/>
      <sheetName val="CT_Đắp_cát_K98_L2_(ĐNP)"/>
      <sheetName val="c_độ_đỉnh_k98_L1_(ĐNP)"/>
      <sheetName val="Vải_địa__(ĐNP)"/>
      <sheetName val="cpdd_II__(ĐNP)_(L2)"/>
      <sheetName val="c_độ_cpdd_II_(ĐNP)"/>
      <sheetName val="cpdd_I_(L1)_(ĐNP)"/>
      <sheetName val="c_độ_cpdd_I_(1-14)_(ĐNP)"/>
      <sheetName val="tưới_nhựa_(ĐNP)"/>
      <sheetName val="BTN_h_trung_(ĐNP)"/>
      <sheetName val="THEP_MONG_+VACH_HO_PIT"/>
      <sheetName val="THEP_SAN"/>
      <sheetName val="THEP_MONG_CAU_THAP"/>
      <sheetName val="Bill_1-_Prelim"/>
      <sheetName val="DT_TH"/>
      <sheetName val="Bill_01-Prelims(ham)"/>
      <sheetName val="Bill_05_-_Prelims_(than)"/>
      <sheetName val="_Bill_02_-_BPTC"/>
      <sheetName val="Bill_03-Basement"/>
      <sheetName val="Bill_04_-_MEP"/>
      <sheetName val="Bill_06_-_ketcauthan"/>
      <sheetName val="Bill_07_-_chong_tham"/>
      <sheetName val="Bill_08_-_Xay_tho"/>
      <sheetName val="Bill_09_-_HT_tho"/>
      <sheetName val="Bill_10-Ngoai_troi"/>
      <sheetName val="Bill_11_-_Other"/>
      <sheetName val="DT_rút_gọn"/>
      <sheetName val="Danh_sach_VT"/>
      <sheetName val="Định_mức"/>
      <sheetName val="TH_NC"/>
      <sheetName val="1__VT_chính"/>
      <sheetName val="2__VT_phụ"/>
      <sheetName val="3__Thầu_phụ"/>
      <sheetName val="4__Nhân_công"/>
      <sheetName val="4a_NS_NC"/>
      <sheetName val="5_Thiết_bị_thi_công"/>
      <sheetName val="6_Chi_phí_khác"/>
      <sheetName val="Dàn_giáo_bao_che"/>
      <sheetName val="Cofa_dầm,_sàn,_cột,_vách"/>
      <sheetName val="6_External_works-R18"/>
      <sheetName val="Detail_RAM_DỐC_B1-L1"/>
      <sheetName val="KL_THÉP_MÓNG,DẦM,_SÀN,_CỘT_B2"/>
      <sheetName val="THKLTT_THÉP_B2"/>
      <sheetName val="Tổng_hợp"/>
      <sheetName val="Tòa_R1"/>
      <sheetName val="Tòa_R2"/>
      <sheetName val="Tòa_R3"/>
      <sheetName val="Tòa_R4"/>
      <sheetName val="Tòa_R5"/>
      <sheetName val="Tòa_R6"/>
      <sheetName val="Daftar_Upah"/>
      <sheetName val="Rekap_Prelim"/>
      <sheetName val="perkerasan_rigid"/>
      <sheetName val="Analis_harga"/>
      <sheetName val="Unit_Rate"/>
      <sheetName val="Fire_Fighting"/>
      <sheetName val="Item_Kompensasi"/>
      <sheetName val="NP_(4)"/>
      <sheetName val="Bore_Pile"/>
      <sheetName val="taking_of"/>
      <sheetName val="SUM_PROG_ACT"/>
      <sheetName val="KURVA_S_PLAN"/>
      <sheetName val="KURVA_S_ACT"/>
      <sheetName val="M1_PROGRES_"/>
      <sheetName val="M1_KURVA_S"/>
      <sheetName val="M2_KURVA_S"/>
      <sheetName val="M3_KURVA_S"/>
      <sheetName val="M4_KURVA_S"/>
      <sheetName val="M5_KURVA_S"/>
      <sheetName val="M6_KURVA_S"/>
      <sheetName val="M7_KURVA_S"/>
      <sheetName val="M8_KURVA_S"/>
      <sheetName val="M9_KURVA_S"/>
      <sheetName val="worker_camp"/>
      <sheetName val="1-_Prelim"/>
      <sheetName val="2-Doors_&amp;_Windows"/>
      <sheetName val="3-Finishing_works,_CM1"/>
      <sheetName val="4-Finishing_works,_CM2"/>
      <sheetName val="5-_Miscellaneous_works"/>
      <sheetName val="Div_C"/>
      <sheetName val="Contractor_letter"/>
      <sheetName val="Final_Summary"/>
      <sheetName val="Main_Summary"/>
      <sheetName val="Bill_1_Preliminaries"/>
      <sheetName val="Bill_2_PS&amp;PC_Sums"/>
      <sheetName val="Bill_3_Summary"/>
      <sheetName val="Div_E"/>
      <sheetName val="Div__1"/>
      <sheetName val="Div_2"/>
      <sheetName val="Div_3"/>
      <sheetName val="Div_H"/>
      <sheetName val="Div_J"/>
      <sheetName val="Div_4"/>
      <sheetName val="Div_5"/>
      <sheetName val="Div_6"/>
      <sheetName val="Div_7"/>
      <sheetName val="Div_8"/>
      <sheetName val="VO_Summary"/>
      <sheetName val="Div_R"/>
      <sheetName val="DIV_W(_Not_Print)"/>
      <sheetName val="諸経費"/>
      <sheetName val="清水計算営業税率関連"/>
      <sheetName val="単価表"/>
      <sheetName val="IBASE"/>
      <sheetName val="GAEYO"/>
      <sheetName val="対応項目"/>
      <sheetName val="Thuc thanh"/>
      <sheetName val="DTCT"/>
      <sheetName val="Tra_bang"/>
      <sheetName val="KL Chi tiết"/>
      <sheetName val="gVL"/>
      <sheetName val="INPUT DATA HERE"/>
      <sheetName val="MTL$-INTER"/>
      <sheetName val="COST SUM"/>
      <sheetName val="Bill 1.CPC"/>
      <sheetName val="Bill 2.BoQ"/>
      <sheetName val="Bill 3.PL"/>
      <sheetName val="Bill 4.Do boc KL"/>
      <sheetName val="Bill5. VT CDT cap"/>
      <sheetName val="II.6.11"/>
      <sheetName val="BẢNG TH CỬA CC"/>
      <sheetName val="BẢNG TH PHU KIEN"/>
      <sheetName val="Bc"/>
      <sheetName val="Goi thau"/>
      <sheetName val="Bill 2.BoQ  (2)"/>
      <sheetName val="Bảng TH PK"/>
      <sheetName val="Chi tiết"/>
      <sheetName val="I.1"/>
      <sheetName val="I.2"/>
      <sheetName val="I.3"/>
      <sheetName val="I.4"/>
      <sheetName val="I.5"/>
      <sheetName val="items left"/>
      <sheetName val="Const"/>
      <sheetName val="THVL"/>
      <sheetName val="May TC"/>
      <sheetName val="Nhan cong"/>
      <sheetName val="Vat tu"/>
      <sheetName val="Bang KL"/>
      <sheetName val="DM.ChiPhi"/>
      <sheetName val="HARGA ALAT"/>
      <sheetName val="UMUM"/>
      <sheetName val="BASIC"/>
      <sheetName val="anal"/>
      <sheetName val="Eng_Hrs"/>
      <sheetName val="SORT"/>
      <sheetName val="KL san lap"/>
      <sheetName val="Ts"/>
      <sheetName val="Gld"/>
      <sheetName val="Gxd"/>
      <sheetName val="QD957"/>
      <sheetName val="6PILE  (돌출)"/>
      <sheetName val="Annex B"/>
      <sheetName val="ฝ่ายบัญชี"/>
      <sheetName val="Danh mục VT"/>
      <sheetName val="INPUT_DATA_HERE"/>
      <sheetName val="Data Validation"/>
      <sheetName val="PTDG"/>
      <sheetName val="Annual_CFs_Asset"/>
      <sheetName val="BANRA"/>
      <sheetName val="MUAVAO"/>
      <sheetName val="XNT"/>
      <sheetName val="MA K HANG"/>
      <sheetName val="Phan tich DG"/>
      <sheetName val="TTTram"/>
      <sheetName val="electrical"/>
      <sheetName val="harmony_done"/>
      <sheetName val="TT04"/>
      <sheetName val="rekap_rap10"/>
      <sheetName val="AN_BONGKARAN10"/>
      <sheetName val="AN_kusen10"/>
      <sheetName val="AN_beton10"/>
      <sheetName val="upah_bahan10"/>
      <sheetName val="RAB_BONGKARAN10"/>
      <sheetName val="bq_tam-penghub10"/>
      <sheetName val="RAB_AR&amp;STR10"/>
      <sheetName val="RAB_M&amp;E10"/>
      <sheetName val="RAB_AR_STR9"/>
      <sheetName val="Lat_gach_san_nha10"/>
      <sheetName val="01_THGTTT8"/>
      <sheetName val="HD_151228"/>
      <sheetName val="COMMON_AREA8"/>
      <sheetName val="GT_Bieu_hanh_lang8"/>
      <sheetName val="CV_CHAO_GIA_28"/>
      <sheetName val="Goc_CC8"/>
      <sheetName val="MA_NS7"/>
      <sheetName val="Bill_No_6_Koord_&amp;_Attendance6"/>
      <sheetName val="BQ_Kantor&amp;Pabrik(beton)6"/>
      <sheetName val="AnalisaSIPIL_RIIL6"/>
      <sheetName val="Isolasi_Luar_Dalam6"/>
      <sheetName val="Isolasi_Luar6"/>
      <sheetName val="analis_azaa6"/>
      <sheetName val="Analisa_ARS6"/>
      <sheetName val="01A-_RAB6"/>
      <sheetName val="rekap_c6"/>
      <sheetName val="HRG_BHN6"/>
      <sheetName val="Urai__Resap_pengikat6"/>
      <sheetName val="H_Satuan6"/>
      <sheetName val="Chi_tiet6"/>
      <sheetName val="Sàn_T16"/>
      <sheetName val="Lỗ_thông_gió6"/>
      <sheetName val="Danh_mục6"/>
      <sheetName val="Chiet_tinh_dz356"/>
      <sheetName val="B1_1Giatri_theo_HD6"/>
      <sheetName val="TONG_HOP_STK_NHA_CUNG_CAP6"/>
      <sheetName val="Tổng_Hợp_giá_trị_theo_tháng5"/>
      <sheetName val="SS_Coc_Khoan_Nhoi5"/>
      <sheetName val="gia_cong_tac4"/>
      <sheetName val="General_Schedule4"/>
      <sheetName val="04_-_XUONG_DET_B5"/>
      <sheetName val="Data_(2)5"/>
      <sheetName val="KTXD-TQT,_PS5"/>
      <sheetName val="TH_SKL5"/>
      <sheetName val="Div26_-_Elect4"/>
      <sheetName val="DIEN_GIAI_KLCV_NHA_LAP_RAP4"/>
      <sheetName val="KL_THEP_NHA_LAP_RAP4"/>
      <sheetName val="Du_tru_CP-Bieu_014"/>
      <sheetName val="Luong_khoan_BĐH4"/>
      <sheetName val="NHAP_SL4"/>
      <sheetName val="GIÁ_VẬT_TƯ4"/>
      <sheetName val="Data_014"/>
      <sheetName val="Data_Phat4"/>
      <sheetName val="Eq__Mobilization4"/>
      <sheetName val="MTO_REV_2(ARMOR)4"/>
      <sheetName val="HẠNG_MỤC3"/>
      <sheetName val="GIÁM_SÁT3"/>
      <sheetName val="Đơn_Giá_3"/>
      <sheetName val="2_HĐ_MÁY_+_NHÂN_LỰC3"/>
      <sheetName val="CAP_NHAT_GIA_VL3"/>
      <sheetName val="dongia_(2)3"/>
      <sheetName val="THPDMoi__(2)3"/>
      <sheetName val="DON_GIA3"/>
      <sheetName val="t-h_HA_THE3"/>
      <sheetName val="CHITIET_VL-NC-TT_-1p3"/>
      <sheetName val="TONG_HOP_VL-NC_TT3"/>
      <sheetName val="TH_XL3"/>
      <sheetName val="CHITIET_VL-NC-TT-3p3"/>
      <sheetName val="KPVC-BD_3"/>
      <sheetName val="CHITIET_VL-NC3"/>
      <sheetName val="Dinh_muc_CP_KTCB_khac3"/>
      <sheetName val="KL_chi_tiet3"/>
      <sheetName val="KL_tong_hop3"/>
      <sheetName val="Thiet_Bi3"/>
      <sheetName val="Phan_tich3"/>
      <sheetName val="TH_Vat_tu3"/>
      <sheetName val="TH_Kinh_phi3"/>
      <sheetName val="TH_MTC3"/>
      <sheetName val="TH_N_Cong3"/>
      <sheetName val="D_&amp;_W_sizes6"/>
      <sheetName val="Cover_Daf-26"/>
      <sheetName val="Analisa_HS6"/>
      <sheetName val="mat-me_pipa6"/>
      <sheetName val="Currency_Rate6"/>
      <sheetName val="B___Norelec6"/>
      <sheetName val="Rekap_Direct_Cost6"/>
      <sheetName val="Bill_No_6_Koord___Attendance6"/>
      <sheetName val="Cac_HS_hieu_chinh5"/>
      <sheetName val="2-Genset_print5"/>
      <sheetName val="MOW_45%5"/>
      <sheetName val="MOS_55%5"/>
      <sheetName val="_UPAH5"/>
      <sheetName val="B_-_Norelec5"/>
      <sheetName val="DAFT_ALAT,UPAH_&amp;_MAT5"/>
      <sheetName val="Harga_ME_5"/>
      <sheetName val="CONS_5"/>
      <sheetName val="January_20155"/>
      <sheetName val="Basic_Price5"/>
      <sheetName val="HARGA_MATERIAL5"/>
      <sheetName val="BQ_ARS5"/>
      <sheetName val="DETAIL_RAP5"/>
      <sheetName val="BQ_PENGURANGAN_SALURAN5"/>
      <sheetName val="Week9-Feb____5"/>
      <sheetName val="D_HARGA5"/>
      <sheetName val="Analisa_Harga5"/>
      <sheetName val="Analisa_Gabungan5"/>
      <sheetName val="bahan_4"/>
      <sheetName val="Pln_Pdt4"/>
      <sheetName val="Steel_Pipe4"/>
      <sheetName val="External_PVC,_PPR,_HDPE4"/>
      <sheetName val="Internal_PVC,_PPR,_HDPE4"/>
      <sheetName val="GI_Sheet4"/>
      <sheetName val="BQ_(by_owner)4"/>
      <sheetName val="rab_me_(fisik)4"/>
      <sheetName val="rab_me_(by_owner)_4"/>
      <sheetName val="Form_I4"/>
      <sheetName val="Cover_Daf_24"/>
      <sheetName val="B1form_(2)4"/>
      <sheetName val="2_24"/>
      <sheetName val="Analisa_Upah_&amp;_Bahan_Plum4"/>
      <sheetName val="Analisa_&amp;_Upah4"/>
      <sheetName val="AT_24"/>
      <sheetName val="HB_4"/>
      <sheetName val="ANAL_BOW4"/>
      <sheetName val="Project_Data4"/>
      <sheetName val="MEP_SUM3"/>
      <sheetName val="TINH_GIA_-_SAN_XUAT_Vertico3"/>
      <sheetName val="05__Data_Cash_Flow3"/>
      <sheetName val="MTO_REV_2_ARMOR_3"/>
      <sheetName val="NSA_fr_Revit3"/>
      <sheetName val="Thông_tin_ban_đầu3"/>
      <sheetName val="Sàn_tầng_01_(_old_)2"/>
      <sheetName val="Chiet_tinh_dz222"/>
      <sheetName val="CHÀO_GIÁ_KL_CÁC_TUYẾN_CÒN_LẠI2"/>
      <sheetName val="_TNT_K_Lượng_các_tuyến_còn_lại2"/>
      <sheetName val="KL_TNT_Khu_thấp_tầng2"/>
      <sheetName val="KL__HG_ĐIỆN_còn_lại2"/>
      <sheetName val="KHỐI_LƯỢNG_HỐ_VAN2"/>
      <sheetName val="B4-C_A,C_B,C1,_C1-A1"/>
      <sheetName val="B6-D2_to_D2C_1"/>
      <sheetName val="B19-Beach_Club1"/>
      <sheetName val="MAIN_GATE_HOUSE1"/>
      <sheetName val="3_1_12"/>
      <sheetName val="3_1_42"/>
      <sheetName val="2_5_12"/>
      <sheetName val="4_1_12"/>
      <sheetName val="4_3_22"/>
      <sheetName val="2_3_32"/>
      <sheetName val="5_3_12"/>
      <sheetName val="2_4_32"/>
      <sheetName val="TONG_HOP_VL-NC2"/>
      <sheetName val="TONGKE3p_2"/>
      <sheetName val="TH_VL,_NC,_DDHT_Thanhphuoc2"/>
      <sheetName val="GOC-KO_IN2"/>
      <sheetName val="CU_Bơm_Van2"/>
      <sheetName val="NHAT_KY_HO_SO_THANH_TOAN2"/>
      <sheetName val="1_GTTT_VAT_TU2"/>
      <sheetName val="2_GTKL_vattu2"/>
      <sheetName val="3_THKL_vat_tu2"/>
      <sheetName val="4_KLVT2"/>
      <sheetName val="Tinh_tole_ngay_2"/>
      <sheetName val="6_TUHĐ2"/>
      <sheetName val="MTO_REV_01"/>
      <sheetName val="1__HT_Điện_-_R11"/>
      <sheetName val="2__HT_Máy_Phát_Điện_-_R11"/>
      <sheetName val="3_HT_ĐHKK_-_R21"/>
      <sheetName val="4_HT_Cấp_Thoát_Nước1"/>
      <sheetName val="5_HT_PCCC1"/>
      <sheetName val="6__Thiết_bị_chính1"/>
      <sheetName val="Các_Hạng_mục_Thay_đổi1"/>
      <sheetName val="PL_Dieu_chinh1"/>
      <sheetName val="KLHT-02_11"/>
      <sheetName val="KLT_MONG,CỔ_CỘT1"/>
      <sheetName val="KLT_SAN_ZONE2,31"/>
      <sheetName val="KLT_NEN1"/>
      <sheetName val="KLT_COT1"/>
      <sheetName val="KLT_DAM1"/>
      <sheetName val="T_LANH_TO1"/>
      <sheetName val="THANG_+LANH_TO1"/>
      <sheetName val="BE_NƯƠC1"/>
      <sheetName val="Doi_so1"/>
      <sheetName val="CT_ĐẤT1"/>
      <sheetName val="CT_BE_TONG1"/>
      <sheetName val="CT_VAN_KHUON1"/>
      <sheetName val="CT_KHAC1"/>
      <sheetName val="2_TH_Giá_Trị1"/>
      <sheetName val="Lập_là1"/>
      <sheetName val="Xây_thang_bộ,_tam_cấp1"/>
      <sheetName val="DATA_CUA_A31"/>
      <sheetName val="DATA_LANH_TO_A31"/>
      <sheetName val="Trat_trong1"/>
      <sheetName val="Trat_ngoài1"/>
      <sheetName val="Cán_nền1"/>
      <sheetName val="Sơn_trong1"/>
      <sheetName val="Sơn_ngoài1"/>
      <sheetName val="Chống_thấm_A3571"/>
      <sheetName val="Bê_Tông_bù_mái1"/>
      <sheetName val="Trần_thạch_cao_A31"/>
      <sheetName val="CỦA_NHOM_KINH_A31"/>
      <sheetName val="ĐCKL_THÉP1"/>
      <sheetName val="THVL_CĐT_CẤP1"/>
      <sheetName val="4_TK_CẨU_THÙNG1"/>
      <sheetName val="Piling_work1"/>
      <sheetName val="Steel_work1"/>
      <sheetName val="Finishing_work1"/>
      <sheetName val="External_work1"/>
      <sheetName val="Budget_control_Rev61"/>
      <sheetName val="Tai_trong1"/>
      <sheetName val="KT(C-C)_DAT1"/>
      <sheetName val="Bang_tt_mot_so_chi_tiet1"/>
      <sheetName val="CV_PHAT1"/>
      <sheetName val="TH-VT_CĐT_cấp1"/>
      <sheetName val="DG-VT_nhập_CT1"/>
      <sheetName val="Nhat_ky_TT1"/>
      <sheetName val="D_muc_KL1"/>
      <sheetName val="D_muc_checklist1"/>
      <sheetName val="THKL_B31"/>
      <sheetName val="Báo_cháy_B41"/>
      <sheetName val="D_muc_checklist_(2)1"/>
      <sheetName val="Dien_thong_tin1"/>
      <sheetName val="BB_Tham_dinh1"/>
      <sheetName val="Khau_tru-011"/>
      <sheetName val="Khau_tru-021"/>
      <sheetName val="Khau_tru-031"/>
      <sheetName val="tính_tole1"/>
      <sheetName val="Công_thức_ống_gió1"/>
      <sheetName val="NKHSTT_TVQL1"/>
      <sheetName val="2_TH-GTrị1"/>
      <sheetName val="5_TH-ĐHTG1"/>
      <sheetName val="1_R18_BF1"/>
      <sheetName val="LCR_BOQ_TENDER1"/>
      <sheetName val="1__Bìa_1"/>
      <sheetName val="2_Mucluc_1"/>
      <sheetName val="3_NTGD1"/>
      <sheetName val="DS_(2)1"/>
      <sheetName val="02A_ĐNTT_HĐ1"/>
      <sheetName val="03A_DGKL_HĐ1"/>
      <sheetName val="ĐỀ_NGHỊ_TT_TIẾN_DUNG1"/>
      <sheetName val="TT_TIẾN_DUNG1"/>
      <sheetName val="ĐỀ_NGHỊ_TT_ANH_DU1"/>
      <sheetName val="TT_ANH_DU1"/>
      <sheetName val="XE_VẬN_CHUYỂN_TIẾN_DUNG_+_A_DU1"/>
      <sheetName val="Máy_đào_Tiến_Dung1"/>
      <sheetName val="ĐỀ_NGHỊ_TT_ANH_DU_(Lần_2)1"/>
      <sheetName val="TT_ANH_DU_(Lần_2)1"/>
      <sheetName val="Xe_vận_chuyển_anh_Du_tiếp1"/>
      <sheetName val="PLHĐ_011"/>
      <sheetName val="TÍNH_TOÁN_KHỐI_LƯỢNG_P61"/>
      <sheetName val="hỢP_ĐỒNG1"/>
      <sheetName val="NK_HSTT1"/>
      <sheetName val="BB_thẩm_định1"/>
      <sheetName val="đọc_số1"/>
      <sheetName val="Khấu_trừ-031"/>
      <sheetName val="Dự_trù_thanh_toán1"/>
      <sheetName val="Chi_tiết_dự_trù1"/>
      <sheetName val="Tổng_hợp_kl_dự_kiến_tháng_10_1"/>
      <sheetName val="Bảng_thống_kê_(2)1"/>
      <sheetName val="DGKL_TT4-10(1-7)1"/>
      <sheetName val="DGKL_TT4-10(8-13)1"/>
      <sheetName val="DGKL_TT4-11(1-6)1"/>
      <sheetName val="DGKL_TT4-11(7-12)1"/>
      <sheetName val="thep_TT4-10(1-7)1"/>
      <sheetName val="thep_TT4-11(1-6)1"/>
      <sheetName val="thep_TT4-10(8-13)1"/>
      <sheetName val="thep_TT4-11(7-12)_1"/>
      <sheetName val="ĐƠN_TRỌNG1"/>
      <sheetName val="gọi_thép1"/>
      <sheetName val="Daftar_Upah1"/>
      <sheetName val="Rekap_Prelim1"/>
      <sheetName val="perkerasan_rigid1"/>
      <sheetName val="Analis_harga1"/>
      <sheetName val="Unit_Rate1"/>
      <sheetName val="Fire_Fighting1"/>
      <sheetName val="Item_Kompensasi1"/>
      <sheetName val="NP_(4)1"/>
      <sheetName val="Bore_Pile1"/>
      <sheetName val="taking_of1"/>
      <sheetName val="SUM_PROG_ACT1"/>
      <sheetName val="KURVA_S_PLAN1"/>
      <sheetName val="KURVA_S_ACT1"/>
      <sheetName val="M1_PROGRES_1"/>
      <sheetName val="M1_KURVA_S1"/>
      <sheetName val="M2_KURVA_S1"/>
      <sheetName val="M3_KURVA_S1"/>
      <sheetName val="M4_KURVA_S1"/>
      <sheetName val="M5_KURVA_S1"/>
      <sheetName val="M6_KURVA_S1"/>
      <sheetName val="M7_KURVA_S1"/>
      <sheetName val="M8_KURVA_S1"/>
      <sheetName val="M9_KURVA_S1"/>
      <sheetName val="KL_THÉP_MÓNG,DẦM,_SÀN,_CỘT_B21"/>
      <sheetName val="THKLTT_THÉP_B21"/>
      <sheetName val="Detail_RAM_DỐC_B1-L11"/>
      <sheetName val="Bill_1-_Prelim1"/>
      <sheetName val="DT_TH1"/>
      <sheetName val="Bill_01-Prelims(ham)1"/>
      <sheetName val="Bill_05_-_Prelims_(than)1"/>
      <sheetName val="_Bill_02_-_BPTC1"/>
      <sheetName val="Bill_03-Basement1"/>
      <sheetName val="Bill_04_-_MEP1"/>
      <sheetName val="Bill_06_-_ketcauthan1"/>
      <sheetName val="Bill_07_-_chong_tham1"/>
      <sheetName val="Bill_08_-_Xay_tho1"/>
      <sheetName val="Bill_09_-_HT_tho1"/>
      <sheetName val="Bill_10-Ngoai_troi1"/>
      <sheetName val="Bill_11_-_Other1"/>
      <sheetName val="DT_rút_gọn1"/>
      <sheetName val="Danh_sach_VT1"/>
      <sheetName val="Định_mức1"/>
      <sheetName val="TH_NC1"/>
      <sheetName val="1__VT_chính1"/>
      <sheetName val="2__VT_phụ1"/>
      <sheetName val="3__Thầu_phụ1"/>
      <sheetName val="4__Nhân_công1"/>
      <sheetName val="4a_NS_NC1"/>
      <sheetName val="5_Thiết_bị_thi_công1"/>
      <sheetName val="6_Chi_phí_khác1"/>
      <sheetName val="Dàn_giáo_bao_che1"/>
      <sheetName val="Cofa_dầm,_sàn,_cột,_vách1"/>
      <sheetName val="THEP_MONG_+VACH_HO_PIT1"/>
      <sheetName val="THEP_SAN1"/>
      <sheetName val="THEP_MONG_CAU_THAP1"/>
      <sheetName val="NT(VAI_DIA)1"/>
      <sheetName val="NT(TUOI_NHUA)_1"/>
      <sheetName val="NT(THAM_BTN)1"/>
      <sheetName val="CT_PhatQuang_(N76-ĐG)TT1"/>
      <sheetName val="CĐ_hiện_trạng_(N76-ĐG_PT)1"/>
      <sheetName val="CT_đào_khuôn_(N76-ĐG)PT1"/>
      <sheetName val="CĐ_ĐÀO_(N76-ĐG_PT)1"/>
      <sheetName val="Đắp_cát_K95-L2__(ĐNP)1"/>
      <sheetName val="c_độ_đỉnh_k95)__(ĐNP)1"/>
      <sheetName val="CT_Đắp_cát_K98_L2_(ĐNP)1"/>
      <sheetName val="c_độ_đỉnh_k98_L1_(ĐNP)1"/>
      <sheetName val="Vải_địa__(ĐNP)1"/>
      <sheetName val="cpdd_II__(ĐNP)_(L2)1"/>
      <sheetName val="c_độ_cpdd_II_(ĐNP)1"/>
      <sheetName val="cpdd_I_(L1)_(ĐNP)1"/>
      <sheetName val="c_độ_cpdd_I_(1-14)_(ĐNP)1"/>
      <sheetName val="tưới_nhựa_(ĐNP)1"/>
      <sheetName val="BTN_h_trung_(ĐNP)1"/>
      <sheetName val="Div_C1"/>
      <sheetName val="Contractor_letter1"/>
      <sheetName val="Final_Summary1"/>
      <sheetName val="Main_Summary1"/>
      <sheetName val="Bill_1_Preliminaries1"/>
      <sheetName val="Bill_2_PS&amp;PC_Sums1"/>
      <sheetName val="Bill_3_Summary1"/>
      <sheetName val="Div_E1"/>
      <sheetName val="Div__11"/>
      <sheetName val="Div_21"/>
      <sheetName val="Div_31"/>
      <sheetName val="Div_H1"/>
      <sheetName val="Div_J1"/>
      <sheetName val="Div_41"/>
      <sheetName val="Div_51"/>
      <sheetName val="Div_61"/>
      <sheetName val="Div_71"/>
      <sheetName val="Div_81"/>
      <sheetName val="VO_Summary1"/>
      <sheetName val="Div_R1"/>
      <sheetName val="DIV_W(_Not_Print)1"/>
      <sheetName val="6_External_works-R181"/>
      <sheetName val="Tổng_hợp1"/>
      <sheetName val="Tòa_R11"/>
      <sheetName val="Tòa_R21"/>
      <sheetName val="Tòa_R31"/>
      <sheetName val="Tòa_R41"/>
      <sheetName val="Tòa_R51"/>
      <sheetName val="Tòa_R61"/>
      <sheetName val="1_DATE"/>
      <sheetName val="Du_toan"/>
      <sheetName val="Nuoc_kho_lanh"/>
      <sheetName val="worker_camp1"/>
      <sheetName val="1-_Prelim1"/>
      <sheetName val="2-Doors_&amp;_Windows1"/>
      <sheetName val="3-Finishing_works,_CM11"/>
      <sheetName val="4-Finishing_works,_CM21"/>
      <sheetName val="5-_Miscellaneous_works1"/>
      <sheetName val="INPUT_DATA_HERE1"/>
      <sheetName val="Phan_tho"/>
      <sheetName val="KL_Chi_tiết"/>
      <sheetName val="items_left"/>
      <sheetName val="May_TC"/>
      <sheetName val="Nhan_cong"/>
      <sheetName val="Vat_tu"/>
      <sheetName val="Bang_KL"/>
      <sheetName val="DM_ChiPhi"/>
      <sheetName val="BB_lay_mau"/>
      <sheetName val="Thuc_thanh"/>
      <sheetName val="COST_SUM"/>
      <sheetName val="HARGA_ALAT"/>
      <sheetName val="Annex_B"/>
      <sheetName val="6.TVBH"/>
      <sheetName val="共機計算"/>
      <sheetName val="共機J"/>
      <sheetName val="Kolom UT"/>
      <sheetName val="ALAT-1"/>
      <sheetName val="Pasir Panjang 100J"/>
      <sheetName val="6PILE__(돌출)"/>
      <sheetName val="KL_san_lap"/>
      <sheetName val="Bill_1_CPC"/>
      <sheetName val="Bill_2_BoQ"/>
      <sheetName val="Bill_3_PL"/>
      <sheetName val="Bill_4_Do_boc_KL"/>
      <sheetName val="Bill5__VT_CDT_cap"/>
      <sheetName val="II_6_11"/>
      <sheetName val="BẢNG_TH_CỬA_CC"/>
      <sheetName val="BẢNG_TH_PHU_KIEN"/>
      <sheetName val="Goi_thau"/>
      <sheetName val="Bill_2_BoQ__(2)"/>
      <sheetName val="Bảng_TH_PK"/>
      <sheetName val="Chi_tiết"/>
      <sheetName val="I_1"/>
      <sheetName val="I_2"/>
      <sheetName val="I_3"/>
      <sheetName val="I_4"/>
      <sheetName val="I_5"/>
      <sheetName val="Data_Validation"/>
      <sheetName val="THKP coc"/>
      <sheetName val="Bang PTVT"/>
      <sheetName val="TH May TC"/>
      <sheetName val="KLDT DIEN"/>
      <sheetName val="PTVT DIEN"/>
      <sheetName val="Thong ke thiet bi"/>
      <sheetName val="Draft"/>
      <sheetName val="Elemental Breakdown+20%"/>
      <sheetName val="04. TheoDoiChiPhiB"/>
      <sheetName val="List tình trạng"/>
      <sheetName val="index"/>
      <sheetName val="Chenh lech vat tu"/>
      <sheetName val="TONG HOP HM"/>
      <sheetName val="NHA XUONG"/>
      <sheetName val="149-2"/>
      <sheetName val="Cash Flow"/>
      <sheetName val="Yield"/>
      <sheetName val="TH_CPTB"/>
      <sheetName val="CP Khac cuoc VC"/>
      <sheetName val="TH thiet bi"/>
      <sheetName val="details"/>
      <sheetName val="KHO"/>
      <sheetName val="물량표(신)"/>
      <sheetName val=" "/>
      <sheetName val="VIN_Index"/>
      <sheetName val="THEP TAM"/>
      <sheetName val="THEP HÌNH"/>
      <sheetName val="THEP HINH"/>
      <sheetName val="XA GO"/>
      <sheetName val="BANG TRA"/>
      <sheetName val="C5-BEAM"/>
      <sheetName val="Vat lieu Canh"/>
      <sheetName val="74"/>
      <sheetName val="Sum(rev)"/>
      <sheetName val="Archi"/>
      <sheetName val="入力"/>
      <sheetName val="Vat Lieu HD"/>
      <sheetName val="설계내역서"/>
      <sheetName val="현장별"/>
      <sheetName val="대비표"/>
      <sheetName val="RAB_AR&amp;STR11"/>
      <sheetName val="04 PLUMBING"/>
      <sheetName val="6_TVBH"/>
      <sheetName val="Danh_mục_VT"/>
      <sheetName val="一発シート"/>
      <sheetName val="CS"/>
      <sheetName val="HD THI CONG 2020"/>
      <sheetName val="rekap_rap11"/>
      <sheetName val="AN_BONGKARAN11"/>
      <sheetName val="AN_kusen11"/>
      <sheetName val="AN_beton11"/>
      <sheetName val="upah_bahan11"/>
      <sheetName val="RAB_BONGKARAN11"/>
      <sheetName val="bq_tam-penghub11"/>
      <sheetName val="RAB_M&amp;E11"/>
      <sheetName val="RAB_AR_STR10"/>
      <sheetName val="Lat_gach_san_nha11"/>
      <sheetName val="01_THGTTT9"/>
      <sheetName val="HD_151229"/>
      <sheetName val="COMMON_AREA9"/>
      <sheetName val="GT_Bieu_hanh_lang9"/>
      <sheetName val="CV_CHAO_GIA_29"/>
      <sheetName val="Goc_CC9"/>
      <sheetName val="MA_NS8"/>
      <sheetName val="Bill_No_6_Koord_&amp;_Attendance7"/>
      <sheetName val="BQ_Kantor&amp;Pabrik(beton)7"/>
      <sheetName val="AnalisaSIPIL_RIIL7"/>
      <sheetName val="Isolasi_Luar_Dalam7"/>
      <sheetName val="Isolasi_Luar7"/>
      <sheetName val="analis_azaa7"/>
      <sheetName val="Analisa_ARS7"/>
      <sheetName val="01A-_RAB7"/>
      <sheetName val="rekap_c7"/>
      <sheetName val="HRG_BHN7"/>
      <sheetName val="Urai__Resap_pengikat7"/>
      <sheetName val="H_Satuan7"/>
      <sheetName val="Chi_tiet7"/>
      <sheetName val="Sàn_T17"/>
      <sheetName val="Lỗ_thông_gió7"/>
      <sheetName val="Danh_mục7"/>
      <sheetName val="B1_1Giatri_theo_HD7"/>
      <sheetName val="Chiet_tinh_dz357"/>
      <sheetName val="TONG_HOP_STK_NHA_CUNG_CAP7"/>
      <sheetName val="SS_Coc_Khoan_Nhoi6"/>
      <sheetName val="Tổng_Hợp_giá_trị_theo_tháng6"/>
      <sheetName val="04_-_XUONG_DET_B6"/>
      <sheetName val="Data_(2)6"/>
      <sheetName val="gia_cong_tac5"/>
      <sheetName val="KTXD-TQT,_PS6"/>
      <sheetName val="TH_SKL6"/>
      <sheetName val="General_Schedule5"/>
      <sheetName val="DIEN_GIAI_KLCV_NHA_LAP_RAP5"/>
      <sheetName val="KL_THEP_NHA_LAP_RAP5"/>
      <sheetName val="Du_tru_CP-Bieu_015"/>
      <sheetName val="Luong_khoan_BĐH5"/>
      <sheetName val="NHAP_SL5"/>
      <sheetName val="Div26_-_Elect5"/>
      <sheetName val="GIÁ_VẬT_TƯ5"/>
      <sheetName val="Data_015"/>
      <sheetName val="Data_Phat5"/>
      <sheetName val="Eq__Mobilization5"/>
      <sheetName val="MTO_REV_2(ARMOR)5"/>
      <sheetName val="Đơn_Giá_4"/>
      <sheetName val="HẠNG_MỤC4"/>
      <sheetName val="GIÁM_SÁT4"/>
      <sheetName val="2_HĐ_MÁY_+_NHÂN_LỰC4"/>
      <sheetName val="dongia_(2)4"/>
      <sheetName val="THPDMoi__(2)4"/>
      <sheetName val="DON_GIA4"/>
      <sheetName val="t-h_HA_THE4"/>
      <sheetName val="CHITIET_VL-NC-TT_-1p4"/>
      <sheetName val="TONG_HOP_VL-NC_TT4"/>
      <sheetName val="TH_XL4"/>
      <sheetName val="CHITIET_VL-NC-TT-3p4"/>
      <sheetName val="KPVC-BD_4"/>
      <sheetName val="CHITIET_VL-NC4"/>
      <sheetName val="Thiet_Bi4"/>
      <sheetName val="Phan_tich4"/>
      <sheetName val="TH_Vat_tu4"/>
      <sheetName val="TH_Kinh_phi4"/>
      <sheetName val="TH_MTC4"/>
      <sheetName val="TH_N_Cong4"/>
      <sheetName val="CAP_NHAT_GIA_VL4"/>
      <sheetName val="Dinh_muc_CP_KTCB_khac4"/>
      <sheetName val="KL_chi_tiet4"/>
      <sheetName val="KL_tong_hop4"/>
      <sheetName val="D_&amp;_W_sizes7"/>
      <sheetName val="Cover_Daf-27"/>
      <sheetName val="Analisa_HS7"/>
      <sheetName val="mat-me_pipa7"/>
      <sheetName val="Currency_Rate7"/>
      <sheetName val="B___Norelec7"/>
      <sheetName val="Rekap_Direct_Cost7"/>
      <sheetName val="Bill_No_6_Koord___Attendance7"/>
      <sheetName val="Cac_HS_hieu_chinh6"/>
      <sheetName val="2-Genset_print6"/>
      <sheetName val="MOW_45%6"/>
      <sheetName val="MOS_55%6"/>
      <sheetName val="_UPAH6"/>
      <sheetName val="B_-_Norelec6"/>
      <sheetName val="DAFT_ALAT,UPAH_&amp;_MAT6"/>
      <sheetName val="Harga_ME_6"/>
      <sheetName val="CONS_6"/>
      <sheetName val="January_20156"/>
      <sheetName val="Basic_Price6"/>
      <sheetName val="HARGA_MATERIAL6"/>
      <sheetName val="BQ_ARS6"/>
      <sheetName val="DETAIL_RAP6"/>
      <sheetName val="BQ_PENGURANGAN_SALURAN6"/>
      <sheetName val="Week9-Feb____6"/>
      <sheetName val="D_HARGA6"/>
      <sheetName val="Analisa_Harga6"/>
      <sheetName val="Analisa_Gabungan6"/>
      <sheetName val="bahan_5"/>
      <sheetName val="Pln_Pdt5"/>
      <sheetName val="Steel_Pipe5"/>
      <sheetName val="External_PVC,_PPR,_HDPE5"/>
      <sheetName val="Internal_PVC,_PPR,_HDPE5"/>
      <sheetName val="GI_Sheet5"/>
      <sheetName val="BQ_(by_owner)5"/>
      <sheetName val="rab_me_(fisik)5"/>
      <sheetName val="rab_me_(by_owner)_5"/>
      <sheetName val="Form_I5"/>
      <sheetName val="Cover_Daf_25"/>
      <sheetName val="B1form_(2)5"/>
      <sheetName val="2_25"/>
      <sheetName val="Analisa_Upah_&amp;_Bahan_Plum5"/>
      <sheetName val="Analisa_&amp;_Upah5"/>
      <sheetName val="AT_25"/>
      <sheetName val="HB_5"/>
      <sheetName val="ANAL_BOW5"/>
      <sheetName val="Project_Data5"/>
      <sheetName val="MEP_SUM4"/>
      <sheetName val="TINH_GIA_-_SAN_XUAT_Vertico4"/>
      <sheetName val="05__Data_Cash_Flow4"/>
      <sheetName val="MTO_REV_2_ARMOR_4"/>
      <sheetName val="NSA_fr_Revit4"/>
      <sheetName val="Thông_tin_ban_đầu4"/>
      <sheetName val="Chiet_tinh_dz223"/>
      <sheetName val="CHÀO_GIÁ_KL_CÁC_TUYẾN_CÒN_LẠI3"/>
      <sheetName val="_TNT_K_Lượng_các_tuyến_còn_lại3"/>
      <sheetName val="KL_TNT_Khu_thấp_tầng3"/>
      <sheetName val="KL__HG_ĐIỆN_còn_lại3"/>
      <sheetName val="KHỐI_LƯỢNG_HỐ_VAN3"/>
      <sheetName val="Sàn_tầng_01_(_old_)3"/>
      <sheetName val="B4-C_A,C_B,C1,_C1-A2"/>
      <sheetName val="B6-D2_to_D2C_2"/>
      <sheetName val="B19-Beach_Club2"/>
      <sheetName val="MAIN_GATE_HOUSE2"/>
      <sheetName val="3_1_13"/>
      <sheetName val="3_1_43"/>
      <sheetName val="2_5_13"/>
      <sheetName val="4_1_13"/>
      <sheetName val="4_3_23"/>
      <sheetName val="2_3_33"/>
      <sheetName val="5_3_13"/>
      <sheetName val="2_4_33"/>
      <sheetName val="TONG_HOP_VL-NC3"/>
      <sheetName val="TONGKE3p_3"/>
      <sheetName val="TH_VL,_NC,_DDHT_Thanhphuoc3"/>
      <sheetName val="GOC-KO_IN3"/>
      <sheetName val="2_TH_Giá_Trị2"/>
      <sheetName val="Lập_là2"/>
      <sheetName val="Xây_thang_bộ,_tam_cấp2"/>
      <sheetName val="DATA_CUA_A32"/>
      <sheetName val="DATA_LANH_TO_A32"/>
      <sheetName val="Trat_trong2"/>
      <sheetName val="Trat_ngoài2"/>
      <sheetName val="Cán_nền2"/>
      <sheetName val="Sơn_trong2"/>
      <sheetName val="Sơn_ngoài2"/>
      <sheetName val="Chống_thấm_A3572"/>
      <sheetName val="Bê_Tông_bù_mái2"/>
      <sheetName val="Trần_thạch_cao_A32"/>
      <sheetName val="CỦA_NHOM_KINH_A32"/>
      <sheetName val="ĐCKL_THÉP2"/>
      <sheetName val="THVL_CĐT_CẤP2"/>
      <sheetName val="4_TK_CẨU_THÙNG2"/>
      <sheetName val="CU_Bơm_Van3"/>
      <sheetName val="NHAT_KY_HO_SO_THANH_TOAN3"/>
      <sheetName val="1_GTTT_VAT_TU3"/>
      <sheetName val="2_GTKL_vattu3"/>
      <sheetName val="3_THKL_vat_tu3"/>
      <sheetName val="4_KLVT3"/>
      <sheetName val="Tinh_tole_ngay_3"/>
      <sheetName val="6_TUHĐ3"/>
      <sheetName val="MTO_REV_02"/>
      <sheetName val="1__HT_Điện_-_R12"/>
      <sheetName val="2__HT_Máy_Phát_Điện_-_R12"/>
      <sheetName val="3_HT_ĐHKK_-_R22"/>
      <sheetName val="4_HT_Cấp_Thoát_Nước2"/>
      <sheetName val="5_HT_PCCC2"/>
      <sheetName val="6__Thiết_bị_chính2"/>
      <sheetName val="Các_Hạng_mục_Thay_đổi2"/>
      <sheetName val="Tai_trong2"/>
      <sheetName val="KT(C-C)_DAT2"/>
      <sheetName val="Bang_tt_mot_so_chi_tiet2"/>
      <sheetName val="CV_PHAT2"/>
      <sheetName val="TH-VT_CĐT_cấp2"/>
      <sheetName val="DG-VT_nhập_CT2"/>
      <sheetName val="Nhat_ky_TT2"/>
      <sheetName val="D_muc_KL2"/>
      <sheetName val="D_muc_checklist2"/>
      <sheetName val="THKL_B32"/>
      <sheetName val="Báo_cháy_B42"/>
      <sheetName val="D_muc_checklist_(2)2"/>
      <sheetName val="PL_Dieu_chinh2"/>
      <sheetName val="KLHT-02_12"/>
      <sheetName val="KLT_MONG,CỔ_CỘT2"/>
      <sheetName val="KLT_SAN_ZONE2,32"/>
      <sheetName val="KLT_NEN2"/>
      <sheetName val="KLT_COT2"/>
      <sheetName val="KLT_DAM2"/>
      <sheetName val="T_LANH_TO2"/>
      <sheetName val="THANG_+LANH_TO2"/>
      <sheetName val="BE_NƯƠC2"/>
      <sheetName val="Doi_so2"/>
      <sheetName val="CT_ĐẤT2"/>
      <sheetName val="CT_BE_TONG2"/>
      <sheetName val="CT_VAN_KHUON2"/>
      <sheetName val="CT_KHAC2"/>
      <sheetName val="TÍNH_TOÁN_KHỐI_LƯỢNG_P62"/>
      <sheetName val="Bill_1-_Prelim2"/>
      <sheetName val="DT_TH2"/>
      <sheetName val="Bill_01-Prelims(ham)2"/>
      <sheetName val="Bill_05_-_Prelims_(than)2"/>
      <sheetName val="_Bill_02_-_BPTC2"/>
      <sheetName val="Bill_03-Basement2"/>
      <sheetName val="Bill_04_-_MEP2"/>
      <sheetName val="Bill_06_-_ketcauthan2"/>
      <sheetName val="Bill_07_-_chong_tham2"/>
      <sheetName val="Bill_08_-_Xay_tho2"/>
      <sheetName val="Bill_09_-_HT_tho2"/>
      <sheetName val="Bill_10-Ngoai_troi2"/>
      <sheetName val="Bill_11_-_Other2"/>
      <sheetName val="DT_rút_gọn2"/>
      <sheetName val="Danh_sach_VT2"/>
      <sheetName val="Định_mức2"/>
      <sheetName val="TH_NC2"/>
      <sheetName val="1__VT_chính2"/>
      <sheetName val="2__VT_phụ2"/>
      <sheetName val="3__Thầu_phụ2"/>
      <sheetName val="4__Nhân_công2"/>
      <sheetName val="4a_NS_NC2"/>
      <sheetName val="5_Thiết_bị_thi_công2"/>
      <sheetName val="6_Chi_phí_khác2"/>
      <sheetName val="Dàn_giáo_bao_che2"/>
      <sheetName val="Cofa_dầm,_sàn,_cột,_vách2"/>
      <sheetName val="NKHSTT_TVQL2"/>
      <sheetName val="2_TH-GTrị2"/>
      <sheetName val="5_TH-ĐHTG2"/>
      <sheetName val="Dien_thong_tin2"/>
      <sheetName val="BB_Tham_dinh2"/>
      <sheetName val="Khau_tru-012"/>
      <sheetName val="Khau_tru-022"/>
      <sheetName val="Khau_tru-032"/>
      <sheetName val="tính_tole2"/>
      <sheetName val="Công_thức_ống_gió2"/>
      <sheetName val="1_R18_BF2"/>
      <sheetName val="1__Bìa_2"/>
      <sheetName val="2_Mucluc_2"/>
      <sheetName val="3_NTGD2"/>
      <sheetName val="DS_(2)2"/>
      <sheetName val="02A_ĐNTT_HĐ2"/>
      <sheetName val="03A_DGKL_HĐ2"/>
      <sheetName val="ĐỀ_NGHỊ_TT_TIẾN_DUNG2"/>
      <sheetName val="TT_TIẾN_DUNG2"/>
      <sheetName val="ĐỀ_NGHỊ_TT_ANH_DU2"/>
      <sheetName val="TT_ANH_DU2"/>
      <sheetName val="XE_VẬN_CHUYỂN_TIẾN_DUNG_+_A_DU2"/>
      <sheetName val="Máy_đào_Tiến_Dung2"/>
      <sheetName val="ĐỀ_NGHỊ_TT_ANH_DU_(Lần_2)2"/>
      <sheetName val="TT_ANH_DU_(Lần_2)2"/>
      <sheetName val="Xe_vận_chuyển_anh_Du_tiếp2"/>
      <sheetName val="PLHĐ_012"/>
      <sheetName val="LCR_BOQ_TENDER2"/>
      <sheetName val="hỢP_ĐỒNG2"/>
      <sheetName val="NK_HSTT2"/>
      <sheetName val="BB_thẩm_định2"/>
      <sheetName val="đọc_số2"/>
      <sheetName val="Khấu_trừ-032"/>
      <sheetName val="Dự_trù_thanh_toán2"/>
      <sheetName val="Chi_tiết_dự_trù2"/>
      <sheetName val="Tổng_hợp_kl_dự_kiến_tháng_10_2"/>
      <sheetName val="Bảng_thống_kê_(2)2"/>
      <sheetName val="DGKL_TT4-10(1-7)2"/>
      <sheetName val="DGKL_TT4-10(8-13)2"/>
      <sheetName val="DGKL_TT4-11(1-6)2"/>
      <sheetName val="DGKL_TT4-11(7-12)2"/>
      <sheetName val="thep_TT4-10(1-7)2"/>
      <sheetName val="thep_TT4-11(1-6)2"/>
      <sheetName val="thep_TT4-10(8-13)2"/>
      <sheetName val="thep_TT4-11(7-12)_2"/>
      <sheetName val="ĐƠN_TRỌNG2"/>
      <sheetName val="gọi_thép2"/>
      <sheetName val="Piling_work2"/>
      <sheetName val="Steel_work2"/>
      <sheetName val="Finishing_work2"/>
      <sheetName val="External_work2"/>
      <sheetName val="Budget_control_Rev62"/>
      <sheetName val="Daftar_Upah2"/>
      <sheetName val="Rekap_Prelim2"/>
      <sheetName val="perkerasan_rigid2"/>
      <sheetName val="Analis_harga2"/>
      <sheetName val="Unit_Rate2"/>
      <sheetName val="Fire_Fighting2"/>
      <sheetName val="Item_Kompensasi2"/>
      <sheetName val="NP_(4)2"/>
      <sheetName val="Bore_Pile2"/>
      <sheetName val="taking_of2"/>
      <sheetName val="SUM_PROG_ACT2"/>
      <sheetName val="KURVA_S_PLAN2"/>
      <sheetName val="KURVA_S_ACT2"/>
      <sheetName val="M1_PROGRES_2"/>
      <sheetName val="M1_KURVA_S2"/>
      <sheetName val="M2_KURVA_S2"/>
      <sheetName val="M3_KURVA_S2"/>
      <sheetName val="M4_KURVA_S2"/>
      <sheetName val="M5_KURVA_S2"/>
      <sheetName val="M6_KURVA_S2"/>
      <sheetName val="M7_KURVA_S2"/>
      <sheetName val="M8_KURVA_S2"/>
      <sheetName val="M9_KURVA_S2"/>
      <sheetName val="KL_THÉP_MÓNG,DẦM,_SÀN,_CỘT_B22"/>
      <sheetName val="THKLTT_THÉP_B22"/>
      <sheetName val="Detail_RAM_DỐC_B1-L12"/>
      <sheetName val="worker_camp2"/>
      <sheetName val="1-_Prelim2"/>
      <sheetName val="2-Doors_&amp;_Windows2"/>
      <sheetName val="3-Finishing_works,_CM12"/>
      <sheetName val="4-Finishing_works,_CM22"/>
      <sheetName val="5-_Miscellaneous_works2"/>
      <sheetName val="NT(VAI_DIA)2"/>
      <sheetName val="NT(TUOI_NHUA)_2"/>
      <sheetName val="NT(THAM_BTN)2"/>
      <sheetName val="CT_PhatQuang_(N76-ĐG)TT2"/>
      <sheetName val="CĐ_hiện_trạng_(N76-ĐG_PT)2"/>
      <sheetName val="CT_đào_khuôn_(N76-ĐG)PT2"/>
      <sheetName val="CĐ_ĐÀO_(N76-ĐG_PT)2"/>
      <sheetName val="Đắp_cát_K95-L2__(ĐNP)2"/>
      <sheetName val="c_độ_đỉnh_k95)__(ĐNP)2"/>
      <sheetName val="CT_Đắp_cát_K98_L2_(ĐNP)2"/>
      <sheetName val="c_độ_đỉnh_k98_L1_(ĐNP)2"/>
      <sheetName val="Vải_địa__(ĐNP)2"/>
      <sheetName val="cpdd_II__(ĐNP)_(L2)2"/>
      <sheetName val="c_độ_cpdd_II_(ĐNP)2"/>
      <sheetName val="cpdd_I_(L1)_(ĐNP)2"/>
      <sheetName val="c_độ_cpdd_I_(1-14)_(ĐNP)2"/>
      <sheetName val="tưới_nhựa_(ĐNP)2"/>
      <sheetName val="BTN_h_trung_(ĐNP)2"/>
      <sheetName val="THEP_MONG_+VACH_HO_PIT2"/>
      <sheetName val="THEP_SAN2"/>
      <sheetName val="THEP_MONG_CAU_THAP2"/>
      <sheetName val="Div_C2"/>
      <sheetName val="Contractor_letter2"/>
      <sheetName val="Final_Summary2"/>
      <sheetName val="Main_Summary2"/>
      <sheetName val="Bill_1_Preliminaries2"/>
      <sheetName val="Bill_2_PS&amp;PC_Sums2"/>
      <sheetName val="Bill_3_Summary2"/>
      <sheetName val="Div_E2"/>
      <sheetName val="Div__12"/>
      <sheetName val="Div_22"/>
      <sheetName val="Div_32"/>
      <sheetName val="Div_H2"/>
      <sheetName val="Div_J2"/>
      <sheetName val="Div_42"/>
      <sheetName val="Div_52"/>
      <sheetName val="Div_62"/>
      <sheetName val="Div_72"/>
      <sheetName val="Div_82"/>
      <sheetName val="VO_Summary2"/>
      <sheetName val="Div_R2"/>
      <sheetName val="DIV_W(_Not_Print)2"/>
      <sheetName val="6_External_works-R182"/>
      <sheetName val="Tổng_hợp2"/>
      <sheetName val="Tòa_R12"/>
      <sheetName val="Tòa_R22"/>
      <sheetName val="Tòa_R32"/>
      <sheetName val="Tòa_R42"/>
      <sheetName val="Tòa_R52"/>
      <sheetName val="Tòa_R62"/>
      <sheetName val="Phan_tho1"/>
      <sheetName val="1_DATE1"/>
      <sheetName val="Du_toan1"/>
      <sheetName val="Nuoc_kho_lanh1"/>
      <sheetName val="INPUT_DATA_HERE2"/>
      <sheetName val="Thuc_thanh1"/>
      <sheetName val="BB_lay_mau1"/>
      <sheetName val="KL_Chi_tiết1"/>
      <sheetName val="COST_SUM1"/>
      <sheetName val="items_left1"/>
      <sheetName val="May_TC1"/>
      <sheetName val="Nhan_cong1"/>
      <sheetName val="Vat_tu1"/>
      <sheetName val="Bang_KL1"/>
      <sheetName val="DM_ChiPhi1"/>
      <sheetName val="HARGA_ALAT1"/>
      <sheetName val="KL_san_lap1"/>
      <sheetName val="Bill_1_CPC1"/>
      <sheetName val="Bill_2_BoQ1"/>
      <sheetName val="Bill_3_PL1"/>
      <sheetName val="Bill_4_Do_boc_KL1"/>
      <sheetName val="Bill5__VT_CDT_cap1"/>
      <sheetName val="II_6_111"/>
      <sheetName val="BẢNG_TH_CỬA_CC1"/>
      <sheetName val="BẢNG_TH_PHU_KIEN1"/>
      <sheetName val="Goi_thau1"/>
      <sheetName val="Bill_2_BoQ__(2)1"/>
      <sheetName val="Bảng_TH_PK1"/>
      <sheetName val="Chi_tiết1"/>
      <sheetName val="I_11"/>
      <sheetName val="I_21"/>
      <sheetName val="I_31"/>
      <sheetName val="I_41"/>
      <sheetName val="I_51"/>
      <sheetName val="6PILE__(돌출)1"/>
      <sheetName val="Annex_B1"/>
      <sheetName val="Data_Validation1"/>
      <sheetName val="MA_K_HANG"/>
      <sheetName val="Phan_tich_DG"/>
      <sheetName val="Pasir_Panjang_100J"/>
      <sheetName val="THKP_coc"/>
      <sheetName val="Bang_PTVT"/>
      <sheetName val="TH_May_TC"/>
      <sheetName val="KLDT_DIEN"/>
      <sheetName val="PTVT_DIEN"/>
      <sheetName val="Thong_ke_thiet_bi"/>
      <sheetName val="04__TheoDoiChiPhiB"/>
      <sheetName val="Chenh_lech_vat_tu"/>
      <sheetName val="Elemental_Breakdown+20%"/>
      <sheetName val="Kolom_UT"/>
      <sheetName val="TONG_HOP_HM"/>
      <sheetName val="NHA_XUONG"/>
      <sheetName val="Cash_Flow"/>
      <sheetName val="CP_Khac_cuoc_VC"/>
      <sheetName val="TH_thiet_bi"/>
      <sheetName val="List_tình_trạng"/>
      <sheetName val="_"/>
      <sheetName val="THEP_TAM"/>
      <sheetName val="THEP_HÌNH"/>
      <sheetName val="THEP_HINH"/>
      <sheetName val="XA_GO"/>
      <sheetName val="BANG_TRA"/>
      <sheetName val="Vat_Lieu_HD"/>
      <sheetName val="1.1.1（土建6#楼）"/>
      <sheetName val="電気設備表"/>
      <sheetName val="UNIT PRICE LIST"/>
      <sheetName val="DLDTLN"/>
      <sheetName val="3-DIV4"/>
      <sheetName val="RAB"/>
      <sheetName val="B-PRICE"/>
      <sheetName val="Div.7.2"/>
      <sheetName val="WT-LIST"/>
      <sheetName val="HRG-DASAR"/>
      <sheetName val="pricing"/>
      <sheetName val="hargaDC"/>
      <sheetName val="Div2"/>
      <sheetName val="bd"/>
      <sheetName val="hardas"/>
      <sheetName val="Manpower"/>
      <sheetName val="Equipt,Tools&amp;Cons"/>
      <sheetName val="ARP-10"/>
      <sheetName val="arp-3a"/>
      <sheetName val="DIV7-BM"/>
      <sheetName val="F ALARM"/>
      <sheetName val="FAK"/>
      <sheetName val="SAT-DAS"/>
      <sheetName val="H.Upah"/>
      <sheetName val="Form A"/>
      <sheetName val="3-DIV5"/>
      <sheetName val="MAPDC"/>
      <sheetName val="dasar"/>
      <sheetName val="Por"/>
      <sheetName val="3-DIV2"/>
      <sheetName val="Perm. Test"/>
      <sheetName val="3-DIV3"/>
      <sheetName val="Fin-Bengkel"/>
      <sheetName val="Fin-Showroom"/>
      <sheetName val="Hal_Pagar"/>
      <sheetName val="Str-Bengkel"/>
      <sheetName val="Str-Showroom"/>
      <sheetName val="HU&amp;B"/>
      <sheetName val="BQ1"/>
      <sheetName val="AHSbj"/>
      <sheetName val="HB"/>
      <sheetName val="Harga"/>
      <sheetName val="Analisa ME"/>
      <sheetName val="PRICE"/>
      <sheetName val="struktur"/>
      <sheetName val="TE TS FA LAN MATV"/>
      <sheetName val="Kuantitas &amp; Harga"/>
      <sheetName val="CAB 2"/>
      <sheetName val="EI (3-)"/>
      <sheetName val="REKAP WIL"/>
      <sheetName val="Hrg.Dasar"/>
      <sheetName val="L-4a,b"/>
      <sheetName val="SchA"/>
      <sheetName val="SchC"/>
      <sheetName val="SewAlat"/>
      <sheetName val="ocean voyage"/>
      <sheetName val="BQawal"/>
      <sheetName val="lap-bulan"/>
      <sheetName val="TYPE-A"/>
      <sheetName val="DAF.ALAT"/>
      <sheetName val="ahs3"/>
      <sheetName val="1호인버트수량"/>
      <sheetName val="Hrg.Sat"/>
      <sheetName val="Testing"/>
      <sheetName val="VV-REV2"/>
      <sheetName val="Penjumlahan"/>
      <sheetName val="2.2 띠장의 설계"/>
      <sheetName val="AN Tdr"/>
      <sheetName val="analis standar(20m)"/>
      <sheetName val="ANAL BETON"/>
      <sheetName val="DAF-4"/>
      <sheetName val="DAF-5"/>
      <sheetName val="iTEM hARSAT"/>
      <sheetName val="Cash Flow bulanan"/>
      <sheetName val="21"/>
      <sheetName val="PL2"/>
      <sheetName val="PL3"/>
      <sheetName val="PL4"/>
      <sheetName val="PL1"/>
      <sheetName val="REQDELTA"/>
      <sheetName val="BAG-III"/>
      <sheetName val="G_SUMMARY"/>
      <sheetName val="DIV 3"/>
      <sheetName val="BOOQ"/>
      <sheetName val="rekap mekanikal"/>
      <sheetName val="ANAL-str2"/>
      <sheetName val="RAB-LANSEKAP"/>
      <sheetName val="daf-3(OK)"/>
      <sheetName val="daf-7(OK)"/>
      <sheetName val="MAT"/>
      <sheetName val="sai"/>
      <sheetName val="Loan Schedules"/>
      <sheetName val="M.Pekerjaan"/>
      <sheetName val="Div3"/>
      <sheetName val="K-2007"/>
      <sheetName val="DataTeknis"/>
      <sheetName val="Rekap "/>
      <sheetName val="Prelim"/>
      <sheetName val="Rekapitulasi"/>
      <sheetName val="Additional"/>
      <sheetName val="NP"/>
      <sheetName val="NP (2)"/>
      <sheetName val="41_9_36_3"/>
      <sheetName val="Progress"/>
      <sheetName val="brd2"/>
      <sheetName val="CORE.DATA"/>
      <sheetName val="Lintel.data"/>
      <sheetName val="DGCT"/>
      <sheetName val="core.wall.data"/>
      <sheetName val="Chung"/>
      <sheetName val="cPanel"/>
      <sheetName val="GC"/>
      <sheetName val="HG_Info"/>
      <sheetName val="Mác"/>
      <sheetName val="QC"/>
      <sheetName val="CO"/>
      <sheetName val="Takeoff"/>
      <sheetName val="SUM-AIR-Submit"/>
      <sheetName val="1_MV"/>
      <sheetName val="BQ_Kantor&amp;Pabrik(beton_x0000__x0000_"/>
      <sheetName val="tra_vat_lieu"/>
      <sheetName val="PT.Vua"/>
      <sheetName val="B03-MEP"/>
      <sheetName val="B02-Main"/>
      <sheetName val="주식"/>
      <sheetName val="Detail"/>
      <sheetName val="¥ "/>
      <sheetName val="Tinh toan"/>
      <sheetName val="GACH,CAT,DA"/>
      <sheetName val="DANH SÁCH"/>
      <sheetName val="Thép ga TNM 0108"/>
      <sheetName val="TTL"/>
      <sheetName val="EQT-ESTN"/>
      <sheetName val="rekap_rap12"/>
      <sheetName val="AN_BONGKARAN12"/>
      <sheetName val="AN_kusen12"/>
      <sheetName val="AN_beton12"/>
      <sheetName val="upah_bahan12"/>
      <sheetName val="RAB_BONGKARAN12"/>
      <sheetName val="bq_tam-penghub12"/>
      <sheetName val="RAB_AR&amp;STR12"/>
      <sheetName val="RAB_M&amp;E12"/>
      <sheetName val="RAB_AR_STR11"/>
      <sheetName val="Lat_gach_san_nha12"/>
      <sheetName val="01_THGTTT10"/>
      <sheetName val="HD_1512210"/>
      <sheetName val="GT_Bieu_hanh_lang10"/>
      <sheetName val="COMMON_AREA10"/>
      <sheetName val="CV_CHAO_GIA_210"/>
      <sheetName val="Goc_CC10"/>
      <sheetName val="Bill_No_6_Koord_&amp;_Attendance8"/>
      <sheetName val="BQ_Kantor&amp;Pabrik(beton)8"/>
      <sheetName val="AnalisaSIPIL_RIIL8"/>
      <sheetName val="Isolasi_Luar_Dalam8"/>
      <sheetName val="Isolasi_Luar8"/>
      <sheetName val="analis_azaa8"/>
      <sheetName val="Analisa_ARS8"/>
      <sheetName val="01A-_RAB8"/>
      <sheetName val="rekap_c8"/>
      <sheetName val="HRG_BHN8"/>
      <sheetName val="Urai__Resap_pengikat8"/>
      <sheetName val="H_Satuan8"/>
      <sheetName val="MA_NS9"/>
      <sheetName val="Chi_tiet8"/>
      <sheetName val="Chiet_tinh_dz358"/>
      <sheetName val="Danh_mục8"/>
      <sheetName val="B1_1Giatri_theo_HD8"/>
      <sheetName val="Sàn_T18"/>
      <sheetName val="Lỗ_thông_gió8"/>
      <sheetName val="TONG_HOP_STK_NHA_CUNG_CAP8"/>
      <sheetName val="SS_Coc_Khoan_Nhoi7"/>
      <sheetName val="Tổng_Hợp_giá_trị_theo_tháng7"/>
      <sheetName val="04_-_XUONG_DET_B7"/>
      <sheetName val="Data_(2)7"/>
      <sheetName val="KTXD-TQT,_PS7"/>
      <sheetName val="TH_SKL7"/>
      <sheetName val="DIEN_GIAI_KLCV_NHA_LAP_RAP6"/>
      <sheetName val="KL_THEP_NHA_LAP_RAP6"/>
      <sheetName val="Du_tru_CP-Bieu_016"/>
      <sheetName val="Luong_khoan_BĐH6"/>
      <sheetName val="NHAP_SL6"/>
      <sheetName val="gia_cong_tac6"/>
      <sheetName val="General_Schedule6"/>
      <sheetName val="GIÁ_VẬT_TƯ6"/>
      <sheetName val="Data_016"/>
      <sheetName val="Data_Phat6"/>
      <sheetName val="Eq__Mobilization6"/>
      <sheetName val="Div26_-_Elect6"/>
      <sheetName val="MTO_REV_2(ARMOR)6"/>
      <sheetName val="Đơn_Giá_5"/>
      <sheetName val="Thiet_Bi5"/>
      <sheetName val="Phan_tich5"/>
      <sheetName val="TH_Vat_tu5"/>
      <sheetName val="TH_Kinh_phi5"/>
      <sheetName val="TH_MTC5"/>
      <sheetName val="TH_N_Cong5"/>
      <sheetName val="HẠNG_MỤC5"/>
      <sheetName val="GIÁM_SÁT5"/>
      <sheetName val="2_HĐ_MÁY_+_NHÂN_LỰC5"/>
      <sheetName val="CAP_NHAT_GIA_VL5"/>
      <sheetName val="dongia_(2)5"/>
      <sheetName val="THPDMoi__(2)5"/>
      <sheetName val="DON_GIA5"/>
      <sheetName val="t-h_HA_THE5"/>
      <sheetName val="CHITIET_VL-NC-TT_-1p5"/>
      <sheetName val="TONG_HOP_VL-NC_TT5"/>
      <sheetName val="TH_XL5"/>
      <sheetName val="CHITIET_VL-NC-TT-3p5"/>
      <sheetName val="KPVC-BD_5"/>
      <sheetName val="CHITIET_VL-NC5"/>
      <sheetName val="KL_chi_tiet5"/>
      <sheetName val="KL_tong_hop5"/>
      <sheetName val="Dinh_muc_CP_KTCB_khac5"/>
      <sheetName val="D_&amp;_W_sizes8"/>
      <sheetName val="Cover_Daf-28"/>
      <sheetName val="Analisa_HS8"/>
      <sheetName val="mat-me_pipa8"/>
      <sheetName val="Currency_Rate8"/>
      <sheetName val="B___Norelec8"/>
      <sheetName val="Rekap_Direct_Cost8"/>
      <sheetName val="Bill_No_6_Koord___Attendance8"/>
      <sheetName val="Cac_HS_hieu_chinh7"/>
      <sheetName val="2-Genset_print7"/>
      <sheetName val="MOW_45%7"/>
      <sheetName val="MOS_55%7"/>
      <sheetName val="_UPAH7"/>
      <sheetName val="B_-_Norelec7"/>
      <sheetName val="DAFT_ALAT,UPAH_&amp;_MAT7"/>
      <sheetName val="Harga_ME_7"/>
      <sheetName val="CONS_7"/>
      <sheetName val="January_20157"/>
      <sheetName val="Basic_Price7"/>
      <sheetName val="HARGA_MATERIAL7"/>
      <sheetName val="BQ_ARS7"/>
      <sheetName val="DETAIL_RAP7"/>
      <sheetName val="BQ_PENGURANGAN_SALURAN7"/>
      <sheetName val="Week9-Feb____7"/>
      <sheetName val="D_HARGA7"/>
      <sheetName val="Analisa_Harga7"/>
      <sheetName val="Analisa_Gabungan7"/>
      <sheetName val="bahan_6"/>
      <sheetName val="Pln_Pdt6"/>
      <sheetName val="Steel_Pipe6"/>
      <sheetName val="External_PVC,_PPR,_HDPE6"/>
      <sheetName val="Internal_PVC,_PPR,_HDPE6"/>
      <sheetName val="GI_Sheet6"/>
      <sheetName val="BQ_(by_owner)6"/>
      <sheetName val="rab_me_(fisik)6"/>
      <sheetName val="rab_me_(by_owner)_6"/>
      <sheetName val="Form_I6"/>
      <sheetName val="Cover_Daf_26"/>
      <sheetName val="B1form_(2)6"/>
      <sheetName val="2_26"/>
      <sheetName val="Analisa_Upah_&amp;_Bahan_Plum6"/>
      <sheetName val="Analisa_&amp;_Upah6"/>
      <sheetName val="AT_26"/>
      <sheetName val="HB_6"/>
      <sheetName val="ANAL_BOW6"/>
      <sheetName val="Project_Data6"/>
      <sheetName val="MEP_SUM5"/>
      <sheetName val="TINH_GIA_-_SAN_XUAT_Vertico5"/>
      <sheetName val="05__Data_Cash_Flow5"/>
      <sheetName val="MTO_REV_2_ARMOR_5"/>
      <sheetName val="NSA_fr_Revit5"/>
      <sheetName val="Thông_tin_ban_đầu5"/>
      <sheetName val="Chiet_tinh_dz224"/>
      <sheetName val="CHÀO_GIÁ_KL_CÁC_TUYẾN_CÒN_LẠI4"/>
      <sheetName val="_TNT_K_Lượng_các_tuyến_còn_lại4"/>
      <sheetName val="KL_TNT_Khu_thấp_tầng4"/>
      <sheetName val="KL__HG_ĐIỆN_còn_lại4"/>
      <sheetName val="KHỐI_LƯỢNG_HỐ_VAN4"/>
      <sheetName val="B4-C_A,C_B,C1,_C1-A3"/>
      <sheetName val="B6-D2_to_D2C_3"/>
      <sheetName val="B19-Beach_Club3"/>
      <sheetName val="Sàn_tầng_01_(_old_)4"/>
      <sheetName val="3_1_14"/>
      <sheetName val="3_1_44"/>
      <sheetName val="2_5_14"/>
      <sheetName val="4_1_14"/>
      <sheetName val="4_3_24"/>
      <sheetName val="2_3_34"/>
      <sheetName val="5_3_14"/>
      <sheetName val="2_4_34"/>
      <sheetName val="CU_Bơm_Van4"/>
      <sheetName val="NHAT_KY_HO_SO_THANH_TOAN4"/>
      <sheetName val="1_GTTT_VAT_TU4"/>
      <sheetName val="2_GTKL_vattu4"/>
      <sheetName val="3_THKL_vat_tu4"/>
      <sheetName val="4_KLVT4"/>
      <sheetName val="Tinh_tole_ngay_4"/>
      <sheetName val="6_TUHĐ4"/>
      <sheetName val="TONG_HOP_VL-NC4"/>
      <sheetName val="TONGKE3p_4"/>
      <sheetName val="TH_VL,_NC,_DDHT_Thanhphuoc4"/>
      <sheetName val="GOC-KO_IN4"/>
      <sheetName val="MTO_REV_03"/>
      <sheetName val="MAIN_GATE_HOUSE3"/>
      <sheetName val="1__HT_Điện_-_R13"/>
      <sheetName val="2__HT_Máy_Phát_Điện_-_R13"/>
      <sheetName val="3_HT_ĐHKK_-_R23"/>
      <sheetName val="4_HT_Cấp_Thoát_Nước3"/>
      <sheetName val="5_HT_PCCC3"/>
      <sheetName val="6__Thiết_bị_chính3"/>
      <sheetName val="Các_Hạng_mục_Thay_đổi3"/>
      <sheetName val="LCR_BOQ_TENDER3"/>
      <sheetName val="Daftar_Upah3"/>
      <sheetName val="Rekap_Prelim3"/>
      <sheetName val="perkerasan_rigid3"/>
      <sheetName val="Analis_harga3"/>
      <sheetName val="Unit_Rate3"/>
      <sheetName val="Fire_Fighting3"/>
      <sheetName val="Item_Kompensasi3"/>
      <sheetName val="NP_(4)3"/>
      <sheetName val="Bore_Pile3"/>
      <sheetName val="taking_of3"/>
      <sheetName val="SUM_PROG_ACT3"/>
      <sheetName val="KURVA_S_PLAN3"/>
      <sheetName val="KURVA_S_ACT3"/>
      <sheetName val="M1_PROGRES_3"/>
      <sheetName val="M1_KURVA_S3"/>
      <sheetName val="M2_KURVA_S3"/>
      <sheetName val="M3_KURVA_S3"/>
      <sheetName val="M4_KURVA_S3"/>
      <sheetName val="M5_KURVA_S3"/>
      <sheetName val="M6_KURVA_S3"/>
      <sheetName val="M7_KURVA_S3"/>
      <sheetName val="M8_KURVA_S3"/>
      <sheetName val="M9_KURVA_S3"/>
      <sheetName val="Tai_trong3"/>
      <sheetName val="KT(C-C)_DAT3"/>
      <sheetName val="Bang_tt_mot_so_chi_tiet3"/>
      <sheetName val="Piling_work3"/>
      <sheetName val="Steel_work3"/>
      <sheetName val="Finishing_work3"/>
      <sheetName val="External_work3"/>
      <sheetName val="Budget_control_Rev63"/>
      <sheetName val="CV_PHAT3"/>
      <sheetName val="TH-VT_CĐT_cấp3"/>
      <sheetName val="DG-VT_nhập_CT3"/>
      <sheetName val="Nhat_ky_TT3"/>
      <sheetName val="D_muc_KL3"/>
      <sheetName val="D_muc_checklist3"/>
      <sheetName val="THKL_B33"/>
      <sheetName val="Báo_cháy_B43"/>
      <sheetName val="D_muc_checklist_(2)3"/>
      <sheetName val="2_TH_Giá_Trị3"/>
      <sheetName val="Lập_là3"/>
      <sheetName val="Xây_thang_bộ,_tam_cấp3"/>
      <sheetName val="DATA_CUA_A33"/>
      <sheetName val="DATA_LANH_TO_A33"/>
      <sheetName val="Trat_trong3"/>
      <sheetName val="Trat_ngoài3"/>
      <sheetName val="Cán_nền3"/>
      <sheetName val="Sơn_trong3"/>
      <sheetName val="Sơn_ngoài3"/>
      <sheetName val="Chống_thấm_A3573"/>
      <sheetName val="Bê_Tông_bù_mái3"/>
      <sheetName val="Trần_thạch_cao_A33"/>
      <sheetName val="CỦA_NHOM_KINH_A33"/>
      <sheetName val="ĐCKL_THÉP3"/>
      <sheetName val="THVL_CĐT_CẤP3"/>
      <sheetName val="4_TK_CẨU_THÙNG3"/>
      <sheetName val="PL_Dieu_chinh3"/>
      <sheetName val="KLHT-02_13"/>
      <sheetName val="KLT_MONG,CỔ_CỘT3"/>
      <sheetName val="KLT_SAN_ZONE2,33"/>
      <sheetName val="KLT_NEN3"/>
      <sheetName val="KLT_COT3"/>
      <sheetName val="KLT_DAM3"/>
      <sheetName val="T_LANH_TO3"/>
      <sheetName val="THANG_+LANH_TO3"/>
      <sheetName val="BE_NƯƠC3"/>
      <sheetName val="Doi_so3"/>
      <sheetName val="CT_ĐẤT3"/>
      <sheetName val="CT_BE_TONG3"/>
      <sheetName val="CT_VAN_KHUON3"/>
      <sheetName val="CT_KHAC3"/>
      <sheetName val="Dien_thong_tin3"/>
      <sheetName val="BB_Tham_dinh3"/>
      <sheetName val="Khau_tru-013"/>
      <sheetName val="Khau_tru-023"/>
      <sheetName val="Khau_tru-033"/>
      <sheetName val="tính_tole3"/>
      <sheetName val="Công_thức_ống_gió3"/>
      <sheetName val="KL_THÉP_MÓNG,DẦM,_SÀN,_CỘT_B23"/>
      <sheetName val="THKLTT_THÉP_B23"/>
      <sheetName val="Detail_RAM_DỐC_B1-L13"/>
      <sheetName val="NKHSTT_TVQL3"/>
      <sheetName val="2_TH-GTrị3"/>
      <sheetName val="5_TH-ĐHTG3"/>
      <sheetName val="1_R18_BF3"/>
      <sheetName val="1__Bìa_3"/>
      <sheetName val="2_Mucluc_3"/>
      <sheetName val="3_NTGD3"/>
      <sheetName val="DS_(2)3"/>
      <sheetName val="02A_ĐNTT_HĐ3"/>
      <sheetName val="03A_DGKL_HĐ3"/>
      <sheetName val="ĐỀ_NGHỊ_TT_TIẾN_DUNG3"/>
      <sheetName val="TT_TIẾN_DUNG3"/>
      <sheetName val="ĐỀ_NGHỊ_TT_ANH_DU3"/>
      <sheetName val="TT_ANH_DU3"/>
      <sheetName val="XE_VẬN_CHUYỂN_TIẾN_DUNG_+_A_DU3"/>
      <sheetName val="Máy_đào_Tiến_Dung3"/>
      <sheetName val="ĐỀ_NGHỊ_TT_ANH_DU_(Lần_2)3"/>
      <sheetName val="TT_ANH_DU_(Lần_2)3"/>
      <sheetName val="Xe_vận_chuyển_anh_Du_tiếp3"/>
      <sheetName val="PLHĐ_013"/>
      <sheetName val="TÍNH_TOÁN_KHỐI_LƯỢNG_P63"/>
      <sheetName val="THEP_MONG_+VACH_HO_PIT3"/>
      <sheetName val="THEP_SAN3"/>
      <sheetName val="THEP_MONG_CAU_THAP3"/>
      <sheetName val="hỢP_ĐỒNG3"/>
      <sheetName val="NK_HSTT3"/>
      <sheetName val="BB_thẩm_định3"/>
      <sheetName val="đọc_số3"/>
      <sheetName val="Khấu_trừ-033"/>
      <sheetName val="Dự_trù_thanh_toán3"/>
      <sheetName val="Chi_tiết_dự_trù3"/>
      <sheetName val="Tổng_hợp_kl_dự_kiến_tháng_10_3"/>
      <sheetName val="Bảng_thống_kê_(2)3"/>
      <sheetName val="DGKL_TT4-10(1-7)3"/>
      <sheetName val="DGKL_TT4-10(8-13)3"/>
      <sheetName val="DGKL_TT4-11(1-6)3"/>
      <sheetName val="DGKL_TT4-11(7-12)3"/>
      <sheetName val="thep_TT4-10(1-7)3"/>
      <sheetName val="thep_TT4-11(1-6)3"/>
      <sheetName val="thep_TT4-10(8-13)3"/>
      <sheetName val="thep_TT4-11(7-12)_3"/>
      <sheetName val="ĐƠN_TRỌNG3"/>
      <sheetName val="gọi_thép3"/>
      <sheetName val="Bill_1-_Prelim3"/>
      <sheetName val="DT_TH3"/>
      <sheetName val="Bill_01-Prelims(ham)3"/>
      <sheetName val="Bill_05_-_Prelims_(than)3"/>
      <sheetName val="_Bill_02_-_BPTC3"/>
      <sheetName val="Bill_03-Basement3"/>
      <sheetName val="Bill_04_-_MEP3"/>
      <sheetName val="Bill_06_-_ketcauthan3"/>
      <sheetName val="Bill_07_-_chong_tham3"/>
      <sheetName val="Bill_08_-_Xay_tho3"/>
      <sheetName val="Bill_09_-_HT_tho3"/>
      <sheetName val="Bill_10-Ngoai_troi3"/>
      <sheetName val="Bill_11_-_Other3"/>
      <sheetName val="DT_rút_gọn3"/>
      <sheetName val="Danh_sach_VT3"/>
      <sheetName val="Định_mức3"/>
      <sheetName val="TH_NC3"/>
      <sheetName val="1__VT_chính3"/>
      <sheetName val="2__VT_phụ3"/>
      <sheetName val="3__Thầu_phụ3"/>
      <sheetName val="4__Nhân_công3"/>
      <sheetName val="4a_NS_NC3"/>
      <sheetName val="5_Thiết_bị_thi_công3"/>
      <sheetName val="6_Chi_phí_khác3"/>
      <sheetName val="Dàn_giáo_bao_che3"/>
      <sheetName val="Cofa_dầm,_sàn,_cột,_vách3"/>
      <sheetName val="NT(VAI_DIA)3"/>
      <sheetName val="NT(TUOI_NHUA)_3"/>
      <sheetName val="NT(THAM_BTN)3"/>
      <sheetName val="CT_PhatQuang_(N76-ĐG)TT3"/>
      <sheetName val="CĐ_hiện_trạng_(N76-ĐG_PT)3"/>
      <sheetName val="CT_đào_khuôn_(N76-ĐG)PT3"/>
      <sheetName val="CĐ_ĐÀO_(N76-ĐG_PT)3"/>
      <sheetName val="Đắp_cát_K95-L2__(ĐNP)3"/>
      <sheetName val="c_độ_đỉnh_k95)__(ĐNP)3"/>
      <sheetName val="CT_Đắp_cát_K98_L2_(ĐNP)3"/>
      <sheetName val="c_độ_đỉnh_k98_L1_(ĐNP)3"/>
      <sheetName val="Vải_địa__(ĐNP)3"/>
      <sheetName val="cpdd_II__(ĐNP)_(L2)3"/>
      <sheetName val="c_độ_cpdd_II_(ĐNP)3"/>
      <sheetName val="cpdd_I_(L1)_(ĐNP)3"/>
      <sheetName val="c_độ_cpdd_I_(1-14)_(ĐNP)3"/>
      <sheetName val="tưới_nhựa_(ĐNP)3"/>
      <sheetName val="BTN_h_trung_(ĐNP)3"/>
      <sheetName val="Div_C3"/>
      <sheetName val="Contractor_letter3"/>
      <sheetName val="Final_Summary3"/>
      <sheetName val="Main_Summary3"/>
      <sheetName val="Bill_1_Preliminaries3"/>
      <sheetName val="Bill_2_PS&amp;PC_Sums3"/>
      <sheetName val="Bill_3_Summary3"/>
      <sheetName val="Div_E3"/>
      <sheetName val="Div__13"/>
      <sheetName val="Div_23"/>
      <sheetName val="Div_33"/>
      <sheetName val="Div_H3"/>
      <sheetName val="Div_J3"/>
      <sheetName val="Div_43"/>
      <sheetName val="Div_53"/>
      <sheetName val="Div_63"/>
      <sheetName val="Div_73"/>
      <sheetName val="Div_83"/>
      <sheetName val="VO_Summary3"/>
      <sheetName val="Div_R3"/>
      <sheetName val="DIV_W(_Not_Print)3"/>
      <sheetName val="6_External_works-R183"/>
      <sheetName val="worker_camp3"/>
      <sheetName val="1-_Prelim3"/>
      <sheetName val="2-Doors_&amp;_Windows3"/>
      <sheetName val="3-Finishing_works,_CM13"/>
      <sheetName val="4-Finishing_works,_CM23"/>
      <sheetName val="5-_Miscellaneous_works3"/>
      <sheetName val="Tổng_hợp3"/>
      <sheetName val="Tòa_R13"/>
      <sheetName val="Tòa_R23"/>
      <sheetName val="Tòa_R33"/>
      <sheetName val="Tòa_R43"/>
      <sheetName val="Tòa_R53"/>
      <sheetName val="Tòa_R63"/>
      <sheetName val="Phan_tho2"/>
      <sheetName val="1_DATE2"/>
      <sheetName val="Du_toan2"/>
      <sheetName val="Nuoc_kho_lanh2"/>
      <sheetName val="KL_Chi_tiết2"/>
      <sheetName val="INPUT_DATA_HERE3"/>
      <sheetName val="items_left2"/>
      <sheetName val="May_TC2"/>
      <sheetName val="Nhan_cong2"/>
      <sheetName val="Vat_tu2"/>
      <sheetName val="Bang_KL2"/>
      <sheetName val="DM_ChiPhi2"/>
      <sheetName val="BB_lay_mau2"/>
      <sheetName val="Thuc_thanh2"/>
      <sheetName val="COST_SUM2"/>
      <sheetName val="6PILE__(돌출)2"/>
      <sheetName val="HARGA_ALAT2"/>
      <sheetName val="KL_san_lap2"/>
      <sheetName val="Bill_1_CPC2"/>
      <sheetName val="Bill_2_BoQ2"/>
      <sheetName val="Bill_3_PL2"/>
      <sheetName val="Bill_4_Do_boc_KL2"/>
      <sheetName val="Bill5__VT_CDT_cap2"/>
      <sheetName val="II_6_112"/>
      <sheetName val="BẢNG_TH_CỬA_CC2"/>
      <sheetName val="BẢNG_TH_PHU_KIEN2"/>
      <sheetName val="Goi_thau2"/>
      <sheetName val="Bill_2_BoQ__(2)2"/>
      <sheetName val="Bảng_TH_PK2"/>
      <sheetName val="Chi_tiết2"/>
      <sheetName val="I_12"/>
      <sheetName val="I_22"/>
      <sheetName val="I_32"/>
      <sheetName val="I_42"/>
      <sheetName val="I_52"/>
      <sheetName val="Annex_B2"/>
      <sheetName val="Data_Validation2"/>
      <sheetName val="Danh_mục_VT1"/>
      <sheetName val="MA_K_HANG1"/>
      <sheetName val="Phan_tich_DG1"/>
      <sheetName val="Pasir_Panjang_100J1"/>
      <sheetName val="THKP_coc1"/>
      <sheetName val="Bang_PTVT1"/>
      <sheetName val="Elemental_Breakdown+20%1"/>
      <sheetName val="TH_May_TC1"/>
      <sheetName val="KLDT_DIEN1"/>
      <sheetName val="PTVT_DIEN1"/>
      <sheetName val="Thong_ke_thiet_bi1"/>
      <sheetName val="Chenh_lech_vat_tu1"/>
      <sheetName val="6_TVBH1"/>
      <sheetName val="04__TheoDoiChiPhiB1"/>
      <sheetName val="Kolom_UT1"/>
      <sheetName val="_1"/>
      <sheetName val="TONG_HOP_HM1"/>
      <sheetName val="NHA_XUONG1"/>
      <sheetName val="THEP_TAM1"/>
      <sheetName val="THEP_HÌNH1"/>
      <sheetName val="THEP_HINH1"/>
      <sheetName val="XA_GO1"/>
      <sheetName val="BANG_TRA1"/>
      <sheetName val="Vat_lieu_Canh"/>
      <sheetName val="Window Door schedule"/>
      <sheetName val="Bang gia cuoc"/>
      <sheetName val="Bu nhien lieu"/>
      <sheetName val="MDCMEN"/>
      <sheetName val="Heso"/>
      <sheetName val="SP10"/>
      <sheetName val="MOS"/>
      <sheetName val="1"/>
      <sheetName val="tong du toan"/>
      <sheetName val="CD2000"/>
      <sheetName val="Toan_DA"/>
      <sheetName val="유림골조"/>
      <sheetName val="Piano Montaggio PO-02 bozza2"/>
      <sheetName val="BQ_Kantor&amp;Pabrik(beton_x0012__x0000_"/>
      <sheetName val="_x0000__x0009__x0000__x0008__x0000__x000f__x0000__x0009__x0000__x0010__x0000__x0013_"/>
      <sheetName val="CF_DT"/>
      <sheetName val="Joinery works"/>
      <sheetName val="Info"/>
      <sheetName val="Utilities"/>
      <sheetName val="Civil_B1"/>
      <sheetName val="Civil_B4"/>
      <sheetName val="Bill rekap"/>
      <sheetName val="Bill of Qty"/>
      <sheetName val="DGKL BTCT TAI CHO"/>
      <sheetName val="Pesanan"/>
      <sheetName val="Penjualan"/>
      <sheetName val="Analisa-Harga"/>
      <sheetName val="schbhn"/>
      <sheetName val="schalt"/>
      <sheetName val="schtng"/>
      <sheetName val="rap rinci"/>
      <sheetName val="AHSAT"/>
      <sheetName val="ERCN"/>
      <sheetName val="FABCOST"/>
      <sheetName val="TYPE D"/>
      <sheetName val="Steel Material List "/>
      <sheetName val="PAINT"/>
      <sheetName val="K"/>
      <sheetName val="Upah&amp;Bahan"/>
      <sheetName val="DAF.HRG"/>
      <sheetName val="REKAP ESKALASI"/>
      <sheetName val="SKEDULmaterial"/>
      <sheetName val="Hsatuan-OK"/>
      <sheetName val="hrg_sat"/>
      <sheetName val="HRG SAT"/>
      <sheetName val="8410(Kerb)"/>
      <sheetName val="5-ALAT(1)"/>
      <sheetName val="plant"/>
      <sheetName val="lamp 9"/>
      <sheetName val="Agregat Halus &amp; Kasar"/>
      <sheetName val="BQMPALOC"/>
      <sheetName val="Indirect Cost"/>
      <sheetName val="4-Basic Price"/>
      <sheetName val="SUM_PROG PLAN"/>
      <sheetName val="SUM_KURVA S ACT"/>
      <sheetName val="REKAP BOBOT"/>
      <sheetName val="Rekap Akhir"/>
      <sheetName val="7.Persiapan"/>
      <sheetName val="8.Struktur"/>
      <sheetName val="9.Arsitektur"/>
      <sheetName val="10.Mekanikal"/>
      <sheetName val="11.Elektrikal"/>
      <sheetName val="12.Area Luar"/>
      <sheetName val="Bongkaran Strut"/>
      <sheetName val="TJ1Q47"/>
      <sheetName val="Harga Satuan"/>
      <sheetName val="BEFORE ALLOCATION"/>
      <sheetName val="property Investasi sd juni 2020"/>
      <sheetName val="HS_TRG"/>
      <sheetName val="PERALATAN "/>
      <sheetName val="NAME"/>
      <sheetName val="Concrete"/>
      <sheetName val="AN. TAMPL"/>
      <sheetName val="ana-alat"/>
      <sheetName val="3_DIV2"/>
      <sheetName val="Master 1.0"/>
      <sheetName val="7.PEK-STRUKTUR"/>
      <sheetName val="AHS Aspal"/>
      <sheetName val="BILL"/>
      <sheetName val="RAB2"/>
      <sheetName val="Analis"/>
      <sheetName val="URAIAN "/>
      <sheetName val="LS-Rutin"/>
      <sheetName val="pivot2"/>
      <sheetName val="pivot1"/>
      <sheetName val="Peralatan"/>
      <sheetName val="Analisa Quarry"/>
      <sheetName val="Div7"/>
      <sheetName val="Informasi"/>
      <sheetName val="Har_mat"/>
      <sheetName val="baja"/>
      <sheetName val="tanah"/>
      <sheetName val="pasangan"/>
      <sheetName val="plesteran"/>
      <sheetName val="pembesian"/>
      <sheetName val="bekesting m2 _2_"/>
      <sheetName val="waterproofing"/>
      <sheetName val="rekap harga satuan pek"/>
      <sheetName val="cat baja_waterproofing"/>
      <sheetName val="listplank"/>
      <sheetName val="plafond"/>
      <sheetName val="HPS PC"/>
      <sheetName val="금융"/>
      <sheetName val="rekap_rap13"/>
      <sheetName val="AN_BONGKARAN13"/>
      <sheetName val="AN_kusen13"/>
      <sheetName val="AN_beton13"/>
      <sheetName val="upah_bahan13"/>
      <sheetName val="RAB_BONGKARAN13"/>
      <sheetName val="bq_tam-penghub13"/>
      <sheetName val="RAB_AR&amp;STR13"/>
      <sheetName val="RAB_M&amp;E13"/>
      <sheetName val="RAB_AR_STR12"/>
      <sheetName val="Lat_gach_san_nha13"/>
      <sheetName val="01_THGTTT11"/>
      <sheetName val="HD_1512211"/>
      <sheetName val="COMMON_AREA11"/>
      <sheetName val="GT_Bieu_hanh_lang11"/>
      <sheetName val="CV_CHAO_GIA_211"/>
      <sheetName val="Goc_CC11"/>
      <sheetName val="MA_NS10"/>
      <sheetName val="Bill_No_6_Koord_&amp;_Attendance9"/>
      <sheetName val="BQ_Kantor&amp;Pabrik(beton)9"/>
      <sheetName val="AnalisaSIPIL_RIIL9"/>
      <sheetName val="Isolasi_Luar_Dalam9"/>
      <sheetName val="Isolasi_Luar9"/>
      <sheetName val="analis_azaa9"/>
      <sheetName val="Analisa_ARS9"/>
      <sheetName val="01A-_RAB9"/>
      <sheetName val="rekap_c9"/>
      <sheetName val="HRG_BHN9"/>
      <sheetName val="Urai__Resap_pengikat9"/>
      <sheetName val="H_Satuan9"/>
      <sheetName val="Chi_tiet9"/>
      <sheetName val="Sàn_T19"/>
      <sheetName val="Lỗ_thông_gió9"/>
      <sheetName val="Danh_mục9"/>
      <sheetName val="Chiet_tinh_dz359"/>
      <sheetName val="B1_1Giatri_theo_HD9"/>
      <sheetName val="TONG_HOP_STK_NHA_CUNG_CAP9"/>
      <sheetName val="SS_Coc_Khoan_Nhoi8"/>
      <sheetName val="Tổng_Hợp_giá_trị_theo_tháng8"/>
      <sheetName val="gia_cong_tac7"/>
      <sheetName val="04_-_XUONG_DET_B8"/>
      <sheetName val="Data_(2)8"/>
      <sheetName val="KTXD-TQT,_PS8"/>
      <sheetName val="TH_SKL8"/>
      <sheetName val="DIEN_GIAI_KLCV_NHA_LAP_RAP7"/>
      <sheetName val="KL_THEP_NHA_LAP_RAP7"/>
      <sheetName val="Du_tru_CP-Bieu_017"/>
      <sheetName val="Luong_khoan_BĐH7"/>
      <sheetName val="NHAP_SL7"/>
      <sheetName val="General_Schedule7"/>
      <sheetName val="Div26_-_Elect7"/>
      <sheetName val="GIÁ_VẬT_TƯ7"/>
      <sheetName val="Data_017"/>
      <sheetName val="Eq__Mobilization7"/>
      <sheetName val="Data_Phat7"/>
      <sheetName val="MTO_REV_2(ARMOR)7"/>
      <sheetName val="dongia_(2)6"/>
      <sheetName val="THPDMoi__(2)6"/>
      <sheetName val="DON_GIA6"/>
      <sheetName val="t-h_HA_THE6"/>
      <sheetName val="CHITIET_VL-NC-TT_-1p6"/>
      <sheetName val="TONG_HOP_VL-NC_TT6"/>
      <sheetName val="TH_XL6"/>
      <sheetName val="CHITIET_VL-NC-TT-3p6"/>
      <sheetName val="KPVC-BD_6"/>
      <sheetName val="CHITIET_VL-NC6"/>
      <sheetName val="Đơn_Giá_6"/>
      <sheetName val="2_HĐ_MÁY_+_NHÂN_LỰC6"/>
      <sheetName val="HẠNG_MỤC6"/>
      <sheetName val="GIÁM_SÁT6"/>
      <sheetName val="CAP_NHAT_GIA_VL6"/>
      <sheetName val="Thiet_Bi6"/>
      <sheetName val="Phan_tich6"/>
      <sheetName val="TH_Vat_tu6"/>
      <sheetName val="TH_Kinh_phi6"/>
      <sheetName val="TH_MTC6"/>
      <sheetName val="TH_N_Cong6"/>
      <sheetName val="Dinh_muc_CP_KTCB_khac6"/>
      <sheetName val="KL_chi_tiet6"/>
      <sheetName val="KL_tong_hop6"/>
      <sheetName val="D_&amp;_W_sizes9"/>
      <sheetName val="Cover_Daf-29"/>
      <sheetName val="Analisa_HS9"/>
      <sheetName val="mat-me_pipa9"/>
      <sheetName val="Currency_Rate9"/>
      <sheetName val="B___Norelec9"/>
      <sheetName val="Rekap_Direct_Cost9"/>
      <sheetName val="Bill_No_6_Koord___Attendance9"/>
      <sheetName val="Cac_HS_hieu_chinh8"/>
      <sheetName val="2-Genset_print8"/>
      <sheetName val="MOW_45%8"/>
      <sheetName val="MOS_55%8"/>
      <sheetName val="_UPAH8"/>
      <sheetName val="B_-_Norelec8"/>
      <sheetName val="DAFT_ALAT,UPAH_&amp;_MAT8"/>
      <sheetName val="Harga_ME_8"/>
      <sheetName val="CONS_8"/>
      <sheetName val="January_20158"/>
      <sheetName val="Basic_Price8"/>
      <sheetName val="HARGA_MATERIAL8"/>
      <sheetName val="BQ_ARS8"/>
      <sheetName val="DETAIL_RAP8"/>
      <sheetName val="BQ_PENGURANGAN_SALURAN8"/>
      <sheetName val="Week9-Feb____8"/>
      <sheetName val="D_HARGA8"/>
      <sheetName val="Analisa_Harga8"/>
      <sheetName val="Analisa_Gabungan8"/>
      <sheetName val="bahan_7"/>
      <sheetName val="Pln_Pdt7"/>
      <sheetName val="Steel_Pipe7"/>
      <sheetName val="External_PVC,_PPR,_HDPE7"/>
      <sheetName val="Internal_PVC,_PPR,_HDPE7"/>
      <sheetName val="GI_Sheet7"/>
      <sheetName val="BQ_(by_owner)7"/>
      <sheetName val="rab_me_(fisik)7"/>
      <sheetName val="rab_me_(by_owner)_7"/>
      <sheetName val="Form_I7"/>
      <sheetName val="Cover_Daf_27"/>
      <sheetName val="B1form_(2)7"/>
      <sheetName val="2_27"/>
      <sheetName val="Analisa_Upah_&amp;_Bahan_Plum7"/>
      <sheetName val="Analisa_&amp;_Upah7"/>
      <sheetName val="AT_27"/>
      <sheetName val="HB_7"/>
      <sheetName val="ANAL_BOW7"/>
      <sheetName val="Project_Data7"/>
      <sheetName val="MEP_SUM6"/>
      <sheetName val="TINH_GIA_-_SAN_XUAT_Vertico6"/>
      <sheetName val="05__Data_Cash_Flow6"/>
      <sheetName val="MTO_REV_2_ARMOR_6"/>
      <sheetName val="NSA_fr_Revit6"/>
      <sheetName val="Thông_tin_ban_đầu6"/>
      <sheetName val="Chiet_tinh_dz225"/>
      <sheetName val="CHÀO_GIÁ_KL_CÁC_TUYẾN_CÒN_LẠI5"/>
      <sheetName val="_TNT_K_Lượng_các_tuyến_còn_lại5"/>
      <sheetName val="KL_TNT_Khu_thấp_tầng5"/>
      <sheetName val="KL__HG_ĐIỆN_còn_lại5"/>
      <sheetName val="KHỐI_LƯỢNG_HỐ_VAN5"/>
      <sheetName val="Sàn_tầng_01_(_old_)5"/>
      <sheetName val="B4-C_A,C_B,C1,_C1-A4"/>
      <sheetName val="B6-D2_to_D2C_4"/>
      <sheetName val="B19-Beach_Club4"/>
      <sheetName val="MAIN_GATE_HOUSE4"/>
      <sheetName val="3_1_15"/>
      <sheetName val="3_1_45"/>
      <sheetName val="2_5_15"/>
      <sheetName val="4_1_15"/>
      <sheetName val="4_3_25"/>
      <sheetName val="2_3_35"/>
      <sheetName val="5_3_15"/>
      <sheetName val="2_4_35"/>
      <sheetName val="TONG_HOP_VL-NC5"/>
      <sheetName val="TONGKE3p_5"/>
      <sheetName val="TH_VL,_NC,_DDHT_Thanhphuoc5"/>
      <sheetName val="GOC-KO_IN5"/>
      <sheetName val="2_TH_Giá_Trị4"/>
      <sheetName val="Lập_là4"/>
      <sheetName val="Xây_thang_bộ,_tam_cấp4"/>
      <sheetName val="DATA_CUA_A34"/>
      <sheetName val="DATA_LANH_TO_A34"/>
      <sheetName val="Trat_trong4"/>
      <sheetName val="Trat_ngoài4"/>
      <sheetName val="Cán_nền4"/>
      <sheetName val="Sơn_trong4"/>
      <sheetName val="Sơn_ngoài4"/>
      <sheetName val="Chống_thấm_A3574"/>
      <sheetName val="Bê_Tông_bù_mái4"/>
      <sheetName val="Trần_thạch_cao_A34"/>
      <sheetName val="CỦA_NHOM_KINH_A34"/>
      <sheetName val="ĐCKL_THÉP4"/>
      <sheetName val="THVL_CĐT_CẤP4"/>
      <sheetName val="4_TK_CẨU_THÙNG4"/>
      <sheetName val="1__HT_Điện_-_R14"/>
      <sheetName val="2__HT_Máy_Phát_Điện_-_R14"/>
      <sheetName val="3_HT_ĐHKK_-_R24"/>
      <sheetName val="4_HT_Cấp_Thoát_Nước4"/>
      <sheetName val="5_HT_PCCC4"/>
      <sheetName val="6__Thiết_bị_chính4"/>
      <sheetName val="Các_Hạng_mục_Thay_đổi4"/>
      <sheetName val="CU_Bơm_Van5"/>
      <sheetName val="NHAT_KY_HO_SO_THANH_TOAN5"/>
      <sheetName val="1_GTTT_VAT_TU5"/>
      <sheetName val="2_GTKL_vattu5"/>
      <sheetName val="3_THKL_vat_tu5"/>
      <sheetName val="4_KLVT5"/>
      <sheetName val="Tinh_tole_ngay_5"/>
      <sheetName val="6_TUHĐ5"/>
      <sheetName val="MTO_REV_04"/>
      <sheetName val="PL_Dieu_chinh4"/>
      <sheetName val="KLHT-02_14"/>
      <sheetName val="KLT_MONG,CỔ_CỘT4"/>
      <sheetName val="KLT_SAN_ZONE2,34"/>
      <sheetName val="KLT_NEN4"/>
      <sheetName val="KLT_COT4"/>
      <sheetName val="KLT_DAM4"/>
      <sheetName val="T_LANH_TO4"/>
      <sheetName val="THANG_+LANH_TO4"/>
      <sheetName val="BE_NƯƠC4"/>
      <sheetName val="Doi_so4"/>
      <sheetName val="CT_ĐẤT4"/>
      <sheetName val="CT_BE_TONG4"/>
      <sheetName val="CT_VAN_KHUON4"/>
      <sheetName val="CT_KHAC4"/>
      <sheetName val="CV_PHAT4"/>
      <sheetName val="TH-VT_CĐT_cấp4"/>
      <sheetName val="DG-VT_nhập_CT4"/>
      <sheetName val="Nhat_ky_TT4"/>
      <sheetName val="D_muc_KL4"/>
      <sheetName val="D_muc_checklist4"/>
      <sheetName val="THKL_B34"/>
      <sheetName val="Báo_cháy_B44"/>
      <sheetName val="D_muc_checklist_(2)4"/>
      <sheetName val="Dien_thong_tin4"/>
      <sheetName val="BB_Tham_dinh4"/>
      <sheetName val="Khau_tru-014"/>
      <sheetName val="Khau_tru-024"/>
      <sheetName val="Khau_tru-034"/>
      <sheetName val="tính_tole4"/>
      <sheetName val="Công_thức_ống_gió4"/>
      <sheetName val="Tai_trong4"/>
      <sheetName val="KT(C-C)_DAT4"/>
      <sheetName val="Bang_tt_mot_so_chi_tiet4"/>
      <sheetName val="NKHSTT_TVQL4"/>
      <sheetName val="2_TH-GTrị4"/>
      <sheetName val="5_TH-ĐHTG4"/>
      <sheetName val="1_R18_BF4"/>
      <sheetName val="LCR_BOQ_TENDER4"/>
      <sheetName val="Piling_work4"/>
      <sheetName val="Steel_work4"/>
      <sheetName val="Finishing_work4"/>
      <sheetName val="External_work4"/>
      <sheetName val="Budget_control_Rev64"/>
      <sheetName val="Daftar_Upah4"/>
      <sheetName val="Rekap_Prelim4"/>
      <sheetName val="perkerasan_rigid4"/>
      <sheetName val="Analis_harga4"/>
      <sheetName val="Unit_Rate4"/>
      <sheetName val="Fire_Fighting4"/>
      <sheetName val="Item_Kompensasi4"/>
      <sheetName val="NP_(4)4"/>
      <sheetName val="Bore_Pile4"/>
      <sheetName val="taking_of4"/>
      <sheetName val="SUM_PROG_ACT4"/>
      <sheetName val="KURVA_S_PLAN4"/>
      <sheetName val="KURVA_S_ACT4"/>
      <sheetName val="M1_PROGRES_4"/>
      <sheetName val="M1_KURVA_S4"/>
      <sheetName val="M2_KURVA_S4"/>
      <sheetName val="M3_KURVA_S4"/>
      <sheetName val="M4_KURVA_S4"/>
      <sheetName val="M5_KURVA_S4"/>
      <sheetName val="M6_KURVA_S4"/>
      <sheetName val="M7_KURVA_S4"/>
      <sheetName val="M8_KURVA_S4"/>
      <sheetName val="M9_KURVA_S4"/>
      <sheetName val="1__Bìa_4"/>
      <sheetName val="2_Mucluc_4"/>
      <sheetName val="3_NTGD4"/>
      <sheetName val="DS_(2)4"/>
      <sheetName val="02A_ĐNTT_HĐ4"/>
      <sheetName val="03A_DGKL_HĐ4"/>
      <sheetName val="ĐỀ_NGHỊ_TT_TIẾN_DUNG4"/>
      <sheetName val="TT_TIẾN_DUNG4"/>
      <sheetName val="ĐỀ_NGHỊ_TT_ANH_DU4"/>
      <sheetName val="TT_ANH_DU4"/>
      <sheetName val="XE_VẬN_CHUYỂN_TIẾN_DUNG_+_A_DU4"/>
      <sheetName val="Máy_đào_Tiến_Dung4"/>
      <sheetName val="ĐỀ_NGHỊ_TT_ANH_DU_(Lần_2)4"/>
      <sheetName val="TT_ANH_DU_(Lần_2)4"/>
      <sheetName val="Xe_vận_chuyển_anh_Du_tiếp4"/>
      <sheetName val="PLHĐ_014"/>
      <sheetName val="TÍNH_TOÁN_KHỐI_LƯỢNG_P64"/>
      <sheetName val="hỢP_ĐỒNG4"/>
      <sheetName val="NK_HSTT4"/>
      <sheetName val="BB_thẩm_định4"/>
      <sheetName val="đọc_số4"/>
      <sheetName val="Khấu_trừ-034"/>
      <sheetName val="Dự_trù_thanh_toán4"/>
      <sheetName val="Chi_tiết_dự_trù4"/>
      <sheetName val="Tổng_hợp_kl_dự_kiến_tháng_10_4"/>
      <sheetName val="Bảng_thống_kê_(2)4"/>
      <sheetName val="DGKL_TT4-10(1-7)4"/>
      <sheetName val="DGKL_TT4-10(8-13)4"/>
      <sheetName val="DGKL_TT4-11(1-6)4"/>
      <sheetName val="DGKL_TT4-11(7-12)4"/>
      <sheetName val="thep_TT4-10(1-7)4"/>
      <sheetName val="thep_TT4-11(1-6)4"/>
      <sheetName val="thep_TT4-10(8-13)4"/>
      <sheetName val="thep_TT4-11(7-12)_4"/>
      <sheetName val="ĐƠN_TRỌNG4"/>
      <sheetName val="gọi_thép4"/>
      <sheetName val="KL_THÉP_MÓNG,DẦM,_SÀN,_CỘT_B24"/>
      <sheetName val="THKLTT_THÉP_B24"/>
      <sheetName val="Detail_RAM_DỐC_B1-L14"/>
      <sheetName val="Bill_1-_Prelim4"/>
      <sheetName val="DT_TH4"/>
      <sheetName val="Bill_01-Prelims(ham)4"/>
      <sheetName val="Bill_05_-_Prelims_(than)4"/>
      <sheetName val="_Bill_02_-_BPTC4"/>
      <sheetName val="Bill_03-Basement4"/>
      <sheetName val="Bill_04_-_MEP4"/>
      <sheetName val="Bill_06_-_ketcauthan4"/>
      <sheetName val="Bill_07_-_chong_tham4"/>
      <sheetName val="Bill_08_-_Xay_tho4"/>
      <sheetName val="Bill_09_-_HT_tho4"/>
      <sheetName val="Bill_10-Ngoai_troi4"/>
      <sheetName val="Bill_11_-_Other4"/>
      <sheetName val="DT_rút_gọn4"/>
      <sheetName val="Danh_sach_VT4"/>
      <sheetName val="Định_mức4"/>
      <sheetName val="TH_NC4"/>
      <sheetName val="1__VT_chính4"/>
      <sheetName val="2__VT_phụ4"/>
      <sheetName val="3__Thầu_phụ4"/>
      <sheetName val="4__Nhân_công4"/>
      <sheetName val="4a_NS_NC4"/>
      <sheetName val="5_Thiết_bị_thi_công4"/>
      <sheetName val="6_Chi_phí_khác4"/>
      <sheetName val="Dàn_giáo_bao_che4"/>
      <sheetName val="Cofa_dầm,_sàn,_cột,_vách4"/>
      <sheetName val="THEP_MONG_+VACH_HO_PIT4"/>
      <sheetName val="THEP_SAN4"/>
      <sheetName val="THEP_MONG_CAU_THAP4"/>
      <sheetName val="NT(VAI_DIA)4"/>
      <sheetName val="NT(TUOI_NHUA)_4"/>
      <sheetName val="NT(THAM_BTN)4"/>
      <sheetName val="CT_PhatQuang_(N76-ĐG)TT4"/>
      <sheetName val="CĐ_hiện_trạng_(N76-ĐG_PT)4"/>
      <sheetName val="CT_đào_khuôn_(N76-ĐG)PT4"/>
      <sheetName val="CĐ_ĐÀO_(N76-ĐG_PT)4"/>
      <sheetName val="Đắp_cát_K95-L2__(ĐNP)4"/>
      <sheetName val="c_độ_đỉnh_k95)__(ĐNP)4"/>
      <sheetName val="CT_Đắp_cát_K98_L2_(ĐNP)4"/>
      <sheetName val="c_độ_đỉnh_k98_L1_(ĐNP)4"/>
      <sheetName val="Vải_địa__(ĐNP)4"/>
      <sheetName val="cpdd_II__(ĐNP)_(L2)4"/>
      <sheetName val="c_độ_cpdd_II_(ĐNP)4"/>
      <sheetName val="cpdd_I_(L1)_(ĐNP)4"/>
      <sheetName val="c_độ_cpdd_I_(1-14)_(ĐNP)4"/>
      <sheetName val="tưới_nhựa_(ĐNP)4"/>
      <sheetName val="BTN_h_trung_(ĐNP)4"/>
      <sheetName val="Div_C4"/>
      <sheetName val="Contractor_letter4"/>
      <sheetName val="Final_Summary4"/>
      <sheetName val="Main_Summary4"/>
      <sheetName val="Bill_1_Preliminaries4"/>
      <sheetName val="Bill_2_PS&amp;PC_Sums4"/>
      <sheetName val="Bill_3_Summary4"/>
      <sheetName val="Div_E4"/>
      <sheetName val="Div__14"/>
      <sheetName val="Div_24"/>
      <sheetName val="Div_34"/>
      <sheetName val="Div_H4"/>
      <sheetName val="Div_J4"/>
      <sheetName val="Div_44"/>
      <sheetName val="Div_54"/>
      <sheetName val="Div_64"/>
      <sheetName val="Div_74"/>
      <sheetName val="Div_84"/>
      <sheetName val="VO_Summary4"/>
      <sheetName val="Div_R4"/>
      <sheetName val="DIV_W(_Not_Print)4"/>
      <sheetName val="6_External_works-R184"/>
      <sheetName val="Tổng_hợp4"/>
      <sheetName val="Tòa_R14"/>
      <sheetName val="Tòa_R24"/>
      <sheetName val="Tòa_R34"/>
      <sheetName val="Tòa_R44"/>
      <sheetName val="Tòa_R54"/>
      <sheetName val="Tòa_R64"/>
      <sheetName val="1_DATE3"/>
      <sheetName val="Du_toan3"/>
      <sheetName val="Nuoc_kho_lanh3"/>
      <sheetName val="worker_camp4"/>
      <sheetName val="1-_Prelim4"/>
      <sheetName val="2-Doors_&amp;_Windows4"/>
      <sheetName val="3-Finishing_works,_CM14"/>
      <sheetName val="4-Finishing_works,_CM24"/>
      <sheetName val="5-_Miscellaneous_works4"/>
      <sheetName val="INPUT_DATA_HERE4"/>
      <sheetName val="Phan_tho3"/>
      <sheetName val="KL_Chi_tiết3"/>
      <sheetName val="items_left3"/>
      <sheetName val="May_TC3"/>
      <sheetName val="Nhan_cong3"/>
      <sheetName val="Vat_tu3"/>
      <sheetName val="Bang_KL3"/>
      <sheetName val="DM_ChiPhi3"/>
      <sheetName val="BB_lay_mau3"/>
      <sheetName val="Thuc_thanh3"/>
      <sheetName val="COST_SUM3"/>
      <sheetName val="HARGA_ALAT3"/>
      <sheetName val="Annex_B3"/>
      <sheetName val="6PILE__(돌출)3"/>
      <sheetName val="KL_san_lap3"/>
      <sheetName val="Bill_1_CPC3"/>
      <sheetName val="Bill_2_BoQ3"/>
      <sheetName val="Bill_3_PL3"/>
      <sheetName val="Bill_4_Do_boc_KL3"/>
      <sheetName val="Bill5__VT_CDT_cap3"/>
      <sheetName val="II_6_113"/>
      <sheetName val="BẢNG_TH_CỬA_CC3"/>
      <sheetName val="BẢNG_TH_PHU_KIEN3"/>
      <sheetName val="Goi_thau3"/>
      <sheetName val="Bill_2_BoQ__(2)3"/>
      <sheetName val="Bảng_TH_PK3"/>
      <sheetName val="Chi_tiết3"/>
      <sheetName val="I_13"/>
      <sheetName val="I_23"/>
      <sheetName val="I_33"/>
      <sheetName val="I_43"/>
      <sheetName val="I_53"/>
      <sheetName val="Data_Validation3"/>
      <sheetName val="MA_K_HANG2"/>
      <sheetName val="Phan_tich_DG2"/>
      <sheetName val="Danh_mục_VT2"/>
      <sheetName val="Pasir_Panjang_100J2"/>
      <sheetName val="THKP_coc2"/>
      <sheetName val="Bang_PTVT2"/>
      <sheetName val="04__TheoDoiChiPhiB2"/>
      <sheetName val="TH_May_TC2"/>
      <sheetName val="KLDT_DIEN2"/>
      <sheetName val="PTVT_DIEN2"/>
      <sheetName val="Thong_ke_thiet_bi2"/>
      <sheetName val="6_TVBH2"/>
      <sheetName val="Kolom_UT2"/>
      <sheetName val="Chenh_lech_vat_tu2"/>
      <sheetName val="Elemental_Breakdown+20%2"/>
      <sheetName val="TONG_HOP_HM2"/>
      <sheetName val="NHA_XUONG2"/>
      <sheetName val="List_tình_trạng1"/>
      <sheetName val="_2"/>
      <sheetName val="Cash_Flow1"/>
      <sheetName val="CP_Khac_cuoc_VC1"/>
      <sheetName val="TH_thiet_bi1"/>
      <sheetName val="THEP_TAM2"/>
      <sheetName val="THEP_HÌNH2"/>
      <sheetName val="THEP_HINH2"/>
      <sheetName val="XA_GO2"/>
      <sheetName val="BANG_TRA2"/>
      <sheetName val="Vat_Lieu_HD1"/>
      <sheetName val="Vat_lieu_Canh1"/>
      <sheetName val="04_PLUMBING"/>
      <sheetName val="UNIT_PRICE_LIST"/>
      <sheetName val="Div_7_2"/>
      <sheetName val="F_ALARM"/>
      <sheetName val="H_Upah"/>
      <sheetName val="Form_A"/>
      <sheetName val="Perm__Test"/>
      <sheetName val="Analisa_ME"/>
      <sheetName val="TE_TS_FA_LAN_MATV"/>
      <sheetName val="Kuantitas_&amp;_Harga"/>
      <sheetName val="CAB_2"/>
      <sheetName val="EI_(3-)"/>
      <sheetName val="REKAP_WIL"/>
      <sheetName val="Hrg_Dasar"/>
      <sheetName val="ocean_voyage"/>
      <sheetName val="DAF_ALAT"/>
      <sheetName val="2_2_띠장의_설계"/>
      <sheetName val="AN_Tdr"/>
      <sheetName val="analis_standar(20m)"/>
      <sheetName val="ANAL_BETON"/>
      <sheetName val="iTEM_hARSAT"/>
      <sheetName val="Cash_Flow_bulanan"/>
      <sheetName val="rekap_mekanikal"/>
      <sheetName val="Loan_Schedules"/>
      <sheetName val="M_Pekerjaan"/>
      <sheetName val="Rekap_"/>
      <sheetName val="NP_(2)"/>
      <sheetName val="HD_THI_CONG_2020"/>
      <sheetName val="CORE_DATA"/>
      <sheetName val="Lintel_data"/>
      <sheetName val="core_wall_data"/>
      <sheetName val="1_1_1（土建6#楼）"/>
      <sheetName val="¥_"/>
      <sheetName val="PT_Vua"/>
      <sheetName val="DANH_SÁCH"/>
      <sheetName val="Tinh_toan"/>
      <sheetName val="Window_Door_schedule"/>
      <sheetName val="Bang_gia_cuoc"/>
      <sheetName val="Bu_nhien_lieu"/>
      <sheetName val="tong_du_toan"/>
      <sheetName val="Thép_ga_TNM_0108"/>
      <sheetName val="Bang khoi luong"/>
      <sheetName val="개산공사비"/>
      <sheetName val="2"/>
    </sheetNames>
    <sheetDataSet>
      <sheetData sheetId="0">
        <row r="2">
          <cell r="E2">
            <v>0</v>
          </cell>
        </row>
      </sheetData>
      <sheetData sheetId="1">
        <row r="2">
          <cell r="E2">
            <v>0</v>
          </cell>
        </row>
      </sheetData>
      <sheetData sheetId="2">
        <row r="2">
          <cell r="E2">
            <v>0</v>
          </cell>
        </row>
      </sheetData>
      <sheetData sheetId="3">
        <row r="2">
          <cell r="E2">
            <v>0</v>
          </cell>
        </row>
      </sheetData>
      <sheetData sheetId="4">
        <row r="2">
          <cell r="E2">
            <v>0</v>
          </cell>
        </row>
      </sheetData>
      <sheetData sheetId="5">
        <row r="2">
          <cell r="E2">
            <v>0</v>
          </cell>
        </row>
      </sheetData>
      <sheetData sheetId="6">
        <row r="2">
          <cell r="E2">
            <v>0</v>
          </cell>
        </row>
      </sheetData>
      <sheetData sheetId="7">
        <row r="2">
          <cell r="E2">
            <v>0</v>
          </cell>
        </row>
      </sheetData>
      <sheetData sheetId="8">
        <row r="2">
          <cell r="E2">
            <v>0</v>
          </cell>
        </row>
      </sheetData>
      <sheetData sheetId="9">
        <row r="2">
          <cell r="E2">
            <v>0</v>
          </cell>
        </row>
      </sheetData>
      <sheetData sheetId="10">
        <row r="2">
          <cell r="E2">
            <v>0</v>
          </cell>
        </row>
      </sheetData>
      <sheetData sheetId="11">
        <row r="2">
          <cell r="E2">
            <v>0</v>
          </cell>
        </row>
      </sheetData>
      <sheetData sheetId="12">
        <row r="2">
          <cell r="E2">
            <v>0</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ow r="2">
          <cell r="E2">
            <v>0</v>
          </cell>
        </row>
      </sheetData>
      <sheetData sheetId="24">
        <row r="2">
          <cell r="E2">
            <v>0</v>
          </cell>
        </row>
      </sheetData>
      <sheetData sheetId="25" refreshError="1"/>
      <sheetData sheetId="26" refreshError="1"/>
      <sheetData sheetId="27" refreshError="1"/>
      <sheetData sheetId="28" refreshError="1"/>
      <sheetData sheetId="29" refreshError="1"/>
      <sheetData sheetId="30" refreshError="1"/>
      <sheetData sheetId="31">
        <row r="2">
          <cell r="E2">
            <v>0</v>
          </cell>
        </row>
      </sheetData>
      <sheetData sheetId="32">
        <row r="2">
          <cell r="E2">
            <v>0</v>
          </cell>
        </row>
      </sheetData>
      <sheetData sheetId="33">
        <row r="2">
          <cell r="E2">
            <v>0</v>
          </cell>
        </row>
      </sheetData>
      <sheetData sheetId="34">
        <row r="2">
          <cell r="E2">
            <v>0</v>
          </cell>
        </row>
      </sheetData>
      <sheetData sheetId="35">
        <row r="2">
          <cell r="E2">
            <v>0</v>
          </cell>
        </row>
      </sheetData>
      <sheetData sheetId="36">
        <row r="2">
          <cell r="E2">
            <v>0</v>
          </cell>
        </row>
      </sheetData>
      <sheetData sheetId="37">
        <row r="2">
          <cell r="E2">
            <v>0</v>
          </cell>
        </row>
      </sheetData>
      <sheetData sheetId="38"/>
      <sheetData sheetId="39"/>
      <sheetData sheetId="40"/>
      <sheetData sheetId="41"/>
      <sheetData sheetId="42"/>
      <sheetData sheetId="43"/>
      <sheetData sheetId="44" refreshError="1"/>
      <sheetData sheetId="45" refreshError="1"/>
      <sheetData sheetId="46" refreshError="1"/>
      <sheetData sheetId="47" refreshError="1"/>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ow r="2">
          <cell r="E2">
            <v>0</v>
          </cell>
        </row>
      </sheetData>
      <sheetData sheetId="145">
        <row r="2">
          <cell r="E2">
            <v>0</v>
          </cell>
        </row>
      </sheetData>
      <sheetData sheetId="146">
        <row r="2">
          <cell r="E2">
            <v>0</v>
          </cell>
        </row>
      </sheetData>
      <sheetData sheetId="147">
        <row r="2">
          <cell r="E2">
            <v>0</v>
          </cell>
        </row>
      </sheetData>
      <sheetData sheetId="148">
        <row r="2">
          <cell r="E2">
            <v>0</v>
          </cell>
        </row>
      </sheetData>
      <sheetData sheetId="149">
        <row r="2">
          <cell r="E2">
            <v>0</v>
          </cell>
        </row>
      </sheetData>
      <sheetData sheetId="150">
        <row r="2">
          <cell r="E2">
            <v>0</v>
          </cell>
        </row>
      </sheetData>
      <sheetData sheetId="151">
        <row r="2">
          <cell r="E2">
            <v>0</v>
          </cell>
        </row>
      </sheetData>
      <sheetData sheetId="152">
        <row r="2">
          <cell r="E2">
            <v>0</v>
          </cell>
        </row>
      </sheetData>
      <sheetData sheetId="153">
        <row r="2">
          <cell r="E2">
            <v>0</v>
          </cell>
        </row>
      </sheetData>
      <sheetData sheetId="154">
        <row r="2">
          <cell r="E2">
            <v>0</v>
          </cell>
        </row>
      </sheetData>
      <sheetData sheetId="155">
        <row r="2">
          <cell r="E2">
            <v>0</v>
          </cell>
        </row>
      </sheetData>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ow r="2">
          <cell r="E2">
            <v>0</v>
          </cell>
        </row>
      </sheetData>
      <sheetData sheetId="167">
        <row r="2">
          <cell r="E2">
            <v>0</v>
          </cell>
        </row>
      </sheetData>
      <sheetData sheetId="168">
        <row r="2">
          <cell r="E2">
            <v>0</v>
          </cell>
        </row>
      </sheetData>
      <sheetData sheetId="169">
        <row r="2">
          <cell r="E2">
            <v>0</v>
          </cell>
        </row>
      </sheetData>
      <sheetData sheetId="170">
        <row r="2">
          <cell r="E2">
            <v>0</v>
          </cell>
        </row>
      </sheetData>
      <sheetData sheetId="171">
        <row r="2">
          <cell r="E2">
            <v>0</v>
          </cell>
        </row>
      </sheetData>
      <sheetData sheetId="172">
        <row r="2">
          <cell r="E2">
            <v>0</v>
          </cell>
        </row>
      </sheetData>
      <sheetData sheetId="173">
        <row r="2">
          <cell r="E2">
            <v>0</v>
          </cell>
        </row>
      </sheetData>
      <sheetData sheetId="174">
        <row r="2">
          <cell r="E2">
            <v>0</v>
          </cell>
        </row>
      </sheetData>
      <sheetData sheetId="175">
        <row r="2">
          <cell r="E2">
            <v>0</v>
          </cell>
        </row>
      </sheetData>
      <sheetData sheetId="176">
        <row r="2">
          <cell r="E2">
            <v>0</v>
          </cell>
        </row>
      </sheetData>
      <sheetData sheetId="177">
        <row r="2">
          <cell r="E2">
            <v>0</v>
          </cell>
        </row>
      </sheetData>
      <sheetData sheetId="178">
        <row r="2">
          <cell r="E2">
            <v>0</v>
          </cell>
        </row>
      </sheetData>
      <sheetData sheetId="179">
        <row r="2">
          <cell r="E2">
            <v>0</v>
          </cell>
        </row>
      </sheetData>
      <sheetData sheetId="180">
        <row r="2">
          <cell r="E2">
            <v>0</v>
          </cell>
        </row>
      </sheetData>
      <sheetData sheetId="181">
        <row r="2">
          <cell r="E2">
            <v>0</v>
          </cell>
        </row>
      </sheetData>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ow r="2">
          <cell r="E2">
            <v>0</v>
          </cell>
        </row>
      </sheetData>
      <sheetData sheetId="217" refreshError="1"/>
      <sheetData sheetId="218" refreshError="1"/>
      <sheetData sheetId="219" refreshError="1"/>
      <sheetData sheetId="220" refreshError="1"/>
      <sheetData sheetId="221" refreshError="1"/>
      <sheetData sheetId="222">
        <row r="2">
          <cell r="E2">
            <v>0</v>
          </cell>
        </row>
      </sheetData>
      <sheetData sheetId="223">
        <row r="2">
          <cell r="E2">
            <v>0</v>
          </cell>
        </row>
      </sheetData>
      <sheetData sheetId="224">
        <row r="2">
          <cell r="E2">
            <v>0</v>
          </cell>
        </row>
      </sheetData>
      <sheetData sheetId="225">
        <row r="2">
          <cell r="E2">
            <v>0</v>
          </cell>
        </row>
      </sheetData>
      <sheetData sheetId="226">
        <row r="2">
          <cell r="E2">
            <v>0</v>
          </cell>
        </row>
      </sheetData>
      <sheetData sheetId="227">
        <row r="2">
          <cell r="E2">
            <v>0</v>
          </cell>
        </row>
      </sheetData>
      <sheetData sheetId="228">
        <row r="2">
          <cell r="E2">
            <v>0</v>
          </cell>
        </row>
      </sheetData>
      <sheetData sheetId="229">
        <row r="2">
          <cell r="E2">
            <v>0</v>
          </cell>
        </row>
      </sheetData>
      <sheetData sheetId="230">
        <row r="2">
          <cell r="E2">
            <v>0</v>
          </cell>
        </row>
      </sheetData>
      <sheetData sheetId="231">
        <row r="2">
          <cell r="E2">
            <v>0</v>
          </cell>
        </row>
      </sheetData>
      <sheetData sheetId="232">
        <row r="2">
          <cell r="E2">
            <v>0</v>
          </cell>
        </row>
      </sheetData>
      <sheetData sheetId="233">
        <row r="2">
          <cell r="E2">
            <v>0</v>
          </cell>
        </row>
      </sheetData>
      <sheetData sheetId="234">
        <row r="2">
          <cell r="E2">
            <v>0</v>
          </cell>
        </row>
      </sheetData>
      <sheetData sheetId="235">
        <row r="2">
          <cell r="E2">
            <v>0</v>
          </cell>
        </row>
      </sheetData>
      <sheetData sheetId="236" refreshError="1"/>
      <sheetData sheetId="237">
        <row r="2">
          <cell r="E2">
            <v>0</v>
          </cell>
        </row>
      </sheetData>
      <sheetData sheetId="238">
        <row r="2">
          <cell r="E2">
            <v>0</v>
          </cell>
        </row>
      </sheetData>
      <sheetData sheetId="239">
        <row r="2">
          <cell r="E2">
            <v>0</v>
          </cell>
        </row>
      </sheetData>
      <sheetData sheetId="240">
        <row r="2">
          <cell r="E2">
            <v>0</v>
          </cell>
        </row>
      </sheetData>
      <sheetData sheetId="241">
        <row r="2">
          <cell r="E2">
            <v>0</v>
          </cell>
        </row>
      </sheetData>
      <sheetData sheetId="242">
        <row r="2">
          <cell r="E2">
            <v>0</v>
          </cell>
        </row>
      </sheetData>
      <sheetData sheetId="243">
        <row r="2">
          <cell r="E2">
            <v>0</v>
          </cell>
        </row>
      </sheetData>
      <sheetData sheetId="244">
        <row r="2">
          <cell r="E2">
            <v>0</v>
          </cell>
        </row>
      </sheetData>
      <sheetData sheetId="245">
        <row r="2">
          <cell r="E2">
            <v>0</v>
          </cell>
        </row>
      </sheetData>
      <sheetData sheetId="246">
        <row r="2">
          <cell r="E2">
            <v>0</v>
          </cell>
        </row>
      </sheetData>
      <sheetData sheetId="247">
        <row r="2">
          <cell r="E2">
            <v>0</v>
          </cell>
        </row>
      </sheetData>
      <sheetData sheetId="248">
        <row r="2">
          <cell r="E2">
            <v>0</v>
          </cell>
        </row>
      </sheetData>
      <sheetData sheetId="249">
        <row r="2">
          <cell r="E2">
            <v>0</v>
          </cell>
        </row>
      </sheetData>
      <sheetData sheetId="250">
        <row r="2">
          <cell r="E2">
            <v>0</v>
          </cell>
        </row>
      </sheetData>
      <sheetData sheetId="251">
        <row r="2">
          <cell r="E2">
            <v>0</v>
          </cell>
        </row>
      </sheetData>
      <sheetData sheetId="252">
        <row r="2">
          <cell r="E2">
            <v>0</v>
          </cell>
        </row>
      </sheetData>
      <sheetData sheetId="253">
        <row r="2">
          <cell r="E2">
            <v>0</v>
          </cell>
        </row>
      </sheetData>
      <sheetData sheetId="254">
        <row r="2">
          <cell r="E2">
            <v>0</v>
          </cell>
        </row>
      </sheetData>
      <sheetData sheetId="255">
        <row r="2">
          <cell r="E2">
            <v>0</v>
          </cell>
        </row>
      </sheetData>
      <sheetData sheetId="256">
        <row r="2">
          <cell r="E2">
            <v>0</v>
          </cell>
        </row>
      </sheetData>
      <sheetData sheetId="257">
        <row r="2">
          <cell r="E2">
            <v>0</v>
          </cell>
        </row>
      </sheetData>
      <sheetData sheetId="258">
        <row r="2">
          <cell r="E2">
            <v>0</v>
          </cell>
        </row>
      </sheetData>
      <sheetData sheetId="259">
        <row r="2">
          <cell r="E2">
            <v>0</v>
          </cell>
        </row>
      </sheetData>
      <sheetData sheetId="260">
        <row r="2">
          <cell r="E2">
            <v>0</v>
          </cell>
        </row>
      </sheetData>
      <sheetData sheetId="261">
        <row r="2">
          <cell r="E2">
            <v>0</v>
          </cell>
        </row>
      </sheetData>
      <sheetData sheetId="262">
        <row r="2">
          <cell r="E2">
            <v>0</v>
          </cell>
        </row>
      </sheetData>
      <sheetData sheetId="263">
        <row r="2">
          <cell r="E2">
            <v>0</v>
          </cell>
        </row>
      </sheetData>
      <sheetData sheetId="264">
        <row r="2">
          <cell r="E2">
            <v>0</v>
          </cell>
        </row>
      </sheetData>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sheetData sheetId="275">
        <row r="2">
          <cell r="E2">
            <v>0</v>
          </cell>
        </row>
      </sheetData>
      <sheetData sheetId="276">
        <row r="2">
          <cell r="E2">
            <v>0</v>
          </cell>
        </row>
      </sheetData>
      <sheetData sheetId="277">
        <row r="2">
          <cell r="E2">
            <v>0</v>
          </cell>
        </row>
      </sheetData>
      <sheetData sheetId="278">
        <row r="2">
          <cell r="E2">
            <v>0</v>
          </cell>
        </row>
      </sheetData>
      <sheetData sheetId="279">
        <row r="2">
          <cell r="E2">
            <v>0</v>
          </cell>
        </row>
      </sheetData>
      <sheetData sheetId="280">
        <row r="2">
          <cell r="E2">
            <v>0</v>
          </cell>
        </row>
      </sheetData>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ow r="2">
          <cell r="E2">
            <v>0</v>
          </cell>
        </row>
      </sheetData>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ow r="2">
          <cell r="E2">
            <v>0</v>
          </cell>
        </row>
      </sheetData>
      <sheetData sheetId="334">
        <row r="2">
          <cell r="E2">
            <v>0</v>
          </cell>
        </row>
      </sheetData>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ow r="2">
          <cell r="E2">
            <v>0</v>
          </cell>
        </row>
      </sheetData>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ow r="2">
          <cell r="E2">
            <v>0</v>
          </cell>
        </row>
      </sheetData>
      <sheetData sheetId="445">
        <row r="2">
          <cell r="E2">
            <v>0</v>
          </cell>
        </row>
      </sheetData>
      <sheetData sheetId="446">
        <row r="2">
          <cell r="E2">
            <v>0</v>
          </cell>
        </row>
      </sheetData>
      <sheetData sheetId="447">
        <row r="2">
          <cell r="E2">
            <v>0</v>
          </cell>
        </row>
      </sheetData>
      <sheetData sheetId="448">
        <row r="2">
          <cell r="E2">
            <v>0</v>
          </cell>
        </row>
      </sheetData>
      <sheetData sheetId="449">
        <row r="2">
          <cell r="E2">
            <v>0</v>
          </cell>
        </row>
      </sheetData>
      <sheetData sheetId="450">
        <row r="2">
          <cell r="E2">
            <v>0</v>
          </cell>
        </row>
      </sheetData>
      <sheetData sheetId="451">
        <row r="2">
          <cell r="E2">
            <v>0</v>
          </cell>
        </row>
      </sheetData>
      <sheetData sheetId="452">
        <row r="2">
          <cell r="E2">
            <v>0</v>
          </cell>
        </row>
      </sheetData>
      <sheetData sheetId="453">
        <row r="2">
          <cell r="E2">
            <v>0</v>
          </cell>
        </row>
      </sheetData>
      <sheetData sheetId="454">
        <row r="2">
          <cell r="E2">
            <v>0</v>
          </cell>
        </row>
      </sheetData>
      <sheetData sheetId="455">
        <row r="2">
          <cell r="E2">
            <v>0</v>
          </cell>
        </row>
      </sheetData>
      <sheetData sheetId="456">
        <row r="2">
          <cell r="E2">
            <v>0</v>
          </cell>
        </row>
      </sheetData>
      <sheetData sheetId="457">
        <row r="2">
          <cell r="E2">
            <v>0</v>
          </cell>
        </row>
      </sheetData>
      <sheetData sheetId="458">
        <row r="2">
          <cell r="E2">
            <v>0</v>
          </cell>
        </row>
      </sheetData>
      <sheetData sheetId="459">
        <row r="2">
          <cell r="E2">
            <v>0</v>
          </cell>
        </row>
      </sheetData>
      <sheetData sheetId="460">
        <row r="2">
          <cell r="E2">
            <v>0</v>
          </cell>
        </row>
      </sheetData>
      <sheetData sheetId="461">
        <row r="2">
          <cell r="E2">
            <v>0</v>
          </cell>
        </row>
      </sheetData>
      <sheetData sheetId="462">
        <row r="2">
          <cell r="E2">
            <v>0</v>
          </cell>
        </row>
      </sheetData>
      <sheetData sheetId="463">
        <row r="2">
          <cell r="E2">
            <v>0</v>
          </cell>
        </row>
      </sheetData>
      <sheetData sheetId="464">
        <row r="2">
          <cell r="E2">
            <v>0</v>
          </cell>
        </row>
      </sheetData>
      <sheetData sheetId="465">
        <row r="2">
          <cell r="E2">
            <v>0</v>
          </cell>
        </row>
      </sheetData>
      <sheetData sheetId="466">
        <row r="2">
          <cell r="E2">
            <v>0</v>
          </cell>
        </row>
      </sheetData>
      <sheetData sheetId="467">
        <row r="2">
          <cell r="E2">
            <v>0</v>
          </cell>
        </row>
      </sheetData>
      <sheetData sheetId="468">
        <row r="2">
          <cell r="E2">
            <v>0</v>
          </cell>
        </row>
      </sheetData>
      <sheetData sheetId="469">
        <row r="2">
          <cell r="E2">
            <v>0</v>
          </cell>
        </row>
      </sheetData>
      <sheetData sheetId="470">
        <row r="2">
          <cell r="E2">
            <v>0</v>
          </cell>
        </row>
      </sheetData>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ow r="2">
          <cell r="E2">
            <v>0</v>
          </cell>
        </row>
      </sheetData>
      <sheetData sheetId="514">
        <row r="2">
          <cell r="E2">
            <v>0</v>
          </cell>
        </row>
      </sheetData>
      <sheetData sheetId="515">
        <row r="2">
          <cell r="E2">
            <v>0</v>
          </cell>
        </row>
      </sheetData>
      <sheetData sheetId="516">
        <row r="2">
          <cell r="E2">
            <v>0</v>
          </cell>
        </row>
      </sheetData>
      <sheetData sheetId="517">
        <row r="2">
          <cell r="E2">
            <v>0</v>
          </cell>
        </row>
      </sheetData>
      <sheetData sheetId="518">
        <row r="2">
          <cell r="E2">
            <v>0</v>
          </cell>
        </row>
      </sheetData>
      <sheetData sheetId="519">
        <row r="2">
          <cell r="E2">
            <v>0</v>
          </cell>
        </row>
      </sheetData>
      <sheetData sheetId="520">
        <row r="2">
          <cell r="E2">
            <v>0</v>
          </cell>
        </row>
      </sheetData>
      <sheetData sheetId="521">
        <row r="2">
          <cell r="E2">
            <v>0</v>
          </cell>
        </row>
      </sheetData>
      <sheetData sheetId="522">
        <row r="2">
          <cell r="E2">
            <v>0</v>
          </cell>
        </row>
      </sheetData>
      <sheetData sheetId="523">
        <row r="2">
          <cell r="E2">
            <v>0</v>
          </cell>
        </row>
      </sheetData>
      <sheetData sheetId="524">
        <row r="2">
          <cell r="E2">
            <v>0</v>
          </cell>
        </row>
      </sheetData>
      <sheetData sheetId="525">
        <row r="2">
          <cell r="E2">
            <v>0</v>
          </cell>
        </row>
      </sheetData>
      <sheetData sheetId="526">
        <row r="2">
          <cell r="E2">
            <v>0</v>
          </cell>
        </row>
      </sheetData>
      <sheetData sheetId="527">
        <row r="2">
          <cell r="E2">
            <v>0</v>
          </cell>
        </row>
      </sheetData>
      <sheetData sheetId="528">
        <row r="2">
          <cell r="E2">
            <v>0</v>
          </cell>
        </row>
      </sheetData>
      <sheetData sheetId="529">
        <row r="2">
          <cell r="E2">
            <v>0</v>
          </cell>
        </row>
      </sheetData>
      <sheetData sheetId="530">
        <row r="2">
          <cell r="E2">
            <v>0</v>
          </cell>
        </row>
      </sheetData>
      <sheetData sheetId="531">
        <row r="2">
          <cell r="E2">
            <v>0</v>
          </cell>
        </row>
      </sheetData>
      <sheetData sheetId="532">
        <row r="2">
          <cell r="E2">
            <v>0</v>
          </cell>
        </row>
      </sheetData>
      <sheetData sheetId="533">
        <row r="2">
          <cell r="E2">
            <v>0</v>
          </cell>
        </row>
      </sheetData>
      <sheetData sheetId="534">
        <row r="2">
          <cell r="E2">
            <v>0</v>
          </cell>
        </row>
      </sheetData>
      <sheetData sheetId="535">
        <row r="2">
          <cell r="E2">
            <v>0</v>
          </cell>
        </row>
      </sheetData>
      <sheetData sheetId="536">
        <row r="2">
          <cell r="E2">
            <v>0</v>
          </cell>
        </row>
      </sheetData>
      <sheetData sheetId="537">
        <row r="2">
          <cell r="E2">
            <v>0</v>
          </cell>
        </row>
      </sheetData>
      <sheetData sheetId="538">
        <row r="2">
          <cell r="E2">
            <v>0</v>
          </cell>
        </row>
      </sheetData>
      <sheetData sheetId="539">
        <row r="2">
          <cell r="E2">
            <v>0</v>
          </cell>
        </row>
      </sheetData>
      <sheetData sheetId="540">
        <row r="2">
          <cell r="E2">
            <v>0</v>
          </cell>
        </row>
      </sheetData>
      <sheetData sheetId="541">
        <row r="2">
          <cell r="E2">
            <v>0</v>
          </cell>
        </row>
      </sheetData>
      <sheetData sheetId="542">
        <row r="2">
          <cell r="E2">
            <v>0</v>
          </cell>
        </row>
      </sheetData>
      <sheetData sheetId="543">
        <row r="2">
          <cell r="E2">
            <v>0</v>
          </cell>
        </row>
      </sheetData>
      <sheetData sheetId="544">
        <row r="2">
          <cell r="E2">
            <v>0</v>
          </cell>
        </row>
      </sheetData>
      <sheetData sheetId="545">
        <row r="2">
          <cell r="E2">
            <v>0</v>
          </cell>
        </row>
      </sheetData>
      <sheetData sheetId="546">
        <row r="2">
          <cell r="E2">
            <v>0</v>
          </cell>
        </row>
      </sheetData>
      <sheetData sheetId="547">
        <row r="2">
          <cell r="E2">
            <v>0</v>
          </cell>
        </row>
      </sheetData>
      <sheetData sheetId="548">
        <row r="2">
          <cell r="E2">
            <v>0</v>
          </cell>
        </row>
      </sheetData>
      <sheetData sheetId="549">
        <row r="2">
          <cell r="E2">
            <v>0</v>
          </cell>
        </row>
      </sheetData>
      <sheetData sheetId="550">
        <row r="2">
          <cell r="E2">
            <v>0</v>
          </cell>
        </row>
      </sheetData>
      <sheetData sheetId="551">
        <row r="2">
          <cell r="E2">
            <v>0</v>
          </cell>
        </row>
      </sheetData>
      <sheetData sheetId="552">
        <row r="2">
          <cell r="E2">
            <v>0</v>
          </cell>
        </row>
      </sheetData>
      <sheetData sheetId="553">
        <row r="2">
          <cell r="E2">
            <v>0</v>
          </cell>
        </row>
      </sheetData>
      <sheetData sheetId="554">
        <row r="2">
          <cell r="E2">
            <v>0</v>
          </cell>
        </row>
      </sheetData>
      <sheetData sheetId="555">
        <row r="2">
          <cell r="E2">
            <v>0</v>
          </cell>
        </row>
      </sheetData>
      <sheetData sheetId="556">
        <row r="2">
          <cell r="E2">
            <v>0</v>
          </cell>
        </row>
      </sheetData>
      <sheetData sheetId="557">
        <row r="2">
          <cell r="E2">
            <v>0</v>
          </cell>
        </row>
      </sheetData>
      <sheetData sheetId="558">
        <row r="2">
          <cell r="E2">
            <v>0</v>
          </cell>
        </row>
      </sheetData>
      <sheetData sheetId="559">
        <row r="2">
          <cell r="E2">
            <v>0</v>
          </cell>
        </row>
      </sheetData>
      <sheetData sheetId="560">
        <row r="2">
          <cell r="E2">
            <v>0</v>
          </cell>
        </row>
      </sheetData>
      <sheetData sheetId="561">
        <row r="2">
          <cell r="E2">
            <v>0</v>
          </cell>
        </row>
      </sheetData>
      <sheetData sheetId="562" refreshError="1"/>
      <sheetData sheetId="563" refreshError="1"/>
      <sheetData sheetId="564" refreshError="1"/>
      <sheetData sheetId="565" refreshError="1"/>
      <sheetData sheetId="566" refreshError="1"/>
      <sheetData sheetId="567" refreshError="1"/>
      <sheetData sheetId="568">
        <row r="2">
          <cell r="E2">
            <v>0</v>
          </cell>
        </row>
      </sheetData>
      <sheetData sheetId="569">
        <row r="2">
          <cell r="E2">
            <v>0</v>
          </cell>
        </row>
      </sheetData>
      <sheetData sheetId="570">
        <row r="2">
          <cell r="E2">
            <v>0</v>
          </cell>
        </row>
      </sheetData>
      <sheetData sheetId="571">
        <row r="2">
          <cell r="E2">
            <v>0</v>
          </cell>
        </row>
      </sheetData>
      <sheetData sheetId="572">
        <row r="2">
          <cell r="E2">
            <v>0</v>
          </cell>
        </row>
      </sheetData>
      <sheetData sheetId="573">
        <row r="2">
          <cell r="E2">
            <v>0</v>
          </cell>
        </row>
      </sheetData>
      <sheetData sheetId="574">
        <row r="2">
          <cell r="E2">
            <v>0</v>
          </cell>
        </row>
      </sheetData>
      <sheetData sheetId="575">
        <row r="2">
          <cell r="E2">
            <v>0</v>
          </cell>
        </row>
      </sheetData>
      <sheetData sheetId="576">
        <row r="2">
          <cell r="E2">
            <v>0</v>
          </cell>
        </row>
      </sheetData>
      <sheetData sheetId="577">
        <row r="2">
          <cell r="E2">
            <v>0</v>
          </cell>
        </row>
      </sheetData>
      <sheetData sheetId="578">
        <row r="2">
          <cell r="E2">
            <v>0</v>
          </cell>
        </row>
      </sheetData>
      <sheetData sheetId="579">
        <row r="2">
          <cell r="E2">
            <v>0</v>
          </cell>
        </row>
      </sheetData>
      <sheetData sheetId="580">
        <row r="2">
          <cell r="E2">
            <v>0</v>
          </cell>
        </row>
      </sheetData>
      <sheetData sheetId="581">
        <row r="2">
          <cell r="E2">
            <v>0</v>
          </cell>
        </row>
      </sheetData>
      <sheetData sheetId="582">
        <row r="2">
          <cell r="E2">
            <v>0</v>
          </cell>
        </row>
      </sheetData>
      <sheetData sheetId="583">
        <row r="2">
          <cell r="E2">
            <v>0</v>
          </cell>
        </row>
      </sheetData>
      <sheetData sheetId="584">
        <row r="2">
          <cell r="E2">
            <v>0</v>
          </cell>
        </row>
      </sheetData>
      <sheetData sheetId="585">
        <row r="2">
          <cell r="E2">
            <v>0</v>
          </cell>
        </row>
      </sheetData>
      <sheetData sheetId="586">
        <row r="2">
          <cell r="E2">
            <v>0</v>
          </cell>
        </row>
      </sheetData>
      <sheetData sheetId="587">
        <row r="2">
          <cell r="E2">
            <v>0</v>
          </cell>
        </row>
      </sheetData>
      <sheetData sheetId="588">
        <row r="2">
          <cell r="E2">
            <v>0</v>
          </cell>
        </row>
      </sheetData>
      <sheetData sheetId="589">
        <row r="2">
          <cell r="E2">
            <v>0</v>
          </cell>
        </row>
      </sheetData>
      <sheetData sheetId="590">
        <row r="2">
          <cell r="E2">
            <v>0</v>
          </cell>
        </row>
      </sheetData>
      <sheetData sheetId="591">
        <row r="2">
          <cell r="E2">
            <v>0</v>
          </cell>
        </row>
      </sheetData>
      <sheetData sheetId="592">
        <row r="2">
          <cell r="E2">
            <v>0</v>
          </cell>
        </row>
      </sheetData>
      <sheetData sheetId="593">
        <row r="2">
          <cell r="E2">
            <v>0</v>
          </cell>
        </row>
      </sheetData>
      <sheetData sheetId="594">
        <row r="2">
          <cell r="E2">
            <v>0</v>
          </cell>
        </row>
      </sheetData>
      <sheetData sheetId="595">
        <row r="2">
          <cell r="E2">
            <v>0</v>
          </cell>
        </row>
      </sheetData>
      <sheetData sheetId="596">
        <row r="2">
          <cell r="E2">
            <v>0</v>
          </cell>
        </row>
      </sheetData>
      <sheetData sheetId="597">
        <row r="2">
          <cell r="E2">
            <v>0</v>
          </cell>
        </row>
      </sheetData>
      <sheetData sheetId="598">
        <row r="2">
          <cell r="E2">
            <v>0</v>
          </cell>
        </row>
      </sheetData>
      <sheetData sheetId="599">
        <row r="2">
          <cell r="E2">
            <v>0</v>
          </cell>
        </row>
      </sheetData>
      <sheetData sheetId="600">
        <row r="2">
          <cell r="E2">
            <v>0</v>
          </cell>
        </row>
      </sheetData>
      <sheetData sheetId="601">
        <row r="2">
          <cell r="E2">
            <v>0</v>
          </cell>
        </row>
      </sheetData>
      <sheetData sheetId="602">
        <row r="2">
          <cell r="E2">
            <v>0</v>
          </cell>
        </row>
      </sheetData>
      <sheetData sheetId="603">
        <row r="2">
          <cell r="E2">
            <v>0</v>
          </cell>
        </row>
      </sheetData>
      <sheetData sheetId="604">
        <row r="2">
          <cell r="E2">
            <v>0</v>
          </cell>
        </row>
      </sheetData>
      <sheetData sheetId="605">
        <row r="2">
          <cell r="E2">
            <v>0</v>
          </cell>
        </row>
      </sheetData>
      <sheetData sheetId="606">
        <row r="2">
          <cell r="E2">
            <v>0</v>
          </cell>
        </row>
      </sheetData>
      <sheetData sheetId="607">
        <row r="2">
          <cell r="E2">
            <v>0</v>
          </cell>
        </row>
      </sheetData>
      <sheetData sheetId="608">
        <row r="2">
          <cell r="E2">
            <v>0</v>
          </cell>
        </row>
      </sheetData>
      <sheetData sheetId="609" refreshError="1"/>
      <sheetData sheetId="610" refreshError="1"/>
      <sheetData sheetId="611">
        <row r="2">
          <cell r="E2">
            <v>0</v>
          </cell>
        </row>
      </sheetData>
      <sheetData sheetId="612">
        <row r="2">
          <cell r="E2">
            <v>0</v>
          </cell>
        </row>
      </sheetData>
      <sheetData sheetId="613">
        <row r="2">
          <cell r="E2">
            <v>0</v>
          </cell>
        </row>
      </sheetData>
      <sheetData sheetId="614" refreshError="1"/>
      <sheetData sheetId="615">
        <row r="2">
          <cell r="E2">
            <v>0</v>
          </cell>
        </row>
      </sheetData>
      <sheetData sheetId="616">
        <row r="2">
          <cell r="E2">
            <v>0</v>
          </cell>
        </row>
      </sheetData>
      <sheetData sheetId="617">
        <row r="2">
          <cell r="E2">
            <v>0</v>
          </cell>
        </row>
      </sheetData>
      <sheetData sheetId="618">
        <row r="2">
          <cell r="E2">
            <v>0</v>
          </cell>
        </row>
      </sheetData>
      <sheetData sheetId="619">
        <row r="2">
          <cell r="E2">
            <v>0</v>
          </cell>
        </row>
      </sheetData>
      <sheetData sheetId="620" refreshError="1"/>
      <sheetData sheetId="621" refreshError="1"/>
      <sheetData sheetId="622" refreshError="1"/>
      <sheetData sheetId="623">
        <row r="2">
          <cell r="E2">
            <v>0</v>
          </cell>
        </row>
      </sheetData>
      <sheetData sheetId="624">
        <row r="2">
          <cell r="E2">
            <v>0</v>
          </cell>
        </row>
      </sheetData>
      <sheetData sheetId="625">
        <row r="2">
          <cell r="E2">
            <v>0</v>
          </cell>
        </row>
      </sheetData>
      <sheetData sheetId="626">
        <row r="2">
          <cell r="E2">
            <v>0</v>
          </cell>
        </row>
      </sheetData>
      <sheetData sheetId="627">
        <row r="2">
          <cell r="E2">
            <v>0</v>
          </cell>
        </row>
      </sheetData>
      <sheetData sheetId="628">
        <row r="2">
          <cell r="E2">
            <v>0</v>
          </cell>
        </row>
      </sheetData>
      <sheetData sheetId="629">
        <row r="2">
          <cell r="E2">
            <v>0</v>
          </cell>
        </row>
      </sheetData>
      <sheetData sheetId="630">
        <row r="2">
          <cell r="E2">
            <v>0</v>
          </cell>
        </row>
      </sheetData>
      <sheetData sheetId="631">
        <row r="2">
          <cell r="E2">
            <v>0</v>
          </cell>
        </row>
      </sheetData>
      <sheetData sheetId="632">
        <row r="2">
          <cell r="E2">
            <v>0</v>
          </cell>
        </row>
      </sheetData>
      <sheetData sheetId="633">
        <row r="2">
          <cell r="E2">
            <v>0</v>
          </cell>
        </row>
      </sheetData>
      <sheetData sheetId="634">
        <row r="2">
          <cell r="E2">
            <v>0</v>
          </cell>
        </row>
      </sheetData>
      <sheetData sheetId="635">
        <row r="2">
          <cell r="E2">
            <v>0</v>
          </cell>
        </row>
      </sheetData>
      <sheetData sheetId="636">
        <row r="2">
          <cell r="E2">
            <v>0</v>
          </cell>
        </row>
      </sheetData>
      <sheetData sheetId="637">
        <row r="2">
          <cell r="E2">
            <v>0</v>
          </cell>
        </row>
      </sheetData>
      <sheetData sheetId="638">
        <row r="2">
          <cell r="E2">
            <v>0</v>
          </cell>
        </row>
      </sheetData>
      <sheetData sheetId="639">
        <row r="2">
          <cell r="E2">
            <v>0</v>
          </cell>
        </row>
      </sheetData>
      <sheetData sheetId="640">
        <row r="2">
          <cell r="E2">
            <v>0</v>
          </cell>
        </row>
      </sheetData>
      <sheetData sheetId="641">
        <row r="2">
          <cell r="E2">
            <v>0</v>
          </cell>
        </row>
      </sheetData>
      <sheetData sheetId="642">
        <row r="2">
          <cell r="E2">
            <v>0</v>
          </cell>
        </row>
      </sheetData>
      <sheetData sheetId="643">
        <row r="2">
          <cell r="E2">
            <v>0</v>
          </cell>
        </row>
      </sheetData>
      <sheetData sheetId="644">
        <row r="2">
          <cell r="E2">
            <v>0</v>
          </cell>
        </row>
      </sheetData>
      <sheetData sheetId="645">
        <row r="2">
          <cell r="E2">
            <v>0</v>
          </cell>
        </row>
      </sheetData>
      <sheetData sheetId="646">
        <row r="2">
          <cell r="E2">
            <v>0</v>
          </cell>
        </row>
      </sheetData>
      <sheetData sheetId="647">
        <row r="2">
          <cell r="E2">
            <v>0</v>
          </cell>
        </row>
      </sheetData>
      <sheetData sheetId="648">
        <row r="2">
          <cell r="E2">
            <v>0</v>
          </cell>
        </row>
      </sheetData>
      <sheetData sheetId="649">
        <row r="2">
          <cell r="E2">
            <v>0</v>
          </cell>
        </row>
      </sheetData>
      <sheetData sheetId="650">
        <row r="2">
          <cell r="E2">
            <v>0</v>
          </cell>
        </row>
      </sheetData>
      <sheetData sheetId="651">
        <row r="2">
          <cell r="E2">
            <v>0</v>
          </cell>
        </row>
      </sheetData>
      <sheetData sheetId="652">
        <row r="2">
          <cell r="E2">
            <v>0</v>
          </cell>
        </row>
      </sheetData>
      <sheetData sheetId="653">
        <row r="2">
          <cell r="E2">
            <v>0</v>
          </cell>
        </row>
      </sheetData>
      <sheetData sheetId="654">
        <row r="2">
          <cell r="E2">
            <v>0</v>
          </cell>
        </row>
      </sheetData>
      <sheetData sheetId="655">
        <row r="2">
          <cell r="E2">
            <v>0</v>
          </cell>
        </row>
      </sheetData>
      <sheetData sheetId="656">
        <row r="2">
          <cell r="E2">
            <v>0</v>
          </cell>
        </row>
      </sheetData>
      <sheetData sheetId="657">
        <row r="2">
          <cell r="E2">
            <v>0</v>
          </cell>
        </row>
      </sheetData>
      <sheetData sheetId="658">
        <row r="2">
          <cell r="E2">
            <v>0</v>
          </cell>
        </row>
      </sheetData>
      <sheetData sheetId="659">
        <row r="2">
          <cell r="E2">
            <v>0</v>
          </cell>
        </row>
      </sheetData>
      <sheetData sheetId="660">
        <row r="2">
          <cell r="E2">
            <v>0</v>
          </cell>
        </row>
      </sheetData>
      <sheetData sheetId="661">
        <row r="2">
          <cell r="E2">
            <v>0</v>
          </cell>
        </row>
      </sheetData>
      <sheetData sheetId="662">
        <row r="2">
          <cell r="E2">
            <v>0</v>
          </cell>
        </row>
      </sheetData>
      <sheetData sheetId="663">
        <row r="2">
          <cell r="E2">
            <v>0</v>
          </cell>
        </row>
      </sheetData>
      <sheetData sheetId="664">
        <row r="2">
          <cell r="E2">
            <v>0</v>
          </cell>
        </row>
      </sheetData>
      <sheetData sheetId="665">
        <row r="2">
          <cell r="E2">
            <v>0</v>
          </cell>
        </row>
      </sheetData>
      <sheetData sheetId="666">
        <row r="2">
          <cell r="E2">
            <v>0</v>
          </cell>
        </row>
      </sheetData>
      <sheetData sheetId="667">
        <row r="2">
          <cell r="E2">
            <v>0</v>
          </cell>
        </row>
      </sheetData>
      <sheetData sheetId="668">
        <row r="2">
          <cell r="E2">
            <v>0</v>
          </cell>
        </row>
      </sheetData>
      <sheetData sheetId="669">
        <row r="2">
          <cell r="E2">
            <v>0</v>
          </cell>
        </row>
      </sheetData>
      <sheetData sheetId="670">
        <row r="2">
          <cell r="E2">
            <v>0</v>
          </cell>
        </row>
      </sheetData>
      <sheetData sheetId="671">
        <row r="2">
          <cell r="E2">
            <v>0</v>
          </cell>
        </row>
      </sheetData>
      <sheetData sheetId="672">
        <row r="2">
          <cell r="E2">
            <v>0</v>
          </cell>
        </row>
      </sheetData>
      <sheetData sheetId="673">
        <row r="2">
          <cell r="E2">
            <v>0</v>
          </cell>
        </row>
      </sheetData>
      <sheetData sheetId="674">
        <row r="2">
          <cell r="E2">
            <v>0</v>
          </cell>
        </row>
      </sheetData>
      <sheetData sheetId="675">
        <row r="2">
          <cell r="E2">
            <v>0</v>
          </cell>
        </row>
      </sheetData>
      <sheetData sheetId="676">
        <row r="2">
          <cell r="E2">
            <v>0</v>
          </cell>
        </row>
      </sheetData>
      <sheetData sheetId="677">
        <row r="2">
          <cell r="E2">
            <v>0</v>
          </cell>
        </row>
      </sheetData>
      <sheetData sheetId="678">
        <row r="2">
          <cell r="E2">
            <v>0</v>
          </cell>
        </row>
      </sheetData>
      <sheetData sheetId="679">
        <row r="2">
          <cell r="E2">
            <v>0</v>
          </cell>
        </row>
      </sheetData>
      <sheetData sheetId="680">
        <row r="2">
          <cell r="E2">
            <v>0</v>
          </cell>
        </row>
      </sheetData>
      <sheetData sheetId="681">
        <row r="2">
          <cell r="E2">
            <v>0</v>
          </cell>
        </row>
      </sheetData>
      <sheetData sheetId="682">
        <row r="2">
          <cell r="E2">
            <v>0</v>
          </cell>
        </row>
      </sheetData>
      <sheetData sheetId="683">
        <row r="2">
          <cell r="E2">
            <v>0</v>
          </cell>
        </row>
      </sheetData>
      <sheetData sheetId="684">
        <row r="2">
          <cell r="E2">
            <v>0</v>
          </cell>
        </row>
      </sheetData>
      <sheetData sheetId="685">
        <row r="2">
          <cell r="E2">
            <v>0</v>
          </cell>
        </row>
      </sheetData>
      <sheetData sheetId="686">
        <row r="2">
          <cell r="E2">
            <v>0</v>
          </cell>
        </row>
      </sheetData>
      <sheetData sheetId="687">
        <row r="2">
          <cell r="E2">
            <v>0</v>
          </cell>
        </row>
      </sheetData>
      <sheetData sheetId="688">
        <row r="2">
          <cell r="E2">
            <v>0</v>
          </cell>
        </row>
      </sheetData>
      <sheetData sheetId="689">
        <row r="2">
          <cell r="E2">
            <v>0</v>
          </cell>
        </row>
      </sheetData>
      <sheetData sheetId="690">
        <row r="2">
          <cell r="E2">
            <v>0</v>
          </cell>
        </row>
      </sheetData>
      <sheetData sheetId="691">
        <row r="2">
          <cell r="E2">
            <v>0</v>
          </cell>
        </row>
      </sheetData>
      <sheetData sheetId="692">
        <row r="2">
          <cell r="E2">
            <v>0</v>
          </cell>
        </row>
      </sheetData>
      <sheetData sheetId="693">
        <row r="2">
          <cell r="E2">
            <v>0</v>
          </cell>
        </row>
      </sheetData>
      <sheetData sheetId="694">
        <row r="2">
          <cell r="E2">
            <v>0</v>
          </cell>
        </row>
      </sheetData>
      <sheetData sheetId="695">
        <row r="2">
          <cell r="E2">
            <v>0</v>
          </cell>
        </row>
      </sheetData>
      <sheetData sheetId="696">
        <row r="2">
          <cell r="E2">
            <v>0</v>
          </cell>
        </row>
      </sheetData>
      <sheetData sheetId="697">
        <row r="2">
          <cell r="E2">
            <v>0</v>
          </cell>
        </row>
      </sheetData>
      <sheetData sheetId="698">
        <row r="2">
          <cell r="E2">
            <v>0</v>
          </cell>
        </row>
      </sheetData>
      <sheetData sheetId="699">
        <row r="2">
          <cell r="E2">
            <v>0</v>
          </cell>
        </row>
      </sheetData>
      <sheetData sheetId="700">
        <row r="2">
          <cell r="E2">
            <v>0</v>
          </cell>
        </row>
      </sheetData>
      <sheetData sheetId="701">
        <row r="2">
          <cell r="E2">
            <v>0</v>
          </cell>
        </row>
      </sheetData>
      <sheetData sheetId="702">
        <row r="2">
          <cell r="E2">
            <v>0</v>
          </cell>
        </row>
      </sheetData>
      <sheetData sheetId="703">
        <row r="2">
          <cell r="E2">
            <v>0</v>
          </cell>
        </row>
      </sheetData>
      <sheetData sheetId="704">
        <row r="2">
          <cell r="E2">
            <v>0</v>
          </cell>
        </row>
      </sheetData>
      <sheetData sheetId="705">
        <row r="2">
          <cell r="E2">
            <v>0</v>
          </cell>
        </row>
      </sheetData>
      <sheetData sheetId="706">
        <row r="2">
          <cell r="E2">
            <v>0</v>
          </cell>
        </row>
      </sheetData>
      <sheetData sheetId="707">
        <row r="2">
          <cell r="E2">
            <v>0</v>
          </cell>
        </row>
      </sheetData>
      <sheetData sheetId="708">
        <row r="2">
          <cell r="E2">
            <v>0</v>
          </cell>
        </row>
      </sheetData>
      <sheetData sheetId="709">
        <row r="2">
          <cell r="E2">
            <v>0</v>
          </cell>
        </row>
      </sheetData>
      <sheetData sheetId="710">
        <row r="2">
          <cell r="E2">
            <v>0</v>
          </cell>
        </row>
      </sheetData>
      <sheetData sheetId="711">
        <row r="2">
          <cell r="E2">
            <v>0</v>
          </cell>
        </row>
      </sheetData>
      <sheetData sheetId="712">
        <row r="2">
          <cell r="E2">
            <v>0</v>
          </cell>
        </row>
      </sheetData>
      <sheetData sheetId="713">
        <row r="2">
          <cell r="E2">
            <v>0</v>
          </cell>
        </row>
      </sheetData>
      <sheetData sheetId="714">
        <row r="2">
          <cell r="E2">
            <v>0</v>
          </cell>
        </row>
      </sheetData>
      <sheetData sheetId="715">
        <row r="2">
          <cell r="E2">
            <v>0</v>
          </cell>
        </row>
      </sheetData>
      <sheetData sheetId="716">
        <row r="2">
          <cell r="E2">
            <v>0</v>
          </cell>
        </row>
      </sheetData>
      <sheetData sheetId="717">
        <row r="2">
          <cell r="E2">
            <v>0</v>
          </cell>
        </row>
      </sheetData>
      <sheetData sheetId="718">
        <row r="2">
          <cell r="E2">
            <v>0</v>
          </cell>
        </row>
      </sheetData>
      <sheetData sheetId="719">
        <row r="2">
          <cell r="E2">
            <v>0</v>
          </cell>
        </row>
      </sheetData>
      <sheetData sheetId="720">
        <row r="2">
          <cell r="E2">
            <v>0</v>
          </cell>
        </row>
      </sheetData>
      <sheetData sheetId="721">
        <row r="2">
          <cell r="E2">
            <v>0</v>
          </cell>
        </row>
      </sheetData>
      <sheetData sheetId="722">
        <row r="2">
          <cell r="E2">
            <v>0</v>
          </cell>
        </row>
      </sheetData>
      <sheetData sheetId="723">
        <row r="2">
          <cell r="E2">
            <v>0</v>
          </cell>
        </row>
      </sheetData>
      <sheetData sheetId="724">
        <row r="2">
          <cell r="E2">
            <v>0</v>
          </cell>
        </row>
      </sheetData>
      <sheetData sheetId="725">
        <row r="2">
          <cell r="E2">
            <v>0</v>
          </cell>
        </row>
      </sheetData>
      <sheetData sheetId="726">
        <row r="2">
          <cell r="E2">
            <v>0</v>
          </cell>
        </row>
      </sheetData>
      <sheetData sheetId="727">
        <row r="2">
          <cell r="E2">
            <v>0</v>
          </cell>
        </row>
      </sheetData>
      <sheetData sheetId="728">
        <row r="2">
          <cell r="E2">
            <v>0</v>
          </cell>
        </row>
      </sheetData>
      <sheetData sheetId="729">
        <row r="2">
          <cell r="E2">
            <v>0</v>
          </cell>
        </row>
      </sheetData>
      <sheetData sheetId="730">
        <row r="2">
          <cell r="E2">
            <v>0</v>
          </cell>
        </row>
      </sheetData>
      <sheetData sheetId="731">
        <row r="2">
          <cell r="E2">
            <v>0</v>
          </cell>
        </row>
      </sheetData>
      <sheetData sheetId="732">
        <row r="2">
          <cell r="E2">
            <v>0</v>
          </cell>
        </row>
      </sheetData>
      <sheetData sheetId="733">
        <row r="2">
          <cell r="E2">
            <v>0</v>
          </cell>
        </row>
      </sheetData>
      <sheetData sheetId="734">
        <row r="2">
          <cell r="E2">
            <v>0</v>
          </cell>
        </row>
      </sheetData>
      <sheetData sheetId="735">
        <row r="2">
          <cell r="E2">
            <v>0</v>
          </cell>
        </row>
      </sheetData>
      <sheetData sheetId="736">
        <row r="2">
          <cell r="E2">
            <v>0</v>
          </cell>
        </row>
      </sheetData>
      <sheetData sheetId="737">
        <row r="2">
          <cell r="E2">
            <v>0</v>
          </cell>
        </row>
      </sheetData>
      <sheetData sheetId="738">
        <row r="2">
          <cell r="E2">
            <v>0</v>
          </cell>
        </row>
      </sheetData>
      <sheetData sheetId="739">
        <row r="2">
          <cell r="E2">
            <v>0</v>
          </cell>
        </row>
      </sheetData>
      <sheetData sheetId="740">
        <row r="2">
          <cell r="E2">
            <v>0</v>
          </cell>
        </row>
      </sheetData>
      <sheetData sheetId="741">
        <row r="2">
          <cell r="E2">
            <v>0</v>
          </cell>
        </row>
      </sheetData>
      <sheetData sheetId="742">
        <row r="2">
          <cell r="E2">
            <v>0</v>
          </cell>
        </row>
      </sheetData>
      <sheetData sheetId="743">
        <row r="2">
          <cell r="E2">
            <v>0</v>
          </cell>
        </row>
      </sheetData>
      <sheetData sheetId="744">
        <row r="2">
          <cell r="E2">
            <v>0</v>
          </cell>
        </row>
      </sheetData>
      <sheetData sheetId="745"/>
      <sheetData sheetId="746"/>
      <sheetData sheetId="747"/>
      <sheetData sheetId="748"/>
      <sheetData sheetId="749"/>
      <sheetData sheetId="750"/>
      <sheetData sheetId="751"/>
      <sheetData sheetId="752"/>
      <sheetData sheetId="753"/>
      <sheetData sheetId="754"/>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ow r="2">
          <cell r="E2">
            <v>0</v>
          </cell>
        </row>
      </sheetData>
      <sheetData sheetId="765">
        <row r="2">
          <cell r="E2">
            <v>0</v>
          </cell>
        </row>
      </sheetData>
      <sheetData sheetId="766">
        <row r="2">
          <cell r="E2">
            <v>0</v>
          </cell>
        </row>
      </sheetData>
      <sheetData sheetId="767">
        <row r="2">
          <cell r="E2">
            <v>0</v>
          </cell>
        </row>
      </sheetData>
      <sheetData sheetId="768">
        <row r="2">
          <cell r="E2">
            <v>0</v>
          </cell>
        </row>
      </sheetData>
      <sheetData sheetId="769">
        <row r="2">
          <cell r="E2">
            <v>0</v>
          </cell>
        </row>
      </sheetData>
      <sheetData sheetId="770">
        <row r="2">
          <cell r="E2">
            <v>0</v>
          </cell>
        </row>
      </sheetData>
      <sheetData sheetId="771">
        <row r="2">
          <cell r="E2">
            <v>0</v>
          </cell>
        </row>
      </sheetData>
      <sheetData sheetId="772" refreshError="1"/>
      <sheetData sheetId="773" refreshError="1"/>
      <sheetData sheetId="774" refreshError="1"/>
      <sheetData sheetId="775" refreshError="1"/>
      <sheetData sheetId="776" refreshError="1"/>
      <sheetData sheetId="777" refreshError="1"/>
      <sheetData sheetId="778">
        <row r="2">
          <cell r="E2">
            <v>0</v>
          </cell>
        </row>
      </sheetData>
      <sheetData sheetId="779">
        <row r="2">
          <cell r="E2">
            <v>0</v>
          </cell>
        </row>
      </sheetData>
      <sheetData sheetId="780">
        <row r="2">
          <cell r="E2">
            <v>0</v>
          </cell>
        </row>
      </sheetData>
      <sheetData sheetId="781">
        <row r="2">
          <cell r="E2">
            <v>0</v>
          </cell>
        </row>
      </sheetData>
      <sheetData sheetId="782">
        <row r="2">
          <cell r="E2">
            <v>0</v>
          </cell>
        </row>
      </sheetData>
      <sheetData sheetId="783">
        <row r="2">
          <cell r="E2">
            <v>0</v>
          </cell>
        </row>
      </sheetData>
      <sheetData sheetId="784">
        <row r="2">
          <cell r="E2">
            <v>0</v>
          </cell>
        </row>
      </sheetData>
      <sheetData sheetId="785">
        <row r="2">
          <cell r="E2">
            <v>0</v>
          </cell>
        </row>
      </sheetData>
      <sheetData sheetId="786">
        <row r="2">
          <cell r="E2">
            <v>0</v>
          </cell>
        </row>
      </sheetData>
      <sheetData sheetId="787">
        <row r="2">
          <cell r="E2">
            <v>0</v>
          </cell>
        </row>
      </sheetData>
      <sheetData sheetId="788">
        <row r="2">
          <cell r="E2">
            <v>0</v>
          </cell>
        </row>
      </sheetData>
      <sheetData sheetId="789">
        <row r="2">
          <cell r="E2">
            <v>0</v>
          </cell>
        </row>
      </sheetData>
      <sheetData sheetId="790">
        <row r="2">
          <cell r="E2">
            <v>0</v>
          </cell>
        </row>
      </sheetData>
      <sheetData sheetId="791">
        <row r="2">
          <cell r="E2">
            <v>0</v>
          </cell>
        </row>
      </sheetData>
      <sheetData sheetId="792">
        <row r="2">
          <cell r="E2">
            <v>0</v>
          </cell>
        </row>
      </sheetData>
      <sheetData sheetId="793">
        <row r="2">
          <cell r="E2">
            <v>0</v>
          </cell>
        </row>
      </sheetData>
      <sheetData sheetId="794">
        <row r="2">
          <cell r="E2">
            <v>0</v>
          </cell>
        </row>
      </sheetData>
      <sheetData sheetId="795">
        <row r="2">
          <cell r="E2">
            <v>0</v>
          </cell>
        </row>
      </sheetData>
      <sheetData sheetId="796">
        <row r="2">
          <cell r="E2">
            <v>0</v>
          </cell>
        </row>
      </sheetData>
      <sheetData sheetId="797">
        <row r="2">
          <cell r="E2">
            <v>0</v>
          </cell>
        </row>
      </sheetData>
      <sheetData sheetId="798">
        <row r="2">
          <cell r="E2">
            <v>0</v>
          </cell>
        </row>
      </sheetData>
      <sheetData sheetId="799">
        <row r="2">
          <cell r="E2">
            <v>0</v>
          </cell>
        </row>
      </sheetData>
      <sheetData sheetId="800">
        <row r="2">
          <cell r="E2">
            <v>0</v>
          </cell>
        </row>
      </sheetData>
      <sheetData sheetId="801">
        <row r="2">
          <cell r="E2">
            <v>0</v>
          </cell>
        </row>
      </sheetData>
      <sheetData sheetId="802">
        <row r="2">
          <cell r="E2">
            <v>0</v>
          </cell>
        </row>
      </sheetData>
      <sheetData sheetId="803">
        <row r="2">
          <cell r="E2">
            <v>0</v>
          </cell>
        </row>
      </sheetData>
      <sheetData sheetId="804">
        <row r="2">
          <cell r="E2">
            <v>0</v>
          </cell>
        </row>
      </sheetData>
      <sheetData sheetId="805">
        <row r="2">
          <cell r="E2">
            <v>0</v>
          </cell>
        </row>
      </sheetData>
      <sheetData sheetId="806">
        <row r="2">
          <cell r="E2">
            <v>0</v>
          </cell>
        </row>
      </sheetData>
      <sheetData sheetId="807">
        <row r="2">
          <cell r="E2">
            <v>0</v>
          </cell>
        </row>
      </sheetData>
      <sheetData sheetId="808">
        <row r="2">
          <cell r="E2">
            <v>0</v>
          </cell>
        </row>
      </sheetData>
      <sheetData sheetId="809">
        <row r="2">
          <cell r="E2">
            <v>0</v>
          </cell>
        </row>
      </sheetData>
      <sheetData sheetId="810">
        <row r="2">
          <cell r="E2">
            <v>0</v>
          </cell>
        </row>
      </sheetData>
      <sheetData sheetId="811">
        <row r="2">
          <cell r="E2">
            <v>0</v>
          </cell>
        </row>
      </sheetData>
      <sheetData sheetId="812">
        <row r="2">
          <cell r="E2">
            <v>0</v>
          </cell>
        </row>
      </sheetData>
      <sheetData sheetId="813">
        <row r="2">
          <cell r="E2">
            <v>0</v>
          </cell>
        </row>
      </sheetData>
      <sheetData sheetId="814">
        <row r="2">
          <cell r="E2">
            <v>0</v>
          </cell>
        </row>
      </sheetData>
      <sheetData sheetId="815">
        <row r="2">
          <cell r="E2">
            <v>0</v>
          </cell>
        </row>
      </sheetData>
      <sheetData sheetId="816">
        <row r="2">
          <cell r="E2">
            <v>0</v>
          </cell>
        </row>
      </sheetData>
      <sheetData sheetId="817">
        <row r="2">
          <cell r="E2">
            <v>0</v>
          </cell>
        </row>
      </sheetData>
      <sheetData sheetId="818">
        <row r="2">
          <cell r="E2">
            <v>0</v>
          </cell>
        </row>
      </sheetData>
      <sheetData sheetId="819">
        <row r="2">
          <cell r="E2">
            <v>0</v>
          </cell>
        </row>
      </sheetData>
      <sheetData sheetId="820">
        <row r="2">
          <cell r="E2">
            <v>0</v>
          </cell>
        </row>
      </sheetData>
      <sheetData sheetId="821">
        <row r="2">
          <cell r="E2">
            <v>0</v>
          </cell>
        </row>
      </sheetData>
      <sheetData sheetId="822">
        <row r="2">
          <cell r="E2">
            <v>0</v>
          </cell>
        </row>
      </sheetData>
      <sheetData sheetId="823">
        <row r="2">
          <cell r="E2">
            <v>0</v>
          </cell>
        </row>
      </sheetData>
      <sheetData sheetId="824">
        <row r="2">
          <cell r="E2">
            <v>0</v>
          </cell>
        </row>
      </sheetData>
      <sheetData sheetId="825">
        <row r="2">
          <cell r="E2">
            <v>0</v>
          </cell>
        </row>
      </sheetData>
      <sheetData sheetId="826">
        <row r="2">
          <cell r="E2">
            <v>0</v>
          </cell>
        </row>
      </sheetData>
      <sheetData sheetId="827">
        <row r="2">
          <cell r="E2">
            <v>0</v>
          </cell>
        </row>
      </sheetData>
      <sheetData sheetId="828">
        <row r="2">
          <cell r="E2">
            <v>0</v>
          </cell>
        </row>
      </sheetData>
      <sheetData sheetId="829">
        <row r="2">
          <cell r="E2">
            <v>0</v>
          </cell>
        </row>
      </sheetData>
      <sheetData sheetId="830">
        <row r="2">
          <cell r="E2">
            <v>0</v>
          </cell>
        </row>
      </sheetData>
      <sheetData sheetId="831">
        <row r="2">
          <cell r="E2">
            <v>0</v>
          </cell>
        </row>
      </sheetData>
      <sheetData sheetId="832">
        <row r="2">
          <cell r="E2">
            <v>0</v>
          </cell>
        </row>
      </sheetData>
      <sheetData sheetId="833">
        <row r="2">
          <cell r="E2">
            <v>0</v>
          </cell>
        </row>
      </sheetData>
      <sheetData sheetId="834">
        <row r="2">
          <cell r="E2">
            <v>0</v>
          </cell>
        </row>
      </sheetData>
      <sheetData sheetId="835">
        <row r="2">
          <cell r="E2">
            <v>0</v>
          </cell>
        </row>
      </sheetData>
      <sheetData sheetId="836">
        <row r="2">
          <cell r="E2">
            <v>0</v>
          </cell>
        </row>
      </sheetData>
      <sheetData sheetId="837">
        <row r="2">
          <cell r="E2">
            <v>0</v>
          </cell>
        </row>
      </sheetData>
      <sheetData sheetId="838">
        <row r="2">
          <cell r="E2">
            <v>0</v>
          </cell>
        </row>
      </sheetData>
      <sheetData sheetId="839">
        <row r="2">
          <cell r="E2">
            <v>0</v>
          </cell>
        </row>
      </sheetData>
      <sheetData sheetId="840">
        <row r="2">
          <cell r="E2">
            <v>0</v>
          </cell>
        </row>
      </sheetData>
      <sheetData sheetId="841">
        <row r="2">
          <cell r="E2">
            <v>0</v>
          </cell>
        </row>
      </sheetData>
      <sheetData sheetId="842">
        <row r="2">
          <cell r="E2">
            <v>0</v>
          </cell>
        </row>
      </sheetData>
      <sheetData sheetId="843">
        <row r="2">
          <cell r="E2">
            <v>0</v>
          </cell>
        </row>
      </sheetData>
      <sheetData sheetId="844">
        <row r="2">
          <cell r="E2">
            <v>0</v>
          </cell>
        </row>
      </sheetData>
      <sheetData sheetId="845">
        <row r="2">
          <cell r="E2">
            <v>0</v>
          </cell>
        </row>
      </sheetData>
      <sheetData sheetId="846">
        <row r="2">
          <cell r="E2">
            <v>0</v>
          </cell>
        </row>
      </sheetData>
      <sheetData sheetId="847">
        <row r="2">
          <cell r="E2">
            <v>0</v>
          </cell>
        </row>
      </sheetData>
      <sheetData sheetId="848">
        <row r="2">
          <cell r="E2">
            <v>0</v>
          </cell>
        </row>
      </sheetData>
      <sheetData sheetId="849">
        <row r="2">
          <cell r="E2">
            <v>0</v>
          </cell>
        </row>
      </sheetData>
      <sheetData sheetId="850">
        <row r="2">
          <cell r="E2">
            <v>0</v>
          </cell>
        </row>
      </sheetData>
      <sheetData sheetId="851">
        <row r="2">
          <cell r="E2">
            <v>0</v>
          </cell>
        </row>
      </sheetData>
      <sheetData sheetId="852">
        <row r="2">
          <cell r="E2">
            <v>0</v>
          </cell>
        </row>
      </sheetData>
      <sheetData sheetId="853">
        <row r="2">
          <cell r="E2">
            <v>0</v>
          </cell>
        </row>
      </sheetData>
      <sheetData sheetId="854">
        <row r="2">
          <cell r="E2">
            <v>0</v>
          </cell>
        </row>
      </sheetData>
      <sheetData sheetId="855">
        <row r="2">
          <cell r="E2">
            <v>0</v>
          </cell>
        </row>
      </sheetData>
      <sheetData sheetId="856">
        <row r="2">
          <cell r="E2">
            <v>0</v>
          </cell>
        </row>
      </sheetData>
      <sheetData sheetId="857">
        <row r="2">
          <cell r="E2">
            <v>0</v>
          </cell>
        </row>
      </sheetData>
      <sheetData sheetId="858">
        <row r="2">
          <cell r="E2">
            <v>0</v>
          </cell>
        </row>
      </sheetData>
      <sheetData sheetId="859">
        <row r="2">
          <cell r="E2">
            <v>0</v>
          </cell>
        </row>
      </sheetData>
      <sheetData sheetId="860">
        <row r="2">
          <cell r="E2">
            <v>0</v>
          </cell>
        </row>
      </sheetData>
      <sheetData sheetId="861">
        <row r="2">
          <cell r="E2">
            <v>0</v>
          </cell>
        </row>
      </sheetData>
      <sheetData sheetId="862">
        <row r="2">
          <cell r="E2">
            <v>0</v>
          </cell>
        </row>
      </sheetData>
      <sheetData sheetId="863">
        <row r="2">
          <cell r="E2">
            <v>0</v>
          </cell>
        </row>
      </sheetData>
      <sheetData sheetId="864">
        <row r="2">
          <cell r="E2">
            <v>0</v>
          </cell>
        </row>
      </sheetData>
      <sheetData sheetId="865">
        <row r="2">
          <cell r="E2">
            <v>0</v>
          </cell>
        </row>
      </sheetData>
      <sheetData sheetId="866">
        <row r="2">
          <cell r="E2">
            <v>0</v>
          </cell>
        </row>
      </sheetData>
      <sheetData sheetId="867">
        <row r="2">
          <cell r="E2">
            <v>0</v>
          </cell>
        </row>
      </sheetData>
      <sheetData sheetId="868">
        <row r="2">
          <cell r="E2">
            <v>0</v>
          </cell>
        </row>
      </sheetData>
      <sheetData sheetId="869">
        <row r="2">
          <cell r="E2">
            <v>0</v>
          </cell>
        </row>
      </sheetData>
      <sheetData sheetId="870">
        <row r="2">
          <cell r="E2">
            <v>0</v>
          </cell>
        </row>
      </sheetData>
      <sheetData sheetId="871">
        <row r="2">
          <cell r="E2">
            <v>0</v>
          </cell>
        </row>
      </sheetData>
      <sheetData sheetId="872">
        <row r="2">
          <cell r="E2">
            <v>0</v>
          </cell>
        </row>
      </sheetData>
      <sheetData sheetId="873">
        <row r="2">
          <cell r="E2">
            <v>0</v>
          </cell>
        </row>
      </sheetData>
      <sheetData sheetId="874">
        <row r="2">
          <cell r="E2">
            <v>0</v>
          </cell>
        </row>
      </sheetData>
      <sheetData sheetId="875">
        <row r="2">
          <cell r="E2">
            <v>0</v>
          </cell>
        </row>
      </sheetData>
      <sheetData sheetId="876">
        <row r="2">
          <cell r="E2">
            <v>0</v>
          </cell>
        </row>
      </sheetData>
      <sheetData sheetId="877">
        <row r="2">
          <cell r="E2">
            <v>0</v>
          </cell>
        </row>
      </sheetData>
      <sheetData sheetId="878">
        <row r="2">
          <cell r="E2">
            <v>0</v>
          </cell>
        </row>
      </sheetData>
      <sheetData sheetId="879">
        <row r="2">
          <cell r="E2">
            <v>0</v>
          </cell>
        </row>
      </sheetData>
      <sheetData sheetId="880">
        <row r="2">
          <cell r="E2">
            <v>0</v>
          </cell>
        </row>
      </sheetData>
      <sheetData sheetId="881">
        <row r="2">
          <cell r="E2">
            <v>0</v>
          </cell>
        </row>
      </sheetData>
      <sheetData sheetId="882">
        <row r="2">
          <cell r="E2">
            <v>0</v>
          </cell>
        </row>
      </sheetData>
      <sheetData sheetId="883">
        <row r="2">
          <cell r="E2">
            <v>0</v>
          </cell>
        </row>
      </sheetData>
      <sheetData sheetId="884">
        <row r="2">
          <cell r="E2">
            <v>0</v>
          </cell>
        </row>
      </sheetData>
      <sheetData sheetId="885">
        <row r="2">
          <cell r="E2">
            <v>0</v>
          </cell>
        </row>
      </sheetData>
      <sheetData sheetId="886">
        <row r="2">
          <cell r="E2">
            <v>0</v>
          </cell>
        </row>
      </sheetData>
      <sheetData sheetId="887">
        <row r="2">
          <cell r="E2">
            <v>0</v>
          </cell>
        </row>
      </sheetData>
      <sheetData sheetId="888">
        <row r="2">
          <cell r="E2">
            <v>0</v>
          </cell>
        </row>
      </sheetData>
      <sheetData sheetId="889">
        <row r="2">
          <cell r="E2">
            <v>0</v>
          </cell>
        </row>
      </sheetData>
      <sheetData sheetId="890">
        <row r="2">
          <cell r="E2">
            <v>0</v>
          </cell>
        </row>
      </sheetData>
      <sheetData sheetId="891">
        <row r="2">
          <cell r="E2">
            <v>0</v>
          </cell>
        </row>
      </sheetData>
      <sheetData sheetId="892">
        <row r="2">
          <cell r="E2">
            <v>0</v>
          </cell>
        </row>
      </sheetData>
      <sheetData sheetId="893">
        <row r="2">
          <cell r="E2">
            <v>0</v>
          </cell>
        </row>
      </sheetData>
      <sheetData sheetId="894">
        <row r="2">
          <cell r="E2">
            <v>0</v>
          </cell>
        </row>
      </sheetData>
      <sheetData sheetId="895">
        <row r="2">
          <cell r="E2">
            <v>0</v>
          </cell>
        </row>
      </sheetData>
      <sheetData sheetId="896">
        <row r="2">
          <cell r="E2">
            <v>0</v>
          </cell>
        </row>
      </sheetData>
      <sheetData sheetId="897">
        <row r="2">
          <cell r="E2">
            <v>0</v>
          </cell>
        </row>
      </sheetData>
      <sheetData sheetId="898">
        <row r="2">
          <cell r="E2">
            <v>0</v>
          </cell>
        </row>
      </sheetData>
      <sheetData sheetId="899">
        <row r="2">
          <cell r="E2">
            <v>0</v>
          </cell>
        </row>
      </sheetData>
      <sheetData sheetId="900">
        <row r="2">
          <cell r="E2">
            <v>0</v>
          </cell>
        </row>
      </sheetData>
      <sheetData sheetId="901">
        <row r="2">
          <cell r="E2">
            <v>0</v>
          </cell>
        </row>
      </sheetData>
      <sheetData sheetId="902">
        <row r="2">
          <cell r="E2">
            <v>0</v>
          </cell>
        </row>
      </sheetData>
      <sheetData sheetId="903">
        <row r="2">
          <cell r="E2">
            <v>0</v>
          </cell>
        </row>
      </sheetData>
      <sheetData sheetId="904">
        <row r="2">
          <cell r="E2">
            <v>0</v>
          </cell>
        </row>
      </sheetData>
      <sheetData sheetId="905">
        <row r="2">
          <cell r="E2">
            <v>0</v>
          </cell>
        </row>
      </sheetData>
      <sheetData sheetId="906">
        <row r="2">
          <cell r="E2">
            <v>0</v>
          </cell>
        </row>
      </sheetData>
      <sheetData sheetId="907">
        <row r="2">
          <cell r="E2">
            <v>0</v>
          </cell>
        </row>
      </sheetData>
      <sheetData sheetId="908">
        <row r="2">
          <cell r="E2">
            <v>0</v>
          </cell>
        </row>
      </sheetData>
      <sheetData sheetId="909">
        <row r="2">
          <cell r="E2">
            <v>0</v>
          </cell>
        </row>
      </sheetData>
      <sheetData sheetId="910">
        <row r="2">
          <cell r="E2">
            <v>0</v>
          </cell>
        </row>
      </sheetData>
      <sheetData sheetId="911">
        <row r="2">
          <cell r="E2">
            <v>0</v>
          </cell>
        </row>
      </sheetData>
      <sheetData sheetId="912">
        <row r="2">
          <cell r="E2">
            <v>0</v>
          </cell>
        </row>
      </sheetData>
      <sheetData sheetId="913">
        <row r="2">
          <cell r="E2">
            <v>0</v>
          </cell>
        </row>
      </sheetData>
      <sheetData sheetId="914">
        <row r="2">
          <cell r="E2">
            <v>0</v>
          </cell>
        </row>
      </sheetData>
      <sheetData sheetId="915">
        <row r="2">
          <cell r="E2">
            <v>0</v>
          </cell>
        </row>
      </sheetData>
      <sheetData sheetId="916">
        <row r="2">
          <cell r="E2">
            <v>0</v>
          </cell>
        </row>
      </sheetData>
      <sheetData sheetId="917">
        <row r="2">
          <cell r="E2">
            <v>0</v>
          </cell>
        </row>
      </sheetData>
      <sheetData sheetId="918">
        <row r="2">
          <cell r="E2">
            <v>0</v>
          </cell>
        </row>
      </sheetData>
      <sheetData sheetId="919">
        <row r="2">
          <cell r="E2">
            <v>0</v>
          </cell>
        </row>
      </sheetData>
      <sheetData sheetId="920">
        <row r="2">
          <cell r="E2">
            <v>0</v>
          </cell>
        </row>
      </sheetData>
      <sheetData sheetId="921">
        <row r="2">
          <cell r="E2">
            <v>0</v>
          </cell>
        </row>
      </sheetData>
      <sheetData sheetId="922">
        <row r="2">
          <cell r="E2">
            <v>0</v>
          </cell>
        </row>
      </sheetData>
      <sheetData sheetId="923">
        <row r="2">
          <cell r="E2">
            <v>0</v>
          </cell>
        </row>
      </sheetData>
      <sheetData sheetId="924">
        <row r="2">
          <cell r="E2">
            <v>0</v>
          </cell>
        </row>
      </sheetData>
      <sheetData sheetId="925">
        <row r="2">
          <cell r="E2">
            <v>0</v>
          </cell>
        </row>
      </sheetData>
      <sheetData sheetId="926">
        <row r="2">
          <cell r="E2">
            <v>0</v>
          </cell>
        </row>
      </sheetData>
      <sheetData sheetId="927">
        <row r="2">
          <cell r="E2">
            <v>0</v>
          </cell>
        </row>
      </sheetData>
      <sheetData sheetId="928">
        <row r="2">
          <cell r="E2">
            <v>0</v>
          </cell>
        </row>
      </sheetData>
      <sheetData sheetId="929">
        <row r="2">
          <cell r="E2">
            <v>0</v>
          </cell>
        </row>
      </sheetData>
      <sheetData sheetId="930">
        <row r="2">
          <cell r="E2">
            <v>0</v>
          </cell>
        </row>
      </sheetData>
      <sheetData sheetId="931">
        <row r="2">
          <cell r="E2">
            <v>0</v>
          </cell>
        </row>
      </sheetData>
      <sheetData sheetId="932">
        <row r="2">
          <cell r="E2">
            <v>0</v>
          </cell>
        </row>
      </sheetData>
      <sheetData sheetId="933">
        <row r="2">
          <cell r="E2">
            <v>0</v>
          </cell>
        </row>
      </sheetData>
      <sheetData sheetId="934" refreshError="1"/>
      <sheetData sheetId="935">
        <row r="2">
          <cell r="E2">
            <v>0</v>
          </cell>
        </row>
      </sheetData>
      <sheetData sheetId="936">
        <row r="2">
          <cell r="E2">
            <v>0</v>
          </cell>
        </row>
      </sheetData>
      <sheetData sheetId="937">
        <row r="2">
          <cell r="E2">
            <v>0</v>
          </cell>
        </row>
      </sheetData>
      <sheetData sheetId="938">
        <row r="2">
          <cell r="E2">
            <v>0</v>
          </cell>
        </row>
      </sheetData>
      <sheetData sheetId="939">
        <row r="2">
          <cell r="E2">
            <v>0</v>
          </cell>
        </row>
      </sheetData>
      <sheetData sheetId="940">
        <row r="2">
          <cell r="E2">
            <v>0</v>
          </cell>
        </row>
      </sheetData>
      <sheetData sheetId="941">
        <row r="2">
          <cell r="E2">
            <v>0</v>
          </cell>
        </row>
      </sheetData>
      <sheetData sheetId="942" refreshError="1"/>
      <sheetData sheetId="943" refreshError="1"/>
      <sheetData sheetId="944">
        <row r="2">
          <cell r="E2">
            <v>0</v>
          </cell>
        </row>
      </sheetData>
      <sheetData sheetId="945">
        <row r="2">
          <cell r="E2">
            <v>0</v>
          </cell>
        </row>
      </sheetData>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ow r="2">
          <cell r="E2">
            <v>0</v>
          </cell>
        </row>
      </sheetData>
      <sheetData sheetId="960" refreshError="1"/>
      <sheetData sheetId="961" refreshError="1"/>
      <sheetData sheetId="962" refreshError="1"/>
      <sheetData sheetId="963" refreshError="1"/>
      <sheetData sheetId="964" refreshError="1"/>
      <sheetData sheetId="965" refreshError="1"/>
      <sheetData sheetId="966" refreshError="1"/>
      <sheetData sheetId="967">
        <row r="2">
          <cell r="E2">
            <v>0</v>
          </cell>
        </row>
      </sheetData>
      <sheetData sheetId="968">
        <row r="2">
          <cell r="E2">
            <v>0</v>
          </cell>
        </row>
      </sheetData>
      <sheetData sheetId="969">
        <row r="2">
          <cell r="E2">
            <v>0</v>
          </cell>
        </row>
      </sheetData>
      <sheetData sheetId="970">
        <row r="2">
          <cell r="E2">
            <v>0</v>
          </cell>
        </row>
      </sheetData>
      <sheetData sheetId="971" refreshError="1"/>
      <sheetData sheetId="972" refreshError="1"/>
      <sheetData sheetId="973" refreshError="1"/>
      <sheetData sheetId="974" refreshError="1"/>
      <sheetData sheetId="975" refreshError="1"/>
      <sheetData sheetId="976" refreshError="1"/>
      <sheetData sheetId="977" refreshError="1"/>
      <sheetData sheetId="978">
        <row r="2">
          <cell r="E2">
            <v>0</v>
          </cell>
        </row>
      </sheetData>
      <sheetData sheetId="979">
        <row r="2">
          <cell r="E2">
            <v>0</v>
          </cell>
        </row>
      </sheetData>
      <sheetData sheetId="980">
        <row r="2">
          <cell r="E2">
            <v>0</v>
          </cell>
        </row>
      </sheetData>
      <sheetData sheetId="981">
        <row r="2">
          <cell r="E2">
            <v>0</v>
          </cell>
        </row>
      </sheetData>
      <sheetData sheetId="982">
        <row r="2">
          <cell r="E2">
            <v>0</v>
          </cell>
        </row>
      </sheetData>
      <sheetData sheetId="983">
        <row r="2">
          <cell r="E2">
            <v>0</v>
          </cell>
        </row>
      </sheetData>
      <sheetData sheetId="984">
        <row r="2">
          <cell r="E2">
            <v>0</v>
          </cell>
        </row>
      </sheetData>
      <sheetData sheetId="985">
        <row r="2">
          <cell r="E2">
            <v>0</v>
          </cell>
        </row>
      </sheetData>
      <sheetData sheetId="986">
        <row r="2">
          <cell r="E2">
            <v>0</v>
          </cell>
        </row>
      </sheetData>
      <sheetData sheetId="987">
        <row r="2">
          <cell r="E2">
            <v>0</v>
          </cell>
        </row>
      </sheetData>
      <sheetData sheetId="988">
        <row r="2">
          <cell r="E2">
            <v>0</v>
          </cell>
        </row>
      </sheetData>
      <sheetData sheetId="989">
        <row r="2">
          <cell r="E2">
            <v>0</v>
          </cell>
        </row>
      </sheetData>
      <sheetData sheetId="990">
        <row r="2">
          <cell r="E2">
            <v>0</v>
          </cell>
        </row>
      </sheetData>
      <sheetData sheetId="991">
        <row r="2">
          <cell r="E2">
            <v>0</v>
          </cell>
        </row>
      </sheetData>
      <sheetData sheetId="992">
        <row r="2">
          <cell r="E2">
            <v>0</v>
          </cell>
        </row>
      </sheetData>
      <sheetData sheetId="993">
        <row r="2">
          <cell r="E2">
            <v>0</v>
          </cell>
        </row>
      </sheetData>
      <sheetData sheetId="994">
        <row r="2">
          <cell r="E2">
            <v>0</v>
          </cell>
        </row>
      </sheetData>
      <sheetData sheetId="995">
        <row r="2">
          <cell r="E2">
            <v>0</v>
          </cell>
        </row>
      </sheetData>
      <sheetData sheetId="996">
        <row r="2">
          <cell r="E2">
            <v>0</v>
          </cell>
        </row>
      </sheetData>
      <sheetData sheetId="997">
        <row r="2">
          <cell r="E2">
            <v>0</v>
          </cell>
        </row>
      </sheetData>
      <sheetData sheetId="998">
        <row r="2">
          <cell r="E2">
            <v>0</v>
          </cell>
        </row>
      </sheetData>
      <sheetData sheetId="999">
        <row r="2">
          <cell r="E2">
            <v>0</v>
          </cell>
        </row>
      </sheetData>
      <sheetData sheetId="1000">
        <row r="2">
          <cell r="E2">
            <v>0</v>
          </cell>
        </row>
      </sheetData>
      <sheetData sheetId="1001" refreshError="1"/>
      <sheetData sheetId="1002">
        <row r="2">
          <cell r="E2">
            <v>0</v>
          </cell>
        </row>
      </sheetData>
      <sheetData sheetId="1003">
        <row r="2">
          <cell r="E2">
            <v>0</v>
          </cell>
        </row>
      </sheetData>
      <sheetData sheetId="1004">
        <row r="2">
          <cell r="E2">
            <v>0</v>
          </cell>
        </row>
      </sheetData>
      <sheetData sheetId="1005">
        <row r="2">
          <cell r="E2">
            <v>0</v>
          </cell>
        </row>
      </sheetData>
      <sheetData sheetId="1006">
        <row r="2">
          <cell r="E2">
            <v>0</v>
          </cell>
        </row>
      </sheetData>
      <sheetData sheetId="1007">
        <row r="2">
          <cell r="E2">
            <v>0</v>
          </cell>
        </row>
      </sheetData>
      <sheetData sheetId="1008">
        <row r="2">
          <cell r="E2">
            <v>0</v>
          </cell>
        </row>
      </sheetData>
      <sheetData sheetId="1009">
        <row r="2">
          <cell r="E2">
            <v>0</v>
          </cell>
        </row>
      </sheetData>
      <sheetData sheetId="1010">
        <row r="2">
          <cell r="E2">
            <v>0</v>
          </cell>
        </row>
      </sheetData>
      <sheetData sheetId="1011">
        <row r="2">
          <cell r="E2">
            <v>0</v>
          </cell>
        </row>
      </sheetData>
      <sheetData sheetId="1012">
        <row r="2">
          <cell r="E2">
            <v>0</v>
          </cell>
        </row>
      </sheetData>
      <sheetData sheetId="1013">
        <row r="2">
          <cell r="E2">
            <v>0</v>
          </cell>
        </row>
      </sheetData>
      <sheetData sheetId="1014">
        <row r="2">
          <cell r="E2">
            <v>0</v>
          </cell>
        </row>
      </sheetData>
      <sheetData sheetId="1015">
        <row r="2">
          <cell r="E2">
            <v>0</v>
          </cell>
        </row>
      </sheetData>
      <sheetData sheetId="1016">
        <row r="2">
          <cell r="E2">
            <v>0</v>
          </cell>
        </row>
      </sheetData>
      <sheetData sheetId="1017">
        <row r="2">
          <cell r="E2">
            <v>0</v>
          </cell>
        </row>
      </sheetData>
      <sheetData sheetId="1018">
        <row r="2">
          <cell r="E2">
            <v>0</v>
          </cell>
        </row>
      </sheetData>
      <sheetData sheetId="1019">
        <row r="2">
          <cell r="E2">
            <v>0</v>
          </cell>
        </row>
      </sheetData>
      <sheetData sheetId="1020">
        <row r="2">
          <cell r="E2">
            <v>0</v>
          </cell>
        </row>
      </sheetData>
      <sheetData sheetId="1021">
        <row r="2">
          <cell r="E2">
            <v>0</v>
          </cell>
        </row>
      </sheetData>
      <sheetData sheetId="1022">
        <row r="2">
          <cell r="E2">
            <v>0</v>
          </cell>
        </row>
      </sheetData>
      <sheetData sheetId="1023">
        <row r="2">
          <cell r="E2">
            <v>0</v>
          </cell>
        </row>
      </sheetData>
      <sheetData sheetId="1024">
        <row r="2">
          <cell r="E2">
            <v>0</v>
          </cell>
        </row>
      </sheetData>
      <sheetData sheetId="1025">
        <row r="2">
          <cell r="E2">
            <v>0</v>
          </cell>
        </row>
      </sheetData>
      <sheetData sheetId="1026">
        <row r="2">
          <cell r="E2">
            <v>0</v>
          </cell>
        </row>
      </sheetData>
      <sheetData sheetId="1027">
        <row r="2">
          <cell r="E2">
            <v>0</v>
          </cell>
        </row>
      </sheetData>
      <sheetData sheetId="1028">
        <row r="2">
          <cell r="E2">
            <v>0</v>
          </cell>
        </row>
      </sheetData>
      <sheetData sheetId="1029" refreshError="1"/>
      <sheetData sheetId="1030" refreshError="1"/>
      <sheetData sheetId="1031">
        <row r="2">
          <cell r="E2">
            <v>0</v>
          </cell>
        </row>
      </sheetData>
      <sheetData sheetId="1032">
        <row r="2">
          <cell r="E2">
            <v>0</v>
          </cell>
        </row>
      </sheetData>
      <sheetData sheetId="1033">
        <row r="2">
          <cell r="E2">
            <v>0</v>
          </cell>
        </row>
      </sheetData>
      <sheetData sheetId="1034">
        <row r="2">
          <cell r="E2">
            <v>0</v>
          </cell>
        </row>
      </sheetData>
      <sheetData sheetId="1035">
        <row r="2">
          <cell r="E2">
            <v>0</v>
          </cell>
        </row>
      </sheetData>
      <sheetData sheetId="1036">
        <row r="2">
          <cell r="E2">
            <v>0</v>
          </cell>
        </row>
      </sheetData>
      <sheetData sheetId="1037">
        <row r="2">
          <cell r="E2">
            <v>0</v>
          </cell>
        </row>
      </sheetData>
      <sheetData sheetId="1038">
        <row r="2">
          <cell r="E2">
            <v>0</v>
          </cell>
        </row>
      </sheetData>
      <sheetData sheetId="1039">
        <row r="2">
          <cell r="E2">
            <v>0</v>
          </cell>
        </row>
      </sheetData>
      <sheetData sheetId="1040">
        <row r="2">
          <cell r="E2">
            <v>0</v>
          </cell>
        </row>
      </sheetData>
      <sheetData sheetId="1041">
        <row r="2">
          <cell r="E2">
            <v>0</v>
          </cell>
        </row>
      </sheetData>
      <sheetData sheetId="1042">
        <row r="2">
          <cell r="E2">
            <v>0</v>
          </cell>
        </row>
      </sheetData>
      <sheetData sheetId="1043">
        <row r="2">
          <cell r="E2">
            <v>0</v>
          </cell>
        </row>
      </sheetData>
      <sheetData sheetId="1044">
        <row r="2">
          <cell r="E2">
            <v>0</v>
          </cell>
        </row>
      </sheetData>
      <sheetData sheetId="1045">
        <row r="2">
          <cell r="E2">
            <v>0</v>
          </cell>
        </row>
      </sheetData>
      <sheetData sheetId="1046">
        <row r="2">
          <cell r="E2">
            <v>0</v>
          </cell>
        </row>
      </sheetData>
      <sheetData sheetId="1047">
        <row r="2">
          <cell r="E2">
            <v>0</v>
          </cell>
        </row>
      </sheetData>
      <sheetData sheetId="1048">
        <row r="2">
          <cell r="E2">
            <v>0</v>
          </cell>
        </row>
      </sheetData>
      <sheetData sheetId="1049">
        <row r="2">
          <cell r="E2">
            <v>0</v>
          </cell>
        </row>
      </sheetData>
      <sheetData sheetId="1050">
        <row r="2">
          <cell r="E2">
            <v>0</v>
          </cell>
        </row>
      </sheetData>
      <sheetData sheetId="1051">
        <row r="2">
          <cell r="E2">
            <v>0</v>
          </cell>
        </row>
      </sheetData>
      <sheetData sheetId="1052">
        <row r="2">
          <cell r="E2">
            <v>0</v>
          </cell>
        </row>
      </sheetData>
      <sheetData sheetId="1053">
        <row r="2">
          <cell r="E2">
            <v>0</v>
          </cell>
        </row>
      </sheetData>
      <sheetData sheetId="1054">
        <row r="2">
          <cell r="E2">
            <v>0</v>
          </cell>
        </row>
      </sheetData>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ow r="2">
          <cell r="E2">
            <v>0</v>
          </cell>
        </row>
      </sheetData>
      <sheetData sheetId="1065" refreshError="1"/>
      <sheetData sheetId="1066">
        <row r="2">
          <cell r="E2">
            <v>0</v>
          </cell>
        </row>
      </sheetData>
      <sheetData sheetId="1067">
        <row r="2">
          <cell r="E2">
            <v>0</v>
          </cell>
        </row>
      </sheetData>
      <sheetData sheetId="1068">
        <row r="2">
          <cell r="E2">
            <v>0</v>
          </cell>
        </row>
      </sheetData>
      <sheetData sheetId="1069">
        <row r="2">
          <cell r="E2">
            <v>0</v>
          </cell>
        </row>
      </sheetData>
      <sheetData sheetId="1070">
        <row r="2">
          <cell r="E2">
            <v>0</v>
          </cell>
        </row>
      </sheetData>
      <sheetData sheetId="1071">
        <row r="2">
          <cell r="E2">
            <v>0</v>
          </cell>
        </row>
      </sheetData>
      <sheetData sheetId="1072">
        <row r="2">
          <cell r="E2">
            <v>0</v>
          </cell>
        </row>
      </sheetData>
      <sheetData sheetId="1073">
        <row r="2">
          <cell r="E2">
            <v>0</v>
          </cell>
        </row>
      </sheetData>
      <sheetData sheetId="1074">
        <row r="2">
          <cell r="E2">
            <v>0</v>
          </cell>
        </row>
      </sheetData>
      <sheetData sheetId="1075">
        <row r="2">
          <cell r="E2">
            <v>0</v>
          </cell>
        </row>
      </sheetData>
      <sheetData sheetId="1076">
        <row r="2">
          <cell r="E2">
            <v>0</v>
          </cell>
        </row>
      </sheetData>
      <sheetData sheetId="1077">
        <row r="2">
          <cell r="E2">
            <v>0</v>
          </cell>
        </row>
      </sheetData>
      <sheetData sheetId="1078">
        <row r="2">
          <cell r="E2">
            <v>0</v>
          </cell>
        </row>
      </sheetData>
      <sheetData sheetId="1079">
        <row r="2">
          <cell r="E2">
            <v>0</v>
          </cell>
        </row>
      </sheetData>
      <sheetData sheetId="1080">
        <row r="2">
          <cell r="E2">
            <v>0</v>
          </cell>
        </row>
      </sheetData>
      <sheetData sheetId="1081">
        <row r="2">
          <cell r="E2">
            <v>0</v>
          </cell>
        </row>
      </sheetData>
      <sheetData sheetId="1082">
        <row r="2">
          <cell r="E2">
            <v>0</v>
          </cell>
        </row>
      </sheetData>
      <sheetData sheetId="1083">
        <row r="2">
          <cell r="E2">
            <v>0</v>
          </cell>
        </row>
      </sheetData>
      <sheetData sheetId="1084">
        <row r="2">
          <cell r="E2">
            <v>0</v>
          </cell>
        </row>
      </sheetData>
      <sheetData sheetId="1085">
        <row r="2">
          <cell r="E2">
            <v>0</v>
          </cell>
        </row>
      </sheetData>
      <sheetData sheetId="1086">
        <row r="2">
          <cell r="E2">
            <v>0</v>
          </cell>
        </row>
      </sheetData>
      <sheetData sheetId="1087">
        <row r="2">
          <cell r="E2">
            <v>0</v>
          </cell>
        </row>
      </sheetData>
      <sheetData sheetId="1088">
        <row r="2">
          <cell r="E2">
            <v>0</v>
          </cell>
        </row>
      </sheetData>
      <sheetData sheetId="1089">
        <row r="2">
          <cell r="E2">
            <v>0</v>
          </cell>
        </row>
      </sheetData>
      <sheetData sheetId="1090">
        <row r="2">
          <cell r="E2">
            <v>0</v>
          </cell>
        </row>
      </sheetData>
      <sheetData sheetId="1091" refreshError="1"/>
      <sheetData sheetId="1092" refreshError="1"/>
      <sheetData sheetId="1093" refreshError="1"/>
      <sheetData sheetId="1094">
        <row r="2">
          <cell r="E2">
            <v>0</v>
          </cell>
        </row>
      </sheetData>
      <sheetData sheetId="1095">
        <row r="2">
          <cell r="E2">
            <v>0</v>
          </cell>
        </row>
      </sheetData>
      <sheetData sheetId="1096">
        <row r="2">
          <cell r="E2">
            <v>0</v>
          </cell>
        </row>
      </sheetData>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ow r="2">
          <cell r="E2">
            <v>0</v>
          </cell>
        </row>
      </sheetData>
      <sheetData sheetId="1106">
        <row r="2">
          <cell r="E2">
            <v>0</v>
          </cell>
        </row>
      </sheetData>
      <sheetData sheetId="1107">
        <row r="2">
          <cell r="E2">
            <v>0</v>
          </cell>
        </row>
      </sheetData>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ow r="2">
          <cell r="E2">
            <v>0</v>
          </cell>
        </row>
      </sheetData>
      <sheetData sheetId="1121">
        <row r="2">
          <cell r="E2">
            <v>0</v>
          </cell>
        </row>
      </sheetData>
      <sheetData sheetId="1122">
        <row r="2">
          <cell r="E2">
            <v>0</v>
          </cell>
        </row>
      </sheetData>
      <sheetData sheetId="1123" refreshError="1"/>
      <sheetData sheetId="1124" refreshError="1"/>
      <sheetData sheetId="1125" refreshError="1"/>
      <sheetData sheetId="1126" refreshError="1"/>
      <sheetData sheetId="1127" refreshError="1"/>
      <sheetData sheetId="1128">
        <row r="2">
          <cell r="E2">
            <v>0</v>
          </cell>
        </row>
      </sheetData>
      <sheetData sheetId="1129">
        <row r="2">
          <cell r="E2">
            <v>0</v>
          </cell>
        </row>
      </sheetData>
      <sheetData sheetId="1130">
        <row r="2">
          <cell r="E2">
            <v>0</v>
          </cell>
        </row>
      </sheetData>
      <sheetData sheetId="1131">
        <row r="2">
          <cell r="E2">
            <v>0</v>
          </cell>
        </row>
      </sheetData>
      <sheetData sheetId="1132">
        <row r="2">
          <cell r="E2">
            <v>0</v>
          </cell>
        </row>
      </sheetData>
      <sheetData sheetId="1133">
        <row r="2">
          <cell r="E2">
            <v>0</v>
          </cell>
        </row>
      </sheetData>
      <sheetData sheetId="1134">
        <row r="2">
          <cell r="E2">
            <v>0</v>
          </cell>
        </row>
      </sheetData>
      <sheetData sheetId="1135">
        <row r="2">
          <cell r="E2">
            <v>0</v>
          </cell>
        </row>
      </sheetData>
      <sheetData sheetId="1136">
        <row r="2">
          <cell r="E2">
            <v>0</v>
          </cell>
        </row>
      </sheetData>
      <sheetData sheetId="1137">
        <row r="2">
          <cell r="E2">
            <v>0</v>
          </cell>
        </row>
      </sheetData>
      <sheetData sheetId="1138">
        <row r="2">
          <cell r="E2">
            <v>0</v>
          </cell>
        </row>
      </sheetData>
      <sheetData sheetId="1139">
        <row r="2">
          <cell r="E2">
            <v>0</v>
          </cell>
        </row>
      </sheetData>
      <sheetData sheetId="1140">
        <row r="2">
          <cell r="E2">
            <v>0</v>
          </cell>
        </row>
      </sheetData>
      <sheetData sheetId="1141">
        <row r="2">
          <cell r="E2">
            <v>0</v>
          </cell>
        </row>
      </sheetData>
      <sheetData sheetId="1142">
        <row r="2">
          <cell r="E2">
            <v>0</v>
          </cell>
        </row>
      </sheetData>
      <sheetData sheetId="1143">
        <row r="2">
          <cell r="E2">
            <v>0</v>
          </cell>
        </row>
      </sheetData>
      <sheetData sheetId="1144">
        <row r="2">
          <cell r="E2">
            <v>0</v>
          </cell>
        </row>
      </sheetData>
      <sheetData sheetId="1145">
        <row r="2">
          <cell r="E2">
            <v>0</v>
          </cell>
        </row>
      </sheetData>
      <sheetData sheetId="1146">
        <row r="2">
          <cell r="E2">
            <v>0</v>
          </cell>
        </row>
      </sheetData>
      <sheetData sheetId="1147">
        <row r="2">
          <cell r="E2">
            <v>0</v>
          </cell>
        </row>
      </sheetData>
      <sheetData sheetId="1148" refreshError="1"/>
      <sheetData sheetId="1149">
        <row r="2">
          <cell r="E2">
            <v>0</v>
          </cell>
        </row>
      </sheetData>
      <sheetData sheetId="1150">
        <row r="2">
          <cell r="E2">
            <v>0</v>
          </cell>
        </row>
      </sheetData>
      <sheetData sheetId="1151">
        <row r="2">
          <cell r="E2">
            <v>0</v>
          </cell>
        </row>
      </sheetData>
      <sheetData sheetId="1152">
        <row r="2">
          <cell r="E2">
            <v>0</v>
          </cell>
        </row>
      </sheetData>
      <sheetData sheetId="1153">
        <row r="2">
          <cell r="E2">
            <v>0</v>
          </cell>
        </row>
      </sheetData>
      <sheetData sheetId="1154">
        <row r="2">
          <cell r="E2">
            <v>0</v>
          </cell>
        </row>
      </sheetData>
      <sheetData sheetId="1155">
        <row r="2">
          <cell r="E2">
            <v>0</v>
          </cell>
        </row>
      </sheetData>
      <sheetData sheetId="1156">
        <row r="2">
          <cell r="E2">
            <v>0</v>
          </cell>
        </row>
      </sheetData>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ow r="2">
          <cell r="E2">
            <v>0</v>
          </cell>
        </row>
      </sheetData>
      <sheetData sheetId="1189">
        <row r="2">
          <cell r="E2">
            <v>0</v>
          </cell>
        </row>
      </sheetData>
      <sheetData sheetId="1190">
        <row r="2">
          <cell r="E2">
            <v>0</v>
          </cell>
        </row>
      </sheetData>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ow r="2">
          <cell r="E2">
            <v>0</v>
          </cell>
        </row>
      </sheetData>
      <sheetData sheetId="1254">
        <row r="2">
          <cell r="E2">
            <v>0</v>
          </cell>
        </row>
      </sheetData>
      <sheetData sheetId="1255">
        <row r="2">
          <cell r="E2">
            <v>0</v>
          </cell>
        </row>
      </sheetData>
      <sheetData sheetId="1256">
        <row r="2">
          <cell r="E2">
            <v>0</v>
          </cell>
        </row>
      </sheetData>
      <sheetData sheetId="1257">
        <row r="2">
          <cell r="E2">
            <v>0</v>
          </cell>
        </row>
      </sheetData>
      <sheetData sheetId="1258">
        <row r="2">
          <cell r="E2">
            <v>0</v>
          </cell>
        </row>
      </sheetData>
      <sheetData sheetId="1259">
        <row r="2">
          <cell r="E2">
            <v>0</v>
          </cell>
        </row>
      </sheetData>
      <sheetData sheetId="1260">
        <row r="2">
          <cell r="E2">
            <v>0</v>
          </cell>
        </row>
      </sheetData>
      <sheetData sheetId="1261">
        <row r="2">
          <cell r="E2">
            <v>0</v>
          </cell>
        </row>
      </sheetData>
      <sheetData sheetId="1262">
        <row r="2">
          <cell r="E2">
            <v>0</v>
          </cell>
        </row>
      </sheetData>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ow r="2">
          <cell r="E2">
            <v>0</v>
          </cell>
        </row>
      </sheetData>
      <sheetData sheetId="1291">
        <row r="2">
          <cell r="E2">
            <v>0</v>
          </cell>
        </row>
      </sheetData>
      <sheetData sheetId="1292">
        <row r="2">
          <cell r="E2">
            <v>0</v>
          </cell>
        </row>
      </sheetData>
      <sheetData sheetId="1293">
        <row r="2">
          <cell r="E2">
            <v>0</v>
          </cell>
        </row>
      </sheetData>
      <sheetData sheetId="1294">
        <row r="2">
          <cell r="E2">
            <v>0</v>
          </cell>
        </row>
      </sheetData>
      <sheetData sheetId="1295">
        <row r="2">
          <cell r="E2">
            <v>0</v>
          </cell>
        </row>
      </sheetData>
      <sheetData sheetId="1296">
        <row r="2">
          <cell r="E2">
            <v>0</v>
          </cell>
        </row>
      </sheetData>
      <sheetData sheetId="1297">
        <row r="2">
          <cell r="E2">
            <v>0</v>
          </cell>
        </row>
      </sheetData>
      <sheetData sheetId="1298">
        <row r="2">
          <cell r="E2">
            <v>0</v>
          </cell>
        </row>
      </sheetData>
      <sheetData sheetId="1299">
        <row r="2">
          <cell r="E2">
            <v>0</v>
          </cell>
        </row>
      </sheetData>
      <sheetData sheetId="1300">
        <row r="2">
          <cell r="E2">
            <v>0</v>
          </cell>
        </row>
      </sheetData>
      <sheetData sheetId="1301">
        <row r="2">
          <cell r="E2">
            <v>0</v>
          </cell>
        </row>
      </sheetData>
      <sheetData sheetId="1302">
        <row r="2">
          <cell r="E2">
            <v>0</v>
          </cell>
        </row>
      </sheetData>
      <sheetData sheetId="1303">
        <row r="2">
          <cell r="E2">
            <v>0</v>
          </cell>
        </row>
      </sheetData>
      <sheetData sheetId="1304">
        <row r="2">
          <cell r="E2">
            <v>0</v>
          </cell>
        </row>
      </sheetData>
      <sheetData sheetId="1305">
        <row r="2">
          <cell r="E2">
            <v>0</v>
          </cell>
        </row>
      </sheetData>
      <sheetData sheetId="1306">
        <row r="2">
          <cell r="E2">
            <v>0</v>
          </cell>
        </row>
      </sheetData>
      <sheetData sheetId="1307">
        <row r="2">
          <cell r="E2">
            <v>0</v>
          </cell>
        </row>
      </sheetData>
      <sheetData sheetId="1308">
        <row r="2">
          <cell r="E2">
            <v>0</v>
          </cell>
        </row>
      </sheetData>
      <sheetData sheetId="1309">
        <row r="2">
          <cell r="E2">
            <v>0</v>
          </cell>
        </row>
      </sheetData>
      <sheetData sheetId="1310">
        <row r="2">
          <cell r="E2">
            <v>0</v>
          </cell>
        </row>
      </sheetData>
      <sheetData sheetId="1311">
        <row r="2">
          <cell r="E2">
            <v>0</v>
          </cell>
        </row>
      </sheetData>
      <sheetData sheetId="1312">
        <row r="2">
          <cell r="E2">
            <v>0</v>
          </cell>
        </row>
      </sheetData>
      <sheetData sheetId="1313">
        <row r="2">
          <cell r="E2">
            <v>0</v>
          </cell>
        </row>
      </sheetData>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ow r="2">
          <cell r="E2">
            <v>0</v>
          </cell>
        </row>
      </sheetData>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ow r="2">
          <cell r="E2">
            <v>0</v>
          </cell>
        </row>
      </sheetData>
      <sheetData sheetId="1358">
        <row r="2">
          <cell r="E2">
            <v>0</v>
          </cell>
        </row>
      </sheetData>
      <sheetData sheetId="1359">
        <row r="2">
          <cell r="E2">
            <v>0</v>
          </cell>
        </row>
      </sheetData>
      <sheetData sheetId="1360">
        <row r="2">
          <cell r="E2">
            <v>0</v>
          </cell>
        </row>
      </sheetData>
      <sheetData sheetId="1361">
        <row r="2">
          <cell r="E2">
            <v>0</v>
          </cell>
        </row>
      </sheetData>
      <sheetData sheetId="1362">
        <row r="2">
          <cell r="E2">
            <v>0</v>
          </cell>
        </row>
      </sheetData>
      <sheetData sheetId="1363">
        <row r="2">
          <cell r="E2">
            <v>0</v>
          </cell>
        </row>
      </sheetData>
      <sheetData sheetId="1364">
        <row r="2">
          <cell r="E2">
            <v>0</v>
          </cell>
        </row>
      </sheetData>
      <sheetData sheetId="1365">
        <row r="2">
          <cell r="E2">
            <v>0</v>
          </cell>
        </row>
      </sheetData>
      <sheetData sheetId="1366">
        <row r="2">
          <cell r="E2">
            <v>0</v>
          </cell>
        </row>
      </sheetData>
      <sheetData sheetId="1367">
        <row r="2">
          <cell r="E2">
            <v>0</v>
          </cell>
        </row>
      </sheetData>
      <sheetData sheetId="1368">
        <row r="2">
          <cell r="E2">
            <v>0</v>
          </cell>
        </row>
      </sheetData>
      <sheetData sheetId="1369">
        <row r="2">
          <cell r="E2">
            <v>0</v>
          </cell>
        </row>
      </sheetData>
      <sheetData sheetId="1370">
        <row r="2">
          <cell r="E2">
            <v>0</v>
          </cell>
        </row>
      </sheetData>
      <sheetData sheetId="1371">
        <row r="2">
          <cell r="E2">
            <v>0</v>
          </cell>
        </row>
      </sheetData>
      <sheetData sheetId="1372">
        <row r="2">
          <cell r="E2">
            <v>0</v>
          </cell>
        </row>
      </sheetData>
      <sheetData sheetId="1373">
        <row r="2">
          <cell r="E2">
            <v>0</v>
          </cell>
        </row>
      </sheetData>
      <sheetData sheetId="1374">
        <row r="2">
          <cell r="E2">
            <v>0</v>
          </cell>
        </row>
      </sheetData>
      <sheetData sheetId="1375">
        <row r="2">
          <cell r="E2">
            <v>0</v>
          </cell>
        </row>
      </sheetData>
      <sheetData sheetId="1376">
        <row r="2">
          <cell r="E2">
            <v>0</v>
          </cell>
        </row>
      </sheetData>
      <sheetData sheetId="1377">
        <row r="2">
          <cell r="E2">
            <v>0</v>
          </cell>
        </row>
      </sheetData>
      <sheetData sheetId="1378">
        <row r="2">
          <cell r="E2">
            <v>0</v>
          </cell>
        </row>
      </sheetData>
      <sheetData sheetId="1379">
        <row r="2">
          <cell r="E2">
            <v>0</v>
          </cell>
        </row>
      </sheetData>
      <sheetData sheetId="1380">
        <row r="2">
          <cell r="E2">
            <v>0</v>
          </cell>
        </row>
      </sheetData>
      <sheetData sheetId="1381">
        <row r="2">
          <cell r="E2">
            <v>0</v>
          </cell>
        </row>
      </sheetData>
      <sheetData sheetId="1382">
        <row r="2">
          <cell r="E2">
            <v>0</v>
          </cell>
        </row>
      </sheetData>
      <sheetData sheetId="1383">
        <row r="2">
          <cell r="E2">
            <v>0</v>
          </cell>
        </row>
      </sheetData>
      <sheetData sheetId="1384">
        <row r="2">
          <cell r="E2">
            <v>0</v>
          </cell>
        </row>
      </sheetData>
      <sheetData sheetId="1385">
        <row r="2">
          <cell r="E2">
            <v>0</v>
          </cell>
        </row>
      </sheetData>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ow r="2">
          <cell r="E2">
            <v>0</v>
          </cell>
        </row>
      </sheetData>
      <sheetData sheetId="1398">
        <row r="2">
          <cell r="E2">
            <v>0</v>
          </cell>
        </row>
      </sheetData>
      <sheetData sheetId="1399">
        <row r="2">
          <cell r="E2">
            <v>0</v>
          </cell>
        </row>
      </sheetData>
      <sheetData sheetId="1400">
        <row r="2">
          <cell r="E2">
            <v>0</v>
          </cell>
        </row>
      </sheetData>
      <sheetData sheetId="1401">
        <row r="2">
          <cell r="E2">
            <v>0</v>
          </cell>
        </row>
      </sheetData>
      <sheetData sheetId="1402">
        <row r="2">
          <cell r="E2">
            <v>0</v>
          </cell>
        </row>
      </sheetData>
      <sheetData sheetId="1403" refreshError="1"/>
      <sheetData sheetId="1404">
        <row r="2">
          <cell r="E2">
            <v>0</v>
          </cell>
        </row>
      </sheetData>
      <sheetData sheetId="1405" refreshError="1"/>
      <sheetData sheetId="1406">
        <row r="2">
          <cell r="E2">
            <v>0</v>
          </cell>
        </row>
      </sheetData>
      <sheetData sheetId="1407">
        <row r="2">
          <cell r="E2">
            <v>0</v>
          </cell>
        </row>
      </sheetData>
      <sheetData sheetId="1408">
        <row r="2">
          <cell r="E2">
            <v>0</v>
          </cell>
        </row>
      </sheetData>
      <sheetData sheetId="1409">
        <row r="2">
          <cell r="E2">
            <v>0</v>
          </cell>
        </row>
      </sheetData>
      <sheetData sheetId="1410" refreshError="1"/>
      <sheetData sheetId="1411">
        <row r="2">
          <cell r="E2">
            <v>0</v>
          </cell>
        </row>
      </sheetData>
      <sheetData sheetId="1412">
        <row r="2">
          <cell r="E2">
            <v>0</v>
          </cell>
        </row>
      </sheetData>
      <sheetData sheetId="1413">
        <row r="2">
          <cell r="E2">
            <v>0</v>
          </cell>
        </row>
      </sheetData>
      <sheetData sheetId="1414" refreshError="1"/>
      <sheetData sheetId="1415" refreshError="1"/>
      <sheetData sheetId="1416">
        <row r="2">
          <cell r="E2">
            <v>0</v>
          </cell>
        </row>
      </sheetData>
      <sheetData sheetId="1417">
        <row r="2">
          <cell r="E2">
            <v>0</v>
          </cell>
        </row>
      </sheetData>
      <sheetData sheetId="1418" refreshError="1"/>
      <sheetData sheetId="1419" refreshError="1"/>
      <sheetData sheetId="1420">
        <row r="2">
          <cell r="E2">
            <v>0</v>
          </cell>
        </row>
      </sheetData>
      <sheetData sheetId="1421">
        <row r="2">
          <cell r="E2">
            <v>0</v>
          </cell>
        </row>
      </sheetData>
      <sheetData sheetId="1422" refreshError="1"/>
      <sheetData sheetId="1423">
        <row r="2">
          <cell r="E2">
            <v>0</v>
          </cell>
        </row>
      </sheetData>
      <sheetData sheetId="1424" refreshError="1"/>
      <sheetData sheetId="1425">
        <row r="2">
          <cell r="E2">
            <v>0</v>
          </cell>
        </row>
      </sheetData>
      <sheetData sheetId="1426" refreshError="1"/>
      <sheetData sheetId="1427">
        <row r="2">
          <cell r="E2">
            <v>0</v>
          </cell>
        </row>
      </sheetData>
      <sheetData sheetId="1428" refreshError="1"/>
      <sheetData sheetId="1429" refreshError="1"/>
      <sheetData sheetId="1430" refreshError="1"/>
      <sheetData sheetId="1431" refreshError="1"/>
      <sheetData sheetId="1432" refreshError="1"/>
      <sheetData sheetId="1433">
        <row r="2">
          <cell r="E2">
            <v>0</v>
          </cell>
        </row>
      </sheetData>
      <sheetData sheetId="1434" refreshError="1"/>
      <sheetData sheetId="1435">
        <row r="2">
          <cell r="E2">
            <v>0</v>
          </cell>
        </row>
      </sheetData>
      <sheetData sheetId="1436" refreshError="1"/>
      <sheetData sheetId="1437">
        <row r="2">
          <cell r="E2">
            <v>0</v>
          </cell>
        </row>
      </sheetData>
      <sheetData sheetId="1438" refreshError="1"/>
      <sheetData sheetId="1439">
        <row r="2">
          <cell r="E2">
            <v>0</v>
          </cell>
        </row>
      </sheetData>
      <sheetData sheetId="1440" refreshError="1"/>
      <sheetData sheetId="1441">
        <row r="2">
          <cell r="E2">
            <v>0</v>
          </cell>
        </row>
      </sheetData>
      <sheetData sheetId="1442" refreshError="1"/>
      <sheetData sheetId="1443">
        <row r="2">
          <cell r="E2">
            <v>0</v>
          </cell>
        </row>
      </sheetData>
      <sheetData sheetId="1444" refreshError="1"/>
      <sheetData sheetId="1445">
        <row r="2">
          <cell r="E2">
            <v>0</v>
          </cell>
        </row>
      </sheetData>
      <sheetData sheetId="1446" refreshError="1"/>
      <sheetData sheetId="1447">
        <row r="2">
          <cell r="E2">
            <v>0</v>
          </cell>
        </row>
      </sheetData>
      <sheetData sheetId="1448" refreshError="1"/>
      <sheetData sheetId="1449">
        <row r="2">
          <cell r="E2">
            <v>0</v>
          </cell>
        </row>
      </sheetData>
      <sheetData sheetId="1450">
        <row r="2">
          <cell r="E2">
            <v>0</v>
          </cell>
        </row>
      </sheetData>
      <sheetData sheetId="1451">
        <row r="2">
          <cell r="E2">
            <v>0</v>
          </cell>
        </row>
      </sheetData>
      <sheetData sheetId="1452">
        <row r="2">
          <cell r="E2">
            <v>0</v>
          </cell>
        </row>
      </sheetData>
      <sheetData sheetId="1453">
        <row r="2">
          <cell r="E2">
            <v>0</v>
          </cell>
        </row>
      </sheetData>
      <sheetData sheetId="1454">
        <row r="2">
          <cell r="E2">
            <v>0</v>
          </cell>
        </row>
      </sheetData>
      <sheetData sheetId="1455">
        <row r="2">
          <cell r="E2">
            <v>0</v>
          </cell>
        </row>
      </sheetData>
      <sheetData sheetId="1456">
        <row r="2">
          <cell r="E2">
            <v>0</v>
          </cell>
        </row>
      </sheetData>
      <sheetData sheetId="1457">
        <row r="2">
          <cell r="E2">
            <v>0</v>
          </cell>
        </row>
      </sheetData>
      <sheetData sheetId="1458">
        <row r="2">
          <cell r="E2">
            <v>0</v>
          </cell>
        </row>
      </sheetData>
      <sheetData sheetId="1459" refreshError="1"/>
      <sheetData sheetId="1460">
        <row r="2">
          <cell r="E2">
            <v>0</v>
          </cell>
        </row>
      </sheetData>
      <sheetData sheetId="1461">
        <row r="2">
          <cell r="E2">
            <v>0</v>
          </cell>
        </row>
      </sheetData>
      <sheetData sheetId="1462">
        <row r="2">
          <cell r="E2">
            <v>0</v>
          </cell>
        </row>
      </sheetData>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ow r="2">
          <cell r="E2">
            <v>0</v>
          </cell>
        </row>
      </sheetData>
      <sheetData sheetId="1529">
        <row r="2">
          <cell r="E2">
            <v>0</v>
          </cell>
        </row>
      </sheetData>
      <sheetData sheetId="1530">
        <row r="2">
          <cell r="E2">
            <v>0</v>
          </cell>
        </row>
      </sheetData>
      <sheetData sheetId="1531">
        <row r="2">
          <cell r="E2">
            <v>0</v>
          </cell>
        </row>
      </sheetData>
      <sheetData sheetId="1532">
        <row r="2">
          <cell r="E2">
            <v>0</v>
          </cell>
        </row>
      </sheetData>
      <sheetData sheetId="1533">
        <row r="2">
          <cell r="E2">
            <v>0</v>
          </cell>
        </row>
      </sheetData>
      <sheetData sheetId="1534">
        <row r="2">
          <cell r="E2">
            <v>0</v>
          </cell>
        </row>
      </sheetData>
      <sheetData sheetId="1535">
        <row r="2">
          <cell r="E2">
            <v>0</v>
          </cell>
        </row>
      </sheetData>
      <sheetData sheetId="1536">
        <row r="2">
          <cell r="E2">
            <v>0</v>
          </cell>
        </row>
      </sheetData>
      <sheetData sheetId="1537">
        <row r="2">
          <cell r="E2">
            <v>0</v>
          </cell>
        </row>
      </sheetData>
      <sheetData sheetId="1538">
        <row r="2">
          <cell r="E2">
            <v>0</v>
          </cell>
        </row>
      </sheetData>
      <sheetData sheetId="1539">
        <row r="2">
          <cell r="E2">
            <v>0</v>
          </cell>
        </row>
      </sheetData>
      <sheetData sheetId="1540">
        <row r="2">
          <cell r="E2">
            <v>0</v>
          </cell>
        </row>
      </sheetData>
      <sheetData sheetId="1541">
        <row r="2">
          <cell r="E2">
            <v>0</v>
          </cell>
        </row>
      </sheetData>
      <sheetData sheetId="1542">
        <row r="2">
          <cell r="E2">
            <v>0</v>
          </cell>
        </row>
      </sheetData>
      <sheetData sheetId="1543">
        <row r="2">
          <cell r="E2">
            <v>0</v>
          </cell>
        </row>
      </sheetData>
      <sheetData sheetId="1544">
        <row r="2">
          <cell r="E2">
            <v>0</v>
          </cell>
        </row>
      </sheetData>
      <sheetData sheetId="1545">
        <row r="2">
          <cell r="E2">
            <v>0</v>
          </cell>
        </row>
      </sheetData>
      <sheetData sheetId="1546">
        <row r="2">
          <cell r="E2">
            <v>0</v>
          </cell>
        </row>
      </sheetData>
      <sheetData sheetId="1547">
        <row r="2">
          <cell r="E2">
            <v>0</v>
          </cell>
        </row>
      </sheetData>
      <sheetData sheetId="1548">
        <row r="2">
          <cell r="E2">
            <v>0</v>
          </cell>
        </row>
      </sheetData>
      <sheetData sheetId="1549">
        <row r="2">
          <cell r="E2">
            <v>0</v>
          </cell>
        </row>
      </sheetData>
      <sheetData sheetId="1550">
        <row r="2">
          <cell r="E2">
            <v>0</v>
          </cell>
        </row>
      </sheetData>
      <sheetData sheetId="1551">
        <row r="2">
          <cell r="E2">
            <v>0</v>
          </cell>
        </row>
      </sheetData>
      <sheetData sheetId="1552">
        <row r="2">
          <cell r="E2">
            <v>0</v>
          </cell>
        </row>
      </sheetData>
      <sheetData sheetId="1553">
        <row r="2">
          <cell r="E2">
            <v>0</v>
          </cell>
        </row>
      </sheetData>
      <sheetData sheetId="1554">
        <row r="2">
          <cell r="E2">
            <v>0</v>
          </cell>
        </row>
      </sheetData>
      <sheetData sheetId="1555">
        <row r="2">
          <cell r="E2">
            <v>0</v>
          </cell>
        </row>
      </sheetData>
      <sheetData sheetId="1556">
        <row r="2">
          <cell r="E2">
            <v>0</v>
          </cell>
        </row>
      </sheetData>
      <sheetData sheetId="1557">
        <row r="2">
          <cell r="E2">
            <v>0</v>
          </cell>
        </row>
      </sheetData>
      <sheetData sheetId="1558">
        <row r="2">
          <cell r="E2">
            <v>0</v>
          </cell>
        </row>
      </sheetData>
      <sheetData sheetId="1559">
        <row r="2">
          <cell r="E2">
            <v>0</v>
          </cell>
        </row>
      </sheetData>
      <sheetData sheetId="1560">
        <row r="2">
          <cell r="E2">
            <v>0</v>
          </cell>
        </row>
      </sheetData>
      <sheetData sheetId="1561">
        <row r="2">
          <cell r="E2">
            <v>0</v>
          </cell>
        </row>
      </sheetData>
      <sheetData sheetId="1562">
        <row r="2">
          <cell r="E2">
            <v>0</v>
          </cell>
        </row>
      </sheetData>
      <sheetData sheetId="1563">
        <row r="2">
          <cell r="E2">
            <v>0</v>
          </cell>
        </row>
      </sheetData>
      <sheetData sheetId="1564">
        <row r="2">
          <cell r="E2">
            <v>0</v>
          </cell>
        </row>
      </sheetData>
      <sheetData sheetId="1565">
        <row r="2">
          <cell r="E2">
            <v>0</v>
          </cell>
        </row>
      </sheetData>
      <sheetData sheetId="1566">
        <row r="2">
          <cell r="E2">
            <v>0</v>
          </cell>
        </row>
      </sheetData>
      <sheetData sheetId="1567">
        <row r="2">
          <cell r="E2">
            <v>0</v>
          </cell>
        </row>
      </sheetData>
      <sheetData sheetId="1568">
        <row r="2">
          <cell r="E2">
            <v>0</v>
          </cell>
        </row>
      </sheetData>
      <sheetData sheetId="1569">
        <row r="2">
          <cell r="E2">
            <v>0</v>
          </cell>
        </row>
      </sheetData>
      <sheetData sheetId="1570">
        <row r="2">
          <cell r="E2">
            <v>0</v>
          </cell>
        </row>
      </sheetData>
      <sheetData sheetId="1571">
        <row r="2">
          <cell r="E2">
            <v>0</v>
          </cell>
        </row>
      </sheetData>
      <sheetData sheetId="1572">
        <row r="2">
          <cell r="E2">
            <v>0</v>
          </cell>
        </row>
      </sheetData>
      <sheetData sheetId="1573">
        <row r="2">
          <cell r="E2">
            <v>0</v>
          </cell>
        </row>
      </sheetData>
      <sheetData sheetId="1574">
        <row r="2">
          <cell r="E2">
            <v>0</v>
          </cell>
        </row>
      </sheetData>
      <sheetData sheetId="1575">
        <row r="2">
          <cell r="E2">
            <v>0</v>
          </cell>
        </row>
      </sheetData>
      <sheetData sheetId="1576">
        <row r="2">
          <cell r="E2">
            <v>0</v>
          </cell>
        </row>
      </sheetData>
      <sheetData sheetId="1577">
        <row r="2">
          <cell r="E2">
            <v>0</v>
          </cell>
        </row>
      </sheetData>
      <sheetData sheetId="1578">
        <row r="2">
          <cell r="E2">
            <v>0</v>
          </cell>
        </row>
      </sheetData>
      <sheetData sheetId="1579">
        <row r="2">
          <cell r="E2">
            <v>0</v>
          </cell>
        </row>
      </sheetData>
      <sheetData sheetId="1580">
        <row r="2">
          <cell r="E2">
            <v>0</v>
          </cell>
        </row>
      </sheetData>
      <sheetData sheetId="1581">
        <row r="2">
          <cell r="E2">
            <v>0</v>
          </cell>
        </row>
      </sheetData>
      <sheetData sheetId="1582">
        <row r="2">
          <cell r="E2">
            <v>0</v>
          </cell>
        </row>
      </sheetData>
      <sheetData sheetId="1583">
        <row r="2">
          <cell r="E2">
            <v>0</v>
          </cell>
        </row>
      </sheetData>
      <sheetData sheetId="1584">
        <row r="2">
          <cell r="E2">
            <v>0</v>
          </cell>
        </row>
      </sheetData>
      <sheetData sheetId="1585">
        <row r="2">
          <cell r="E2">
            <v>0</v>
          </cell>
        </row>
      </sheetData>
      <sheetData sheetId="1586">
        <row r="2">
          <cell r="E2">
            <v>0</v>
          </cell>
        </row>
      </sheetData>
      <sheetData sheetId="1587">
        <row r="2">
          <cell r="E2">
            <v>0</v>
          </cell>
        </row>
      </sheetData>
      <sheetData sheetId="1588">
        <row r="2">
          <cell r="E2">
            <v>0</v>
          </cell>
        </row>
      </sheetData>
      <sheetData sheetId="1589">
        <row r="2">
          <cell r="E2">
            <v>0</v>
          </cell>
        </row>
      </sheetData>
      <sheetData sheetId="1590">
        <row r="2">
          <cell r="E2">
            <v>0</v>
          </cell>
        </row>
      </sheetData>
      <sheetData sheetId="1591">
        <row r="2">
          <cell r="E2">
            <v>0</v>
          </cell>
        </row>
      </sheetData>
      <sheetData sheetId="1592">
        <row r="2">
          <cell r="E2">
            <v>0</v>
          </cell>
        </row>
      </sheetData>
      <sheetData sheetId="1593">
        <row r="2">
          <cell r="E2">
            <v>0</v>
          </cell>
        </row>
      </sheetData>
      <sheetData sheetId="1594">
        <row r="2">
          <cell r="E2">
            <v>0</v>
          </cell>
        </row>
      </sheetData>
      <sheetData sheetId="1595">
        <row r="2">
          <cell r="E2">
            <v>0</v>
          </cell>
        </row>
      </sheetData>
      <sheetData sheetId="1596">
        <row r="2">
          <cell r="E2">
            <v>0</v>
          </cell>
        </row>
      </sheetData>
      <sheetData sheetId="1597">
        <row r="2">
          <cell r="E2">
            <v>0</v>
          </cell>
        </row>
      </sheetData>
      <sheetData sheetId="1598">
        <row r="2">
          <cell r="E2">
            <v>0</v>
          </cell>
        </row>
      </sheetData>
      <sheetData sheetId="1599">
        <row r="2">
          <cell r="E2">
            <v>0</v>
          </cell>
        </row>
      </sheetData>
      <sheetData sheetId="1600">
        <row r="2">
          <cell r="E2">
            <v>0</v>
          </cell>
        </row>
      </sheetData>
      <sheetData sheetId="1601">
        <row r="2">
          <cell r="E2">
            <v>0</v>
          </cell>
        </row>
      </sheetData>
      <sheetData sheetId="1602">
        <row r="2">
          <cell r="E2">
            <v>0</v>
          </cell>
        </row>
      </sheetData>
      <sheetData sheetId="1603">
        <row r="2">
          <cell r="E2">
            <v>0</v>
          </cell>
        </row>
      </sheetData>
      <sheetData sheetId="1604">
        <row r="2">
          <cell r="E2">
            <v>0</v>
          </cell>
        </row>
      </sheetData>
      <sheetData sheetId="1605">
        <row r="2">
          <cell r="E2">
            <v>0</v>
          </cell>
        </row>
      </sheetData>
      <sheetData sheetId="1606">
        <row r="2">
          <cell r="E2">
            <v>0</v>
          </cell>
        </row>
      </sheetData>
      <sheetData sheetId="1607">
        <row r="2">
          <cell r="E2">
            <v>0</v>
          </cell>
        </row>
      </sheetData>
      <sheetData sheetId="1608">
        <row r="2">
          <cell r="E2">
            <v>0</v>
          </cell>
        </row>
      </sheetData>
      <sheetData sheetId="1609">
        <row r="2">
          <cell r="E2">
            <v>0</v>
          </cell>
        </row>
      </sheetData>
      <sheetData sheetId="1610">
        <row r="2">
          <cell r="E2">
            <v>0</v>
          </cell>
        </row>
      </sheetData>
      <sheetData sheetId="1611">
        <row r="2">
          <cell r="E2">
            <v>0</v>
          </cell>
        </row>
      </sheetData>
      <sheetData sheetId="1612">
        <row r="2">
          <cell r="E2">
            <v>0</v>
          </cell>
        </row>
      </sheetData>
      <sheetData sheetId="1613">
        <row r="2">
          <cell r="E2">
            <v>0</v>
          </cell>
        </row>
      </sheetData>
      <sheetData sheetId="1614">
        <row r="2">
          <cell r="E2">
            <v>0</v>
          </cell>
        </row>
      </sheetData>
      <sheetData sheetId="1615">
        <row r="2">
          <cell r="E2">
            <v>0</v>
          </cell>
        </row>
      </sheetData>
      <sheetData sheetId="1616">
        <row r="2">
          <cell r="E2">
            <v>0</v>
          </cell>
        </row>
      </sheetData>
      <sheetData sheetId="1617">
        <row r="2">
          <cell r="E2">
            <v>0</v>
          </cell>
        </row>
      </sheetData>
      <sheetData sheetId="1618">
        <row r="2">
          <cell r="E2">
            <v>0</v>
          </cell>
        </row>
      </sheetData>
      <sheetData sheetId="1619">
        <row r="2">
          <cell r="E2">
            <v>0</v>
          </cell>
        </row>
      </sheetData>
      <sheetData sheetId="1620">
        <row r="2">
          <cell r="E2">
            <v>0</v>
          </cell>
        </row>
      </sheetData>
      <sheetData sheetId="1621">
        <row r="2">
          <cell r="E2">
            <v>0</v>
          </cell>
        </row>
      </sheetData>
      <sheetData sheetId="1622">
        <row r="2">
          <cell r="E2">
            <v>0</v>
          </cell>
        </row>
      </sheetData>
      <sheetData sheetId="1623">
        <row r="2">
          <cell r="E2">
            <v>0</v>
          </cell>
        </row>
      </sheetData>
      <sheetData sheetId="1624">
        <row r="2">
          <cell r="E2">
            <v>0</v>
          </cell>
        </row>
      </sheetData>
      <sheetData sheetId="1625">
        <row r="2">
          <cell r="E2">
            <v>0</v>
          </cell>
        </row>
      </sheetData>
      <sheetData sheetId="1626">
        <row r="2">
          <cell r="E2">
            <v>0</v>
          </cell>
        </row>
      </sheetData>
      <sheetData sheetId="1627">
        <row r="2">
          <cell r="E2">
            <v>0</v>
          </cell>
        </row>
      </sheetData>
      <sheetData sheetId="1628">
        <row r="2">
          <cell r="E2">
            <v>0</v>
          </cell>
        </row>
      </sheetData>
      <sheetData sheetId="1629">
        <row r="2">
          <cell r="E2">
            <v>0</v>
          </cell>
        </row>
      </sheetData>
      <sheetData sheetId="1630">
        <row r="2">
          <cell r="E2">
            <v>0</v>
          </cell>
        </row>
      </sheetData>
      <sheetData sheetId="1631">
        <row r="2">
          <cell r="E2">
            <v>0</v>
          </cell>
        </row>
      </sheetData>
      <sheetData sheetId="1632">
        <row r="2">
          <cell r="E2">
            <v>0</v>
          </cell>
        </row>
      </sheetData>
      <sheetData sheetId="1633">
        <row r="2">
          <cell r="E2">
            <v>0</v>
          </cell>
        </row>
      </sheetData>
      <sheetData sheetId="1634">
        <row r="2">
          <cell r="E2">
            <v>0</v>
          </cell>
        </row>
      </sheetData>
      <sheetData sheetId="1635">
        <row r="2">
          <cell r="E2">
            <v>0</v>
          </cell>
        </row>
      </sheetData>
      <sheetData sheetId="1636">
        <row r="2">
          <cell r="E2">
            <v>0</v>
          </cell>
        </row>
      </sheetData>
      <sheetData sheetId="1637">
        <row r="2">
          <cell r="E2">
            <v>0</v>
          </cell>
        </row>
      </sheetData>
      <sheetData sheetId="1638">
        <row r="2">
          <cell r="E2">
            <v>0</v>
          </cell>
        </row>
      </sheetData>
      <sheetData sheetId="1639">
        <row r="2">
          <cell r="E2">
            <v>0</v>
          </cell>
        </row>
      </sheetData>
      <sheetData sheetId="1640">
        <row r="2">
          <cell r="E2">
            <v>0</v>
          </cell>
        </row>
      </sheetData>
      <sheetData sheetId="1641">
        <row r="2">
          <cell r="E2">
            <v>0</v>
          </cell>
        </row>
      </sheetData>
      <sheetData sheetId="1642">
        <row r="2">
          <cell r="E2">
            <v>0</v>
          </cell>
        </row>
      </sheetData>
      <sheetData sheetId="1643">
        <row r="2">
          <cell r="E2">
            <v>0</v>
          </cell>
        </row>
      </sheetData>
      <sheetData sheetId="1644">
        <row r="2">
          <cell r="E2">
            <v>0</v>
          </cell>
        </row>
      </sheetData>
      <sheetData sheetId="1645">
        <row r="2">
          <cell r="E2">
            <v>0</v>
          </cell>
        </row>
      </sheetData>
      <sheetData sheetId="1646">
        <row r="2">
          <cell r="E2">
            <v>0</v>
          </cell>
        </row>
      </sheetData>
      <sheetData sheetId="1647">
        <row r="2">
          <cell r="E2">
            <v>0</v>
          </cell>
        </row>
      </sheetData>
      <sheetData sheetId="1648">
        <row r="2">
          <cell r="E2">
            <v>0</v>
          </cell>
        </row>
      </sheetData>
      <sheetData sheetId="1649">
        <row r="2">
          <cell r="E2">
            <v>0</v>
          </cell>
        </row>
      </sheetData>
      <sheetData sheetId="1650">
        <row r="2">
          <cell r="E2">
            <v>0</v>
          </cell>
        </row>
      </sheetData>
      <sheetData sheetId="1651">
        <row r="2">
          <cell r="E2">
            <v>0</v>
          </cell>
        </row>
      </sheetData>
      <sheetData sheetId="1652">
        <row r="2">
          <cell r="E2">
            <v>0</v>
          </cell>
        </row>
      </sheetData>
      <sheetData sheetId="1653">
        <row r="2">
          <cell r="E2">
            <v>0</v>
          </cell>
        </row>
      </sheetData>
      <sheetData sheetId="1654">
        <row r="2">
          <cell r="E2">
            <v>0</v>
          </cell>
        </row>
      </sheetData>
      <sheetData sheetId="1655">
        <row r="2">
          <cell r="E2">
            <v>0</v>
          </cell>
        </row>
      </sheetData>
      <sheetData sheetId="1656">
        <row r="2">
          <cell r="E2">
            <v>0</v>
          </cell>
        </row>
      </sheetData>
      <sheetData sheetId="1657">
        <row r="2">
          <cell r="E2">
            <v>0</v>
          </cell>
        </row>
      </sheetData>
      <sheetData sheetId="1658">
        <row r="2">
          <cell r="E2">
            <v>0</v>
          </cell>
        </row>
      </sheetData>
      <sheetData sheetId="1659">
        <row r="2">
          <cell r="E2">
            <v>0</v>
          </cell>
        </row>
      </sheetData>
      <sheetData sheetId="1660">
        <row r="2">
          <cell r="E2">
            <v>0</v>
          </cell>
        </row>
      </sheetData>
      <sheetData sheetId="1661">
        <row r="2">
          <cell r="E2">
            <v>0</v>
          </cell>
        </row>
      </sheetData>
      <sheetData sheetId="1662">
        <row r="2">
          <cell r="E2">
            <v>0</v>
          </cell>
        </row>
      </sheetData>
      <sheetData sheetId="1663">
        <row r="2">
          <cell r="E2">
            <v>0</v>
          </cell>
        </row>
      </sheetData>
      <sheetData sheetId="1664">
        <row r="2">
          <cell r="E2">
            <v>0</v>
          </cell>
        </row>
      </sheetData>
      <sheetData sheetId="1665">
        <row r="2">
          <cell r="E2">
            <v>0</v>
          </cell>
        </row>
      </sheetData>
      <sheetData sheetId="1666">
        <row r="2">
          <cell r="E2">
            <v>0</v>
          </cell>
        </row>
      </sheetData>
      <sheetData sheetId="1667">
        <row r="2">
          <cell r="E2">
            <v>0</v>
          </cell>
        </row>
      </sheetData>
      <sheetData sheetId="1668">
        <row r="2">
          <cell r="E2">
            <v>0</v>
          </cell>
        </row>
      </sheetData>
      <sheetData sheetId="1669">
        <row r="2">
          <cell r="E2">
            <v>0</v>
          </cell>
        </row>
      </sheetData>
      <sheetData sheetId="1670">
        <row r="2">
          <cell r="E2">
            <v>0</v>
          </cell>
        </row>
      </sheetData>
      <sheetData sheetId="1671">
        <row r="2">
          <cell r="E2">
            <v>0</v>
          </cell>
        </row>
      </sheetData>
      <sheetData sheetId="1672">
        <row r="2">
          <cell r="E2">
            <v>0</v>
          </cell>
        </row>
      </sheetData>
      <sheetData sheetId="1673">
        <row r="2">
          <cell r="E2">
            <v>0</v>
          </cell>
        </row>
      </sheetData>
      <sheetData sheetId="1674">
        <row r="2">
          <cell r="E2">
            <v>0</v>
          </cell>
        </row>
      </sheetData>
      <sheetData sheetId="1675">
        <row r="2">
          <cell r="E2">
            <v>0</v>
          </cell>
        </row>
      </sheetData>
      <sheetData sheetId="1676">
        <row r="2">
          <cell r="E2">
            <v>0</v>
          </cell>
        </row>
      </sheetData>
      <sheetData sheetId="1677">
        <row r="2">
          <cell r="E2">
            <v>0</v>
          </cell>
        </row>
      </sheetData>
      <sheetData sheetId="1678">
        <row r="2">
          <cell r="E2">
            <v>0</v>
          </cell>
        </row>
      </sheetData>
      <sheetData sheetId="1679">
        <row r="2">
          <cell r="E2">
            <v>0</v>
          </cell>
        </row>
      </sheetData>
      <sheetData sheetId="1680">
        <row r="2">
          <cell r="E2">
            <v>0</v>
          </cell>
        </row>
      </sheetData>
      <sheetData sheetId="1681">
        <row r="2">
          <cell r="E2">
            <v>0</v>
          </cell>
        </row>
      </sheetData>
      <sheetData sheetId="1682">
        <row r="2">
          <cell r="E2">
            <v>0</v>
          </cell>
        </row>
      </sheetData>
      <sheetData sheetId="1683">
        <row r="2">
          <cell r="E2">
            <v>0</v>
          </cell>
        </row>
      </sheetData>
      <sheetData sheetId="1684">
        <row r="2">
          <cell r="E2">
            <v>0</v>
          </cell>
        </row>
      </sheetData>
      <sheetData sheetId="1685">
        <row r="2">
          <cell r="E2">
            <v>0</v>
          </cell>
        </row>
      </sheetData>
      <sheetData sheetId="1686">
        <row r="2">
          <cell r="E2">
            <v>0</v>
          </cell>
        </row>
      </sheetData>
      <sheetData sheetId="1687">
        <row r="2">
          <cell r="E2">
            <v>0</v>
          </cell>
        </row>
      </sheetData>
      <sheetData sheetId="1688">
        <row r="2">
          <cell r="E2">
            <v>0</v>
          </cell>
        </row>
      </sheetData>
      <sheetData sheetId="1689">
        <row r="2">
          <cell r="E2">
            <v>0</v>
          </cell>
        </row>
      </sheetData>
      <sheetData sheetId="1690">
        <row r="2">
          <cell r="E2">
            <v>0</v>
          </cell>
        </row>
      </sheetData>
      <sheetData sheetId="1691">
        <row r="2">
          <cell r="E2">
            <v>0</v>
          </cell>
        </row>
      </sheetData>
      <sheetData sheetId="1692">
        <row r="2">
          <cell r="E2">
            <v>0</v>
          </cell>
        </row>
      </sheetData>
      <sheetData sheetId="1693">
        <row r="2">
          <cell r="E2">
            <v>0</v>
          </cell>
        </row>
      </sheetData>
      <sheetData sheetId="1694">
        <row r="2">
          <cell r="E2">
            <v>0</v>
          </cell>
        </row>
      </sheetData>
      <sheetData sheetId="1695">
        <row r="2">
          <cell r="E2">
            <v>0</v>
          </cell>
        </row>
      </sheetData>
      <sheetData sheetId="1696">
        <row r="2">
          <cell r="E2">
            <v>0</v>
          </cell>
        </row>
      </sheetData>
      <sheetData sheetId="1697">
        <row r="2">
          <cell r="E2">
            <v>0</v>
          </cell>
        </row>
      </sheetData>
      <sheetData sheetId="1698">
        <row r="2">
          <cell r="E2">
            <v>0</v>
          </cell>
        </row>
      </sheetData>
      <sheetData sheetId="1699">
        <row r="2">
          <cell r="E2">
            <v>0</v>
          </cell>
        </row>
      </sheetData>
      <sheetData sheetId="1700">
        <row r="2">
          <cell r="E2">
            <v>0</v>
          </cell>
        </row>
      </sheetData>
      <sheetData sheetId="1701">
        <row r="2">
          <cell r="E2">
            <v>0</v>
          </cell>
        </row>
      </sheetData>
      <sheetData sheetId="1702">
        <row r="2">
          <cell r="E2">
            <v>0</v>
          </cell>
        </row>
      </sheetData>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ow r="2">
          <cell r="E2">
            <v>0</v>
          </cell>
        </row>
      </sheetData>
      <sheetData sheetId="1713" refreshError="1"/>
      <sheetData sheetId="1714" refreshError="1"/>
      <sheetData sheetId="1715">
        <row r="2">
          <cell r="E2">
            <v>0</v>
          </cell>
        </row>
      </sheetData>
      <sheetData sheetId="1716" refreshError="1"/>
      <sheetData sheetId="1717">
        <row r="2">
          <cell r="E2">
            <v>0</v>
          </cell>
        </row>
      </sheetData>
      <sheetData sheetId="1718">
        <row r="2">
          <cell r="E2">
            <v>0</v>
          </cell>
        </row>
      </sheetData>
      <sheetData sheetId="1719">
        <row r="2">
          <cell r="E2">
            <v>0</v>
          </cell>
        </row>
      </sheetData>
      <sheetData sheetId="1720">
        <row r="2">
          <cell r="E2">
            <v>0</v>
          </cell>
        </row>
      </sheetData>
      <sheetData sheetId="1721">
        <row r="2">
          <cell r="E2">
            <v>0</v>
          </cell>
        </row>
      </sheetData>
      <sheetData sheetId="1722">
        <row r="2">
          <cell r="E2">
            <v>0</v>
          </cell>
        </row>
      </sheetData>
      <sheetData sheetId="1723">
        <row r="2">
          <cell r="E2">
            <v>0</v>
          </cell>
        </row>
      </sheetData>
      <sheetData sheetId="1724">
        <row r="2">
          <cell r="E2">
            <v>0</v>
          </cell>
        </row>
      </sheetData>
      <sheetData sheetId="1725">
        <row r="2">
          <cell r="E2">
            <v>0</v>
          </cell>
        </row>
      </sheetData>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ow r="2">
          <cell r="E2">
            <v>0</v>
          </cell>
        </row>
      </sheetData>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ow r="2">
          <cell r="E2">
            <v>0</v>
          </cell>
        </row>
      </sheetData>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ow r="2">
          <cell r="E2">
            <v>0</v>
          </cell>
        </row>
      </sheetData>
      <sheetData sheetId="1772">
        <row r="2">
          <cell r="E2">
            <v>0</v>
          </cell>
        </row>
      </sheetData>
      <sheetData sheetId="1773">
        <row r="2">
          <cell r="E2">
            <v>0</v>
          </cell>
        </row>
      </sheetData>
      <sheetData sheetId="1774">
        <row r="2">
          <cell r="E2">
            <v>0</v>
          </cell>
        </row>
      </sheetData>
      <sheetData sheetId="1775">
        <row r="2">
          <cell r="E2">
            <v>0</v>
          </cell>
        </row>
      </sheetData>
      <sheetData sheetId="1776">
        <row r="2">
          <cell r="E2">
            <v>0</v>
          </cell>
        </row>
      </sheetData>
      <sheetData sheetId="1777">
        <row r="2">
          <cell r="E2">
            <v>0</v>
          </cell>
        </row>
      </sheetData>
      <sheetData sheetId="1778">
        <row r="2">
          <cell r="E2">
            <v>0</v>
          </cell>
        </row>
      </sheetData>
      <sheetData sheetId="1779">
        <row r="2">
          <cell r="E2">
            <v>0</v>
          </cell>
        </row>
      </sheetData>
      <sheetData sheetId="1780">
        <row r="2">
          <cell r="E2">
            <v>0</v>
          </cell>
        </row>
      </sheetData>
      <sheetData sheetId="1781">
        <row r="2">
          <cell r="E2">
            <v>0</v>
          </cell>
        </row>
      </sheetData>
      <sheetData sheetId="1782">
        <row r="2">
          <cell r="E2">
            <v>0</v>
          </cell>
        </row>
      </sheetData>
      <sheetData sheetId="1783">
        <row r="2">
          <cell r="E2">
            <v>0</v>
          </cell>
        </row>
      </sheetData>
      <sheetData sheetId="1784">
        <row r="2">
          <cell r="E2">
            <v>0</v>
          </cell>
        </row>
      </sheetData>
      <sheetData sheetId="1785">
        <row r="2">
          <cell r="E2">
            <v>0</v>
          </cell>
        </row>
      </sheetData>
      <sheetData sheetId="1786">
        <row r="2">
          <cell r="E2">
            <v>0</v>
          </cell>
        </row>
      </sheetData>
      <sheetData sheetId="1787">
        <row r="2">
          <cell r="E2">
            <v>0</v>
          </cell>
        </row>
      </sheetData>
      <sheetData sheetId="1788">
        <row r="2">
          <cell r="E2">
            <v>0</v>
          </cell>
        </row>
      </sheetData>
      <sheetData sheetId="1789">
        <row r="2">
          <cell r="E2">
            <v>0</v>
          </cell>
        </row>
      </sheetData>
      <sheetData sheetId="1790">
        <row r="2">
          <cell r="E2">
            <v>0</v>
          </cell>
        </row>
      </sheetData>
      <sheetData sheetId="1791">
        <row r="2">
          <cell r="E2">
            <v>0</v>
          </cell>
        </row>
      </sheetData>
      <sheetData sheetId="1792">
        <row r="2">
          <cell r="E2">
            <v>0</v>
          </cell>
        </row>
      </sheetData>
      <sheetData sheetId="1793">
        <row r="2">
          <cell r="E2">
            <v>0</v>
          </cell>
        </row>
      </sheetData>
      <sheetData sheetId="1794">
        <row r="2">
          <cell r="E2">
            <v>0</v>
          </cell>
        </row>
      </sheetData>
      <sheetData sheetId="1795">
        <row r="2">
          <cell r="E2">
            <v>0</v>
          </cell>
        </row>
      </sheetData>
      <sheetData sheetId="1796">
        <row r="2">
          <cell r="E2">
            <v>0</v>
          </cell>
        </row>
      </sheetData>
      <sheetData sheetId="1797">
        <row r="2">
          <cell r="E2">
            <v>0</v>
          </cell>
        </row>
      </sheetData>
      <sheetData sheetId="1798">
        <row r="2">
          <cell r="E2">
            <v>0</v>
          </cell>
        </row>
      </sheetData>
      <sheetData sheetId="1799">
        <row r="2">
          <cell r="E2">
            <v>0</v>
          </cell>
        </row>
      </sheetData>
      <sheetData sheetId="1800">
        <row r="2">
          <cell r="E2">
            <v>0</v>
          </cell>
        </row>
      </sheetData>
      <sheetData sheetId="1801">
        <row r="2">
          <cell r="E2">
            <v>0</v>
          </cell>
        </row>
      </sheetData>
      <sheetData sheetId="1802">
        <row r="2">
          <cell r="E2">
            <v>0</v>
          </cell>
        </row>
      </sheetData>
      <sheetData sheetId="1803">
        <row r="2">
          <cell r="E2">
            <v>0</v>
          </cell>
        </row>
      </sheetData>
      <sheetData sheetId="1804">
        <row r="2">
          <cell r="E2">
            <v>0</v>
          </cell>
        </row>
      </sheetData>
      <sheetData sheetId="1805">
        <row r="2">
          <cell r="E2">
            <v>0</v>
          </cell>
        </row>
      </sheetData>
      <sheetData sheetId="1806">
        <row r="2">
          <cell r="E2">
            <v>0</v>
          </cell>
        </row>
      </sheetData>
      <sheetData sheetId="1807">
        <row r="2">
          <cell r="E2">
            <v>0</v>
          </cell>
        </row>
      </sheetData>
      <sheetData sheetId="1808">
        <row r="2">
          <cell r="E2">
            <v>0</v>
          </cell>
        </row>
      </sheetData>
      <sheetData sheetId="1809">
        <row r="2">
          <cell r="E2">
            <v>0</v>
          </cell>
        </row>
      </sheetData>
      <sheetData sheetId="1810">
        <row r="2">
          <cell r="E2">
            <v>0</v>
          </cell>
        </row>
      </sheetData>
      <sheetData sheetId="1811">
        <row r="2">
          <cell r="E2">
            <v>0</v>
          </cell>
        </row>
      </sheetData>
      <sheetData sheetId="1812">
        <row r="2">
          <cell r="E2">
            <v>0</v>
          </cell>
        </row>
      </sheetData>
      <sheetData sheetId="1813">
        <row r="2">
          <cell r="E2">
            <v>0</v>
          </cell>
        </row>
      </sheetData>
      <sheetData sheetId="1814">
        <row r="2">
          <cell r="E2">
            <v>0</v>
          </cell>
        </row>
      </sheetData>
      <sheetData sheetId="1815">
        <row r="2">
          <cell r="E2">
            <v>0</v>
          </cell>
        </row>
      </sheetData>
      <sheetData sheetId="1816">
        <row r="2">
          <cell r="E2">
            <v>0</v>
          </cell>
        </row>
      </sheetData>
      <sheetData sheetId="1817">
        <row r="2">
          <cell r="E2">
            <v>0</v>
          </cell>
        </row>
      </sheetData>
      <sheetData sheetId="1818">
        <row r="2">
          <cell r="E2">
            <v>0</v>
          </cell>
        </row>
      </sheetData>
      <sheetData sheetId="1819">
        <row r="2">
          <cell r="E2">
            <v>0</v>
          </cell>
        </row>
      </sheetData>
      <sheetData sheetId="1820">
        <row r="2">
          <cell r="E2">
            <v>0</v>
          </cell>
        </row>
      </sheetData>
      <sheetData sheetId="1821">
        <row r="2">
          <cell r="E2">
            <v>0</v>
          </cell>
        </row>
      </sheetData>
      <sheetData sheetId="1822">
        <row r="2">
          <cell r="E2">
            <v>0</v>
          </cell>
        </row>
      </sheetData>
      <sheetData sheetId="1823">
        <row r="2">
          <cell r="E2">
            <v>0</v>
          </cell>
        </row>
      </sheetData>
      <sheetData sheetId="1824">
        <row r="2">
          <cell r="E2">
            <v>0</v>
          </cell>
        </row>
      </sheetData>
      <sheetData sheetId="1825">
        <row r="2">
          <cell r="E2">
            <v>0</v>
          </cell>
        </row>
      </sheetData>
      <sheetData sheetId="1826">
        <row r="2">
          <cell r="E2">
            <v>0</v>
          </cell>
        </row>
      </sheetData>
      <sheetData sheetId="1827">
        <row r="2">
          <cell r="E2">
            <v>0</v>
          </cell>
        </row>
      </sheetData>
      <sheetData sheetId="1828">
        <row r="2">
          <cell r="E2">
            <v>0</v>
          </cell>
        </row>
      </sheetData>
      <sheetData sheetId="1829">
        <row r="2">
          <cell r="E2">
            <v>0</v>
          </cell>
        </row>
      </sheetData>
      <sheetData sheetId="1830">
        <row r="2">
          <cell r="E2">
            <v>0</v>
          </cell>
        </row>
      </sheetData>
      <sheetData sheetId="1831">
        <row r="2">
          <cell r="E2">
            <v>0</v>
          </cell>
        </row>
      </sheetData>
      <sheetData sheetId="1832">
        <row r="2">
          <cell r="E2">
            <v>0</v>
          </cell>
        </row>
      </sheetData>
      <sheetData sheetId="1833">
        <row r="2">
          <cell r="E2">
            <v>0</v>
          </cell>
        </row>
      </sheetData>
      <sheetData sheetId="1834">
        <row r="2">
          <cell r="E2">
            <v>0</v>
          </cell>
        </row>
      </sheetData>
      <sheetData sheetId="1835">
        <row r="2">
          <cell r="E2">
            <v>0</v>
          </cell>
        </row>
      </sheetData>
      <sheetData sheetId="1836">
        <row r="2">
          <cell r="E2">
            <v>0</v>
          </cell>
        </row>
      </sheetData>
      <sheetData sheetId="1837">
        <row r="2">
          <cell r="E2">
            <v>0</v>
          </cell>
        </row>
      </sheetData>
      <sheetData sheetId="1838">
        <row r="2">
          <cell r="E2">
            <v>0</v>
          </cell>
        </row>
      </sheetData>
      <sheetData sheetId="1839">
        <row r="2">
          <cell r="E2">
            <v>0</v>
          </cell>
        </row>
      </sheetData>
      <sheetData sheetId="1840">
        <row r="2">
          <cell r="E2">
            <v>0</v>
          </cell>
        </row>
      </sheetData>
      <sheetData sheetId="1841">
        <row r="2">
          <cell r="E2">
            <v>0</v>
          </cell>
        </row>
      </sheetData>
      <sheetData sheetId="1842">
        <row r="2">
          <cell r="E2">
            <v>0</v>
          </cell>
        </row>
      </sheetData>
      <sheetData sheetId="1843">
        <row r="2">
          <cell r="E2">
            <v>0</v>
          </cell>
        </row>
      </sheetData>
      <sheetData sheetId="1844">
        <row r="2">
          <cell r="E2">
            <v>0</v>
          </cell>
        </row>
      </sheetData>
      <sheetData sheetId="1845">
        <row r="2">
          <cell r="E2">
            <v>0</v>
          </cell>
        </row>
      </sheetData>
      <sheetData sheetId="1846">
        <row r="2">
          <cell r="E2">
            <v>0</v>
          </cell>
        </row>
      </sheetData>
      <sheetData sheetId="1847">
        <row r="2">
          <cell r="E2">
            <v>0</v>
          </cell>
        </row>
      </sheetData>
      <sheetData sheetId="1848">
        <row r="2">
          <cell r="E2">
            <v>0</v>
          </cell>
        </row>
      </sheetData>
      <sheetData sheetId="1849">
        <row r="2">
          <cell r="E2">
            <v>0</v>
          </cell>
        </row>
      </sheetData>
      <sheetData sheetId="1850">
        <row r="2">
          <cell r="E2">
            <v>0</v>
          </cell>
        </row>
      </sheetData>
      <sheetData sheetId="1851">
        <row r="2">
          <cell r="E2">
            <v>0</v>
          </cell>
        </row>
      </sheetData>
      <sheetData sheetId="1852">
        <row r="2">
          <cell r="E2">
            <v>0</v>
          </cell>
        </row>
      </sheetData>
      <sheetData sheetId="1853">
        <row r="2">
          <cell r="E2">
            <v>0</v>
          </cell>
        </row>
      </sheetData>
      <sheetData sheetId="1854">
        <row r="2">
          <cell r="E2">
            <v>0</v>
          </cell>
        </row>
      </sheetData>
      <sheetData sheetId="1855">
        <row r="2">
          <cell r="E2">
            <v>0</v>
          </cell>
        </row>
      </sheetData>
      <sheetData sheetId="1856">
        <row r="2">
          <cell r="E2">
            <v>0</v>
          </cell>
        </row>
      </sheetData>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ow r="2">
          <cell r="E2">
            <v>0</v>
          </cell>
        </row>
      </sheetData>
      <sheetData sheetId="2171">
        <row r="2">
          <cell r="E2">
            <v>0</v>
          </cell>
        </row>
      </sheetData>
      <sheetData sheetId="2172">
        <row r="2">
          <cell r="E2">
            <v>0</v>
          </cell>
        </row>
      </sheetData>
      <sheetData sheetId="2173">
        <row r="2">
          <cell r="E2">
            <v>0</v>
          </cell>
        </row>
      </sheetData>
      <sheetData sheetId="2174">
        <row r="2">
          <cell r="E2">
            <v>0</v>
          </cell>
        </row>
      </sheetData>
      <sheetData sheetId="2175">
        <row r="2">
          <cell r="E2">
            <v>0</v>
          </cell>
        </row>
      </sheetData>
      <sheetData sheetId="2176">
        <row r="2">
          <cell r="E2">
            <v>0</v>
          </cell>
        </row>
      </sheetData>
      <sheetData sheetId="2177">
        <row r="2">
          <cell r="E2">
            <v>0</v>
          </cell>
        </row>
      </sheetData>
      <sheetData sheetId="2178">
        <row r="2">
          <cell r="E2">
            <v>0</v>
          </cell>
        </row>
      </sheetData>
      <sheetData sheetId="2179">
        <row r="2">
          <cell r="E2">
            <v>0</v>
          </cell>
        </row>
      </sheetData>
      <sheetData sheetId="2180">
        <row r="2">
          <cell r="E2">
            <v>0</v>
          </cell>
        </row>
      </sheetData>
      <sheetData sheetId="2181">
        <row r="2">
          <cell r="E2">
            <v>0</v>
          </cell>
        </row>
      </sheetData>
      <sheetData sheetId="2182">
        <row r="2">
          <cell r="E2">
            <v>0</v>
          </cell>
        </row>
      </sheetData>
      <sheetData sheetId="2183">
        <row r="2">
          <cell r="E2">
            <v>0</v>
          </cell>
        </row>
      </sheetData>
      <sheetData sheetId="2184">
        <row r="2">
          <cell r="E2">
            <v>0</v>
          </cell>
        </row>
      </sheetData>
      <sheetData sheetId="2185">
        <row r="2">
          <cell r="E2">
            <v>0</v>
          </cell>
        </row>
      </sheetData>
      <sheetData sheetId="2186">
        <row r="2">
          <cell r="E2">
            <v>0</v>
          </cell>
        </row>
      </sheetData>
      <sheetData sheetId="2187">
        <row r="2">
          <cell r="E2">
            <v>0</v>
          </cell>
        </row>
      </sheetData>
      <sheetData sheetId="2188">
        <row r="2">
          <cell r="E2">
            <v>0</v>
          </cell>
        </row>
      </sheetData>
      <sheetData sheetId="2189">
        <row r="2">
          <cell r="E2">
            <v>0</v>
          </cell>
        </row>
      </sheetData>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ow r="2">
          <cell r="E2">
            <v>0</v>
          </cell>
        </row>
      </sheetData>
      <sheetData sheetId="2203" refreshError="1"/>
      <sheetData sheetId="2204" refreshError="1"/>
      <sheetData sheetId="2205" refreshError="1"/>
      <sheetData sheetId="2206">
        <row r="2">
          <cell r="E2">
            <v>0</v>
          </cell>
        </row>
      </sheetData>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ow r="2">
          <cell r="E2">
            <v>0</v>
          </cell>
        </row>
      </sheetData>
      <sheetData sheetId="2231" refreshError="1"/>
      <sheetData sheetId="2232">
        <row r="2">
          <cell r="E2">
            <v>0</v>
          </cell>
        </row>
      </sheetData>
      <sheetData sheetId="2233">
        <row r="2">
          <cell r="E2">
            <v>0</v>
          </cell>
        </row>
      </sheetData>
      <sheetData sheetId="2234" refreshError="1"/>
      <sheetData sheetId="2235" refreshError="1"/>
      <sheetData sheetId="2236" refreshError="1"/>
      <sheetData sheetId="2237">
        <row r="2">
          <cell r="E2">
            <v>0</v>
          </cell>
        </row>
      </sheetData>
      <sheetData sheetId="2238">
        <row r="2">
          <cell r="E2">
            <v>0</v>
          </cell>
        </row>
      </sheetData>
      <sheetData sheetId="2239">
        <row r="2">
          <cell r="E2">
            <v>0</v>
          </cell>
        </row>
      </sheetData>
      <sheetData sheetId="2240">
        <row r="2">
          <cell r="E2">
            <v>0</v>
          </cell>
        </row>
      </sheetData>
      <sheetData sheetId="2241">
        <row r="2">
          <cell r="E2">
            <v>0</v>
          </cell>
        </row>
      </sheetData>
      <sheetData sheetId="2242">
        <row r="2">
          <cell r="E2">
            <v>0</v>
          </cell>
        </row>
      </sheetData>
      <sheetData sheetId="2243">
        <row r="2">
          <cell r="E2">
            <v>0</v>
          </cell>
        </row>
      </sheetData>
      <sheetData sheetId="2244">
        <row r="2">
          <cell r="E2">
            <v>0</v>
          </cell>
        </row>
      </sheetData>
      <sheetData sheetId="2245">
        <row r="2">
          <cell r="E2">
            <v>0</v>
          </cell>
        </row>
      </sheetData>
      <sheetData sheetId="2246">
        <row r="2">
          <cell r="E2">
            <v>0</v>
          </cell>
        </row>
      </sheetData>
      <sheetData sheetId="2247">
        <row r="2">
          <cell r="E2">
            <v>0</v>
          </cell>
        </row>
      </sheetData>
      <sheetData sheetId="2248">
        <row r="2">
          <cell r="E2">
            <v>0</v>
          </cell>
        </row>
      </sheetData>
      <sheetData sheetId="2249">
        <row r="2">
          <cell r="E2">
            <v>0</v>
          </cell>
        </row>
      </sheetData>
      <sheetData sheetId="2250">
        <row r="2">
          <cell r="E2">
            <v>0</v>
          </cell>
        </row>
      </sheetData>
      <sheetData sheetId="2251">
        <row r="2">
          <cell r="E2">
            <v>0</v>
          </cell>
        </row>
      </sheetData>
      <sheetData sheetId="2252">
        <row r="2">
          <cell r="E2">
            <v>0</v>
          </cell>
        </row>
      </sheetData>
      <sheetData sheetId="2253">
        <row r="2">
          <cell r="E2">
            <v>0</v>
          </cell>
        </row>
      </sheetData>
      <sheetData sheetId="2254">
        <row r="2">
          <cell r="E2">
            <v>0</v>
          </cell>
        </row>
      </sheetData>
      <sheetData sheetId="2255">
        <row r="2">
          <cell r="E2">
            <v>0</v>
          </cell>
        </row>
      </sheetData>
      <sheetData sheetId="2256">
        <row r="2">
          <cell r="E2">
            <v>0</v>
          </cell>
        </row>
      </sheetData>
      <sheetData sheetId="2257">
        <row r="2">
          <cell r="E2">
            <v>0</v>
          </cell>
        </row>
      </sheetData>
      <sheetData sheetId="2258">
        <row r="2">
          <cell r="E2">
            <v>0</v>
          </cell>
        </row>
      </sheetData>
      <sheetData sheetId="2259">
        <row r="2">
          <cell r="E2">
            <v>0</v>
          </cell>
        </row>
      </sheetData>
      <sheetData sheetId="2260">
        <row r="2">
          <cell r="E2">
            <v>0</v>
          </cell>
        </row>
      </sheetData>
      <sheetData sheetId="2261">
        <row r="2">
          <cell r="E2">
            <v>0</v>
          </cell>
        </row>
      </sheetData>
      <sheetData sheetId="2262">
        <row r="2">
          <cell r="E2">
            <v>0</v>
          </cell>
        </row>
      </sheetData>
      <sheetData sheetId="2263">
        <row r="2">
          <cell r="E2">
            <v>0</v>
          </cell>
        </row>
      </sheetData>
      <sheetData sheetId="2264">
        <row r="2">
          <cell r="E2">
            <v>0</v>
          </cell>
        </row>
      </sheetData>
      <sheetData sheetId="2265">
        <row r="2">
          <cell r="E2">
            <v>0</v>
          </cell>
        </row>
      </sheetData>
      <sheetData sheetId="2266">
        <row r="2">
          <cell r="E2">
            <v>0</v>
          </cell>
        </row>
      </sheetData>
      <sheetData sheetId="2267">
        <row r="2">
          <cell r="E2">
            <v>0</v>
          </cell>
        </row>
      </sheetData>
      <sheetData sheetId="2268">
        <row r="2">
          <cell r="E2">
            <v>0</v>
          </cell>
        </row>
      </sheetData>
      <sheetData sheetId="2269">
        <row r="2">
          <cell r="E2">
            <v>0</v>
          </cell>
        </row>
      </sheetData>
      <sheetData sheetId="2270">
        <row r="2">
          <cell r="E2">
            <v>0</v>
          </cell>
        </row>
      </sheetData>
      <sheetData sheetId="2271">
        <row r="2">
          <cell r="E2">
            <v>0</v>
          </cell>
        </row>
      </sheetData>
      <sheetData sheetId="2272">
        <row r="2">
          <cell r="E2">
            <v>0</v>
          </cell>
        </row>
      </sheetData>
      <sheetData sheetId="2273">
        <row r="2">
          <cell r="E2">
            <v>0</v>
          </cell>
        </row>
      </sheetData>
      <sheetData sheetId="2274">
        <row r="2">
          <cell r="E2">
            <v>0</v>
          </cell>
        </row>
      </sheetData>
      <sheetData sheetId="2275">
        <row r="2">
          <cell r="E2">
            <v>0</v>
          </cell>
        </row>
      </sheetData>
      <sheetData sheetId="2276">
        <row r="2">
          <cell r="E2">
            <v>0</v>
          </cell>
        </row>
      </sheetData>
      <sheetData sheetId="2277">
        <row r="2">
          <cell r="E2">
            <v>0</v>
          </cell>
        </row>
      </sheetData>
      <sheetData sheetId="2278">
        <row r="2">
          <cell r="E2">
            <v>0</v>
          </cell>
        </row>
      </sheetData>
      <sheetData sheetId="2279">
        <row r="2">
          <cell r="E2">
            <v>0</v>
          </cell>
        </row>
      </sheetData>
      <sheetData sheetId="2280">
        <row r="2">
          <cell r="E2">
            <v>0</v>
          </cell>
        </row>
      </sheetData>
      <sheetData sheetId="2281">
        <row r="2">
          <cell r="E2">
            <v>0</v>
          </cell>
        </row>
      </sheetData>
      <sheetData sheetId="2282">
        <row r="2">
          <cell r="E2">
            <v>0</v>
          </cell>
        </row>
      </sheetData>
      <sheetData sheetId="2283">
        <row r="2">
          <cell r="E2">
            <v>0</v>
          </cell>
        </row>
      </sheetData>
      <sheetData sheetId="2284">
        <row r="2">
          <cell r="E2">
            <v>0</v>
          </cell>
        </row>
      </sheetData>
      <sheetData sheetId="2285">
        <row r="2">
          <cell r="E2">
            <v>0</v>
          </cell>
        </row>
      </sheetData>
      <sheetData sheetId="2286">
        <row r="2">
          <cell r="E2">
            <v>0</v>
          </cell>
        </row>
      </sheetData>
      <sheetData sheetId="2287">
        <row r="2">
          <cell r="E2">
            <v>0</v>
          </cell>
        </row>
      </sheetData>
      <sheetData sheetId="2288">
        <row r="2">
          <cell r="E2">
            <v>0</v>
          </cell>
        </row>
      </sheetData>
      <sheetData sheetId="2289">
        <row r="2">
          <cell r="E2">
            <v>0</v>
          </cell>
        </row>
      </sheetData>
      <sheetData sheetId="2290">
        <row r="2">
          <cell r="E2">
            <v>0</v>
          </cell>
        </row>
      </sheetData>
      <sheetData sheetId="2291">
        <row r="2">
          <cell r="E2">
            <v>0</v>
          </cell>
        </row>
      </sheetData>
      <sheetData sheetId="2292">
        <row r="2">
          <cell r="E2">
            <v>0</v>
          </cell>
        </row>
      </sheetData>
      <sheetData sheetId="2293">
        <row r="2">
          <cell r="E2">
            <v>0</v>
          </cell>
        </row>
      </sheetData>
      <sheetData sheetId="2294">
        <row r="2">
          <cell r="E2">
            <v>0</v>
          </cell>
        </row>
      </sheetData>
      <sheetData sheetId="2295">
        <row r="2">
          <cell r="E2">
            <v>0</v>
          </cell>
        </row>
      </sheetData>
      <sheetData sheetId="2296">
        <row r="2">
          <cell r="E2">
            <v>0</v>
          </cell>
        </row>
      </sheetData>
      <sheetData sheetId="2297">
        <row r="2">
          <cell r="E2">
            <v>0</v>
          </cell>
        </row>
      </sheetData>
      <sheetData sheetId="2298">
        <row r="2">
          <cell r="E2">
            <v>0</v>
          </cell>
        </row>
      </sheetData>
      <sheetData sheetId="2299">
        <row r="2">
          <cell r="E2">
            <v>0</v>
          </cell>
        </row>
      </sheetData>
      <sheetData sheetId="2300">
        <row r="2">
          <cell r="E2">
            <v>0</v>
          </cell>
        </row>
      </sheetData>
      <sheetData sheetId="2301">
        <row r="2">
          <cell r="E2">
            <v>0</v>
          </cell>
        </row>
      </sheetData>
      <sheetData sheetId="2302">
        <row r="2">
          <cell r="E2">
            <v>0</v>
          </cell>
        </row>
      </sheetData>
      <sheetData sheetId="2303">
        <row r="2">
          <cell r="E2">
            <v>0</v>
          </cell>
        </row>
      </sheetData>
      <sheetData sheetId="2304">
        <row r="2">
          <cell r="E2">
            <v>0</v>
          </cell>
        </row>
      </sheetData>
      <sheetData sheetId="2305">
        <row r="2">
          <cell r="E2">
            <v>0</v>
          </cell>
        </row>
      </sheetData>
      <sheetData sheetId="2306">
        <row r="2">
          <cell r="E2">
            <v>0</v>
          </cell>
        </row>
      </sheetData>
      <sheetData sheetId="2307">
        <row r="2">
          <cell r="E2">
            <v>0</v>
          </cell>
        </row>
      </sheetData>
      <sheetData sheetId="2308">
        <row r="2">
          <cell r="E2">
            <v>0</v>
          </cell>
        </row>
      </sheetData>
      <sheetData sheetId="2309">
        <row r="2">
          <cell r="E2">
            <v>0</v>
          </cell>
        </row>
      </sheetData>
      <sheetData sheetId="2310">
        <row r="2">
          <cell r="E2">
            <v>0</v>
          </cell>
        </row>
      </sheetData>
      <sheetData sheetId="2311">
        <row r="2">
          <cell r="E2">
            <v>0</v>
          </cell>
        </row>
      </sheetData>
      <sheetData sheetId="2312">
        <row r="2">
          <cell r="E2">
            <v>0</v>
          </cell>
        </row>
      </sheetData>
      <sheetData sheetId="2313">
        <row r="2">
          <cell r="E2">
            <v>0</v>
          </cell>
        </row>
      </sheetData>
      <sheetData sheetId="2314">
        <row r="2">
          <cell r="E2">
            <v>0</v>
          </cell>
        </row>
      </sheetData>
      <sheetData sheetId="2315">
        <row r="2">
          <cell r="E2">
            <v>0</v>
          </cell>
        </row>
      </sheetData>
      <sheetData sheetId="2316">
        <row r="2">
          <cell r="E2">
            <v>0</v>
          </cell>
        </row>
      </sheetData>
      <sheetData sheetId="2317">
        <row r="2">
          <cell r="E2">
            <v>0</v>
          </cell>
        </row>
      </sheetData>
      <sheetData sheetId="2318">
        <row r="2">
          <cell r="E2">
            <v>0</v>
          </cell>
        </row>
      </sheetData>
      <sheetData sheetId="2319">
        <row r="2">
          <cell r="E2">
            <v>0</v>
          </cell>
        </row>
      </sheetData>
      <sheetData sheetId="2320">
        <row r="2">
          <cell r="E2">
            <v>0</v>
          </cell>
        </row>
      </sheetData>
      <sheetData sheetId="2321">
        <row r="2">
          <cell r="E2">
            <v>0</v>
          </cell>
        </row>
      </sheetData>
      <sheetData sheetId="2322">
        <row r="2">
          <cell r="E2">
            <v>0</v>
          </cell>
        </row>
      </sheetData>
      <sheetData sheetId="2323">
        <row r="2">
          <cell r="E2">
            <v>0</v>
          </cell>
        </row>
      </sheetData>
      <sheetData sheetId="2324">
        <row r="2">
          <cell r="E2">
            <v>0</v>
          </cell>
        </row>
      </sheetData>
      <sheetData sheetId="2325">
        <row r="2">
          <cell r="E2">
            <v>0</v>
          </cell>
        </row>
      </sheetData>
      <sheetData sheetId="2326">
        <row r="2">
          <cell r="E2">
            <v>0</v>
          </cell>
        </row>
      </sheetData>
      <sheetData sheetId="2327">
        <row r="2">
          <cell r="E2">
            <v>0</v>
          </cell>
        </row>
      </sheetData>
      <sheetData sheetId="2328">
        <row r="2">
          <cell r="E2">
            <v>0</v>
          </cell>
        </row>
      </sheetData>
      <sheetData sheetId="2329">
        <row r="2">
          <cell r="E2">
            <v>0</v>
          </cell>
        </row>
      </sheetData>
      <sheetData sheetId="2330">
        <row r="2">
          <cell r="E2">
            <v>0</v>
          </cell>
        </row>
      </sheetData>
      <sheetData sheetId="2331">
        <row r="2">
          <cell r="E2">
            <v>0</v>
          </cell>
        </row>
      </sheetData>
      <sheetData sheetId="2332">
        <row r="2">
          <cell r="E2">
            <v>0</v>
          </cell>
        </row>
      </sheetData>
      <sheetData sheetId="2333">
        <row r="2">
          <cell r="E2">
            <v>0</v>
          </cell>
        </row>
      </sheetData>
      <sheetData sheetId="2334">
        <row r="2">
          <cell r="E2">
            <v>0</v>
          </cell>
        </row>
      </sheetData>
      <sheetData sheetId="2335">
        <row r="2">
          <cell r="E2">
            <v>0</v>
          </cell>
        </row>
      </sheetData>
      <sheetData sheetId="2336">
        <row r="2">
          <cell r="E2">
            <v>0</v>
          </cell>
        </row>
      </sheetData>
      <sheetData sheetId="2337">
        <row r="2">
          <cell r="E2">
            <v>0</v>
          </cell>
        </row>
      </sheetData>
      <sheetData sheetId="2338">
        <row r="2">
          <cell r="E2">
            <v>0</v>
          </cell>
        </row>
      </sheetData>
      <sheetData sheetId="2339">
        <row r="2">
          <cell r="E2">
            <v>0</v>
          </cell>
        </row>
      </sheetData>
      <sheetData sheetId="2340">
        <row r="2">
          <cell r="E2">
            <v>0</v>
          </cell>
        </row>
      </sheetData>
      <sheetData sheetId="2341">
        <row r="2">
          <cell r="E2">
            <v>0</v>
          </cell>
        </row>
      </sheetData>
      <sheetData sheetId="2342">
        <row r="2">
          <cell r="E2">
            <v>0</v>
          </cell>
        </row>
      </sheetData>
      <sheetData sheetId="2343">
        <row r="2">
          <cell r="E2">
            <v>0</v>
          </cell>
        </row>
      </sheetData>
      <sheetData sheetId="2344">
        <row r="2">
          <cell r="E2">
            <v>0</v>
          </cell>
        </row>
      </sheetData>
      <sheetData sheetId="2345">
        <row r="2">
          <cell r="E2">
            <v>0</v>
          </cell>
        </row>
      </sheetData>
      <sheetData sheetId="2346">
        <row r="2">
          <cell r="E2">
            <v>0</v>
          </cell>
        </row>
      </sheetData>
      <sheetData sheetId="2347">
        <row r="2">
          <cell r="E2">
            <v>0</v>
          </cell>
        </row>
      </sheetData>
      <sheetData sheetId="2348">
        <row r="2">
          <cell r="E2">
            <v>0</v>
          </cell>
        </row>
      </sheetData>
      <sheetData sheetId="2349">
        <row r="2">
          <cell r="E2">
            <v>0</v>
          </cell>
        </row>
      </sheetData>
      <sheetData sheetId="2350">
        <row r="2">
          <cell r="E2">
            <v>0</v>
          </cell>
        </row>
      </sheetData>
      <sheetData sheetId="2351">
        <row r="2">
          <cell r="E2">
            <v>0</v>
          </cell>
        </row>
      </sheetData>
      <sheetData sheetId="2352">
        <row r="2">
          <cell r="E2">
            <v>0</v>
          </cell>
        </row>
      </sheetData>
      <sheetData sheetId="2353">
        <row r="2">
          <cell r="E2">
            <v>0</v>
          </cell>
        </row>
      </sheetData>
      <sheetData sheetId="2354">
        <row r="2">
          <cell r="E2">
            <v>0</v>
          </cell>
        </row>
      </sheetData>
      <sheetData sheetId="2355">
        <row r="2">
          <cell r="E2">
            <v>0</v>
          </cell>
        </row>
      </sheetData>
      <sheetData sheetId="2356">
        <row r="2">
          <cell r="E2">
            <v>0</v>
          </cell>
        </row>
      </sheetData>
      <sheetData sheetId="2357">
        <row r="2">
          <cell r="E2">
            <v>0</v>
          </cell>
        </row>
      </sheetData>
      <sheetData sheetId="2358">
        <row r="2">
          <cell r="E2">
            <v>0</v>
          </cell>
        </row>
      </sheetData>
      <sheetData sheetId="2359">
        <row r="2">
          <cell r="E2">
            <v>0</v>
          </cell>
        </row>
      </sheetData>
      <sheetData sheetId="2360">
        <row r="2">
          <cell r="E2">
            <v>0</v>
          </cell>
        </row>
      </sheetData>
      <sheetData sheetId="2361">
        <row r="2">
          <cell r="E2">
            <v>0</v>
          </cell>
        </row>
      </sheetData>
      <sheetData sheetId="2362">
        <row r="2">
          <cell r="E2">
            <v>0</v>
          </cell>
        </row>
      </sheetData>
      <sheetData sheetId="2363">
        <row r="2">
          <cell r="E2">
            <v>0</v>
          </cell>
        </row>
      </sheetData>
      <sheetData sheetId="2364">
        <row r="2">
          <cell r="E2">
            <v>0</v>
          </cell>
        </row>
      </sheetData>
      <sheetData sheetId="2365">
        <row r="2">
          <cell r="E2">
            <v>0</v>
          </cell>
        </row>
      </sheetData>
      <sheetData sheetId="2366">
        <row r="2">
          <cell r="E2">
            <v>0</v>
          </cell>
        </row>
      </sheetData>
      <sheetData sheetId="2367">
        <row r="2">
          <cell r="E2">
            <v>0</v>
          </cell>
        </row>
      </sheetData>
      <sheetData sheetId="2368">
        <row r="2">
          <cell r="E2">
            <v>0</v>
          </cell>
        </row>
      </sheetData>
      <sheetData sheetId="2369">
        <row r="2">
          <cell r="E2">
            <v>0</v>
          </cell>
        </row>
      </sheetData>
      <sheetData sheetId="2370">
        <row r="2">
          <cell r="E2">
            <v>0</v>
          </cell>
        </row>
      </sheetData>
      <sheetData sheetId="2371">
        <row r="2">
          <cell r="E2">
            <v>0</v>
          </cell>
        </row>
      </sheetData>
      <sheetData sheetId="2372">
        <row r="2">
          <cell r="E2">
            <v>0</v>
          </cell>
        </row>
      </sheetData>
      <sheetData sheetId="2373">
        <row r="2">
          <cell r="E2">
            <v>0</v>
          </cell>
        </row>
      </sheetData>
      <sheetData sheetId="2374">
        <row r="2">
          <cell r="E2">
            <v>0</v>
          </cell>
        </row>
      </sheetData>
      <sheetData sheetId="2375">
        <row r="2">
          <cell r="E2">
            <v>0</v>
          </cell>
        </row>
      </sheetData>
      <sheetData sheetId="2376">
        <row r="2">
          <cell r="E2">
            <v>0</v>
          </cell>
        </row>
      </sheetData>
      <sheetData sheetId="2377">
        <row r="2">
          <cell r="E2">
            <v>0</v>
          </cell>
        </row>
      </sheetData>
      <sheetData sheetId="2378">
        <row r="2">
          <cell r="E2">
            <v>0</v>
          </cell>
        </row>
      </sheetData>
      <sheetData sheetId="2379">
        <row r="2">
          <cell r="E2">
            <v>0</v>
          </cell>
        </row>
      </sheetData>
      <sheetData sheetId="2380">
        <row r="2">
          <cell r="E2">
            <v>0</v>
          </cell>
        </row>
      </sheetData>
      <sheetData sheetId="2381">
        <row r="2">
          <cell r="E2">
            <v>0</v>
          </cell>
        </row>
      </sheetData>
      <sheetData sheetId="2382">
        <row r="2">
          <cell r="E2">
            <v>0</v>
          </cell>
        </row>
      </sheetData>
      <sheetData sheetId="2383">
        <row r="2">
          <cell r="E2">
            <v>0</v>
          </cell>
        </row>
      </sheetData>
      <sheetData sheetId="2384">
        <row r="2">
          <cell r="E2">
            <v>0</v>
          </cell>
        </row>
      </sheetData>
      <sheetData sheetId="2385">
        <row r="2">
          <cell r="E2">
            <v>0</v>
          </cell>
        </row>
      </sheetData>
      <sheetData sheetId="2386">
        <row r="2">
          <cell r="E2">
            <v>0</v>
          </cell>
        </row>
      </sheetData>
      <sheetData sheetId="2387">
        <row r="2">
          <cell r="E2">
            <v>0</v>
          </cell>
        </row>
      </sheetData>
      <sheetData sheetId="2388">
        <row r="2">
          <cell r="E2">
            <v>0</v>
          </cell>
        </row>
      </sheetData>
      <sheetData sheetId="2389">
        <row r="2">
          <cell r="E2">
            <v>0</v>
          </cell>
        </row>
      </sheetData>
      <sheetData sheetId="2390">
        <row r="2">
          <cell r="E2">
            <v>0</v>
          </cell>
        </row>
      </sheetData>
      <sheetData sheetId="2391">
        <row r="2">
          <cell r="E2">
            <v>0</v>
          </cell>
        </row>
      </sheetData>
      <sheetData sheetId="2392">
        <row r="2">
          <cell r="E2">
            <v>0</v>
          </cell>
        </row>
      </sheetData>
      <sheetData sheetId="2393">
        <row r="2">
          <cell r="E2">
            <v>0</v>
          </cell>
        </row>
      </sheetData>
      <sheetData sheetId="2394">
        <row r="2">
          <cell r="E2">
            <v>0</v>
          </cell>
        </row>
      </sheetData>
      <sheetData sheetId="2395">
        <row r="2">
          <cell r="E2">
            <v>0</v>
          </cell>
        </row>
      </sheetData>
      <sheetData sheetId="2396">
        <row r="2">
          <cell r="E2">
            <v>0</v>
          </cell>
        </row>
      </sheetData>
      <sheetData sheetId="2397">
        <row r="2">
          <cell r="E2">
            <v>0</v>
          </cell>
        </row>
      </sheetData>
      <sheetData sheetId="2398">
        <row r="2">
          <cell r="E2">
            <v>0</v>
          </cell>
        </row>
      </sheetData>
      <sheetData sheetId="2399">
        <row r="2">
          <cell r="E2">
            <v>0</v>
          </cell>
        </row>
      </sheetData>
      <sheetData sheetId="2400">
        <row r="2">
          <cell r="E2">
            <v>0</v>
          </cell>
        </row>
      </sheetData>
      <sheetData sheetId="2401">
        <row r="2">
          <cell r="E2">
            <v>0</v>
          </cell>
        </row>
      </sheetData>
      <sheetData sheetId="2402">
        <row r="2">
          <cell r="E2">
            <v>0</v>
          </cell>
        </row>
      </sheetData>
      <sheetData sheetId="2403">
        <row r="2">
          <cell r="E2">
            <v>0</v>
          </cell>
        </row>
      </sheetData>
      <sheetData sheetId="2404">
        <row r="2">
          <cell r="E2">
            <v>0</v>
          </cell>
        </row>
      </sheetData>
      <sheetData sheetId="2405">
        <row r="2">
          <cell r="E2">
            <v>0</v>
          </cell>
        </row>
      </sheetData>
      <sheetData sheetId="2406">
        <row r="2">
          <cell r="E2">
            <v>0</v>
          </cell>
        </row>
      </sheetData>
      <sheetData sheetId="2407">
        <row r="2">
          <cell r="E2">
            <v>0</v>
          </cell>
        </row>
      </sheetData>
      <sheetData sheetId="2408">
        <row r="2">
          <cell r="E2">
            <v>0</v>
          </cell>
        </row>
      </sheetData>
      <sheetData sheetId="2409">
        <row r="2">
          <cell r="E2">
            <v>0</v>
          </cell>
        </row>
      </sheetData>
      <sheetData sheetId="2410">
        <row r="2">
          <cell r="E2">
            <v>0</v>
          </cell>
        </row>
      </sheetData>
      <sheetData sheetId="2411">
        <row r="2">
          <cell r="E2">
            <v>0</v>
          </cell>
        </row>
      </sheetData>
      <sheetData sheetId="2412">
        <row r="2">
          <cell r="E2">
            <v>0</v>
          </cell>
        </row>
      </sheetData>
      <sheetData sheetId="2413">
        <row r="2">
          <cell r="E2">
            <v>0</v>
          </cell>
        </row>
      </sheetData>
      <sheetData sheetId="2414">
        <row r="2">
          <cell r="E2">
            <v>0</v>
          </cell>
        </row>
      </sheetData>
      <sheetData sheetId="2415">
        <row r="2">
          <cell r="E2">
            <v>0</v>
          </cell>
        </row>
      </sheetData>
      <sheetData sheetId="2416">
        <row r="2">
          <cell r="E2">
            <v>0</v>
          </cell>
        </row>
      </sheetData>
      <sheetData sheetId="2417">
        <row r="2">
          <cell r="E2">
            <v>0</v>
          </cell>
        </row>
      </sheetData>
      <sheetData sheetId="2418">
        <row r="2">
          <cell r="E2">
            <v>0</v>
          </cell>
        </row>
      </sheetData>
      <sheetData sheetId="2419">
        <row r="2">
          <cell r="E2">
            <v>0</v>
          </cell>
        </row>
      </sheetData>
      <sheetData sheetId="2420">
        <row r="2">
          <cell r="E2">
            <v>0</v>
          </cell>
        </row>
      </sheetData>
      <sheetData sheetId="2421">
        <row r="2">
          <cell r="E2">
            <v>0</v>
          </cell>
        </row>
      </sheetData>
      <sheetData sheetId="2422">
        <row r="2">
          <cell r="E2">
            <v>0</v>
          </cell>
        </row>
      </sheetData>
      <sheetData sheetId="2423">
        <row r="2">
          <cell r="E2">
            <v>0</v>
          </cell>
        </row>
      </sheetData>
      <sheetData sheetId="2424">
        <row r="2">
          <cell r="E2">
            <v>0</v>
          </cell>
        </row>
      </sheetData>
      <sheetData sheetId="2425">
        <row r="2">
          <cell r="E2">
            <v>0</v>
          </cell>
        </row>
      </sheetData>
      <sheetData sheetId="2426">
        <row r="2">
          <cell r="E2">
            <v>0</v>
          </cell>
        </row>
      </sheetData>
      <sheetData sheetId="2427">
        <row r="2">
          <cell r="E2">
            <v>0</v>
          </cell>
        </row>
      </sheetData>
      <sheetData sheetId="2428">
        <row r="2">
          <cell r="E2">
            <v>0</v>
          </cell>
        </row>
      </sheetData>
      <sheetData sheetId="2429">
        <row r="2">
          <cell r="E2">
            <v>0</v>
          </cell>
        </row>
      </sheetData>
      <sheetData sheetId="2430">
        <row r="2">
          <cell r="E2">
            <v>0</v>
          </cell>
        </row>
      </sheetData>
      <sheetData sheetId="2431">
        <row r="2">
          <cell r="E2">
            <v>0</v>
          </cell>
        </row>
      </sheetData>
      <sheetData sheetId="2432">
        <row r="2">
          <cell r="E2">
            <v>0</v>
          </cell>
        </row>
      </sheetData>
      <sheetData sheetId="2433">
        <row r="2">
          <cell r="E2">
            <v>0</v>
          </cell>
        </row>
      </sheetData>
      <sheetData sheetId="2434">
        <row r="2">
          <cell r="E2">
            <v>0</v>
          </cell>
        </row>
      </sheetData>
      <sheetData sheetId="2435">
        <row r="2">
          <cell r="E2">
            <v>0</v>
          </cell>
        </row>
      </sheetData>
      <sheetData sheetId="2436">
        <row r="2">
          <cell r="E2">
            <v>0</v>
          </cell>
        </row>
      </sheetData>
      <sheetData sheetId="2437">
        <row r="2">
          <cell r="E2">
            <v>0</v>
          </cell>
        </row>
      </sheetData>
      <sheetData sheetId="2438">
        <row r="2">
          <cell r="E2">
            <v>0</v>
          </cell>
        </row>
      </sheetData>
      <sheetData sheetId="2439">
        <row r="2">
          <cell r="E2">
            <v>0</v>
          </cell>
        </row>
      </sheetData>
      <sheetData sheetId="2440">
        <row r="2">
          <cell r="E2">
            <v>0</v>
          </cell>
        </row>
      </sheetData>
      <sheetData sheetId="2441">
        <row r="2">
          <cell r="E2">
            <v>0</v>
          </cell>
        </row>
      </sheetData>
      <sheetData sheetId="2442">
        <row r="2">
          <cell r="E2">
            <v>0</v>
          </cell>
        </row>
      </sheetData>
      <sheetData sheetId="2443">
        <row r="2">
          <cell r="E2">
            <v>0</v>
          </cell>
        </row>
      </sheetData>
      <sheetData sheetId="2444">
        <row r="2">
          <cell r="E2">
            <v>0</v>
          </cell>
        </row>
      </sheetData>
      <sheetData sheetId="2445">
        <row r="2">
          <cell r="E2">
            <v>0</v>
          </cell>
        </row>
      </sheetData>
      <sheetData sheetId="2446">
        <row r="2">
          <cell r="E2">
            <v>0</v>
          </cell>
        </row>
      </sheetData>
      <sheetData sheetId="2447">
        <row r="2">
          <cell r="E2">
            <v>0</v>
          </cell>
        </row>
      </sheetData>
      <sheetData sheetId="2448">
        <row r="2">
          <cell r="E2">
            <v>0</v>
          </cell>
        </row>
      </sheetData>
      <sheetData sheetId="2449">
        <row r="2">
          <cell r="E2">
            <v>0</v>
          </cell>
        </row>
      </sheetData>
      <sheetData sheetId="2450">
        <row r="2">
          <cell r="E2">
            <v>0</v>
          </cell>
        </row>
      </sheetData>
      <sheetData sheetId="2451">
        <row r="2">
          <cell r="E2">
            <v>0</v>
          </cell>
        </row>
      </sheetData>
      <sheetData sheetId="2452">
        <row r="2">
          <cell r="E2">
            <v>0</v>
          </cell>
        </row>
      </sheetData>
      <sheetData sheetId="2453">
        <row r="2">
          <cell r="E2">
            <v>0</v>
          </cell>
        </row>
      </sheetData>
      <sheetData sheetId="2454">
        <row r="2">
          <cell r="E2">
            <v>0</v>
          </cell>
        </row>
      </sheetData>
      <sheetData sheetId="2455">
        <row r="2">
          <cell r="E2">
            <v>0</v>
          </cell>
        </row>
      </sheetData>
      <sheetData sheetId="2456">
        <row r="2">
          <cell r="E2">
            <v>0</v>
          </cell>
        </row>
      </sheetData>
      <sheetData sheetId="2457">
        <row r="2">
          <cell r="E2">
            <v>0</v>
          </cell>
        </row>
      </sheetData>
      <sheetData sheetId="2458">
        <row r="2">
          <cell r="E2">
            <v>0</v>
          </cell>
        </row>
      </sheetData>
      <sheetData sheetId="2459">
        <row r="2">
          <cell r="E2">
            <v>0</v>
          </cell>
        </row>
      </sheetData>
      <sheetData sheetId="2460">
        <row r="2">
          <cell r="E2">
            <v>0</v>
          </cell>
        </row>
      </sheetData>
      <sheetData sheetId="2461">
        <row r="2">
          <cell r="E2">
            <v>0</v>
          </cell>
        </row>
      </sheetData>
      <sheetData sheetId="2462">
        <row r="2">
          <cell r="E2">
            <v>0</v>
          </cell>
        </row>
      </sheetData>
      <sheetData sheetId="2463">
        <row r="2">
          <cell r="E2">
            <v>0</v>
          </cell>
        </row>
      </sheetData>
      <sheetData sheetId="2464">
        <row r="2">
          <cell r="E2">
            <v>0</v>
          </cell>
        </row>
      </sheetData>
      <sheetData sheetId="2465">
        <row r="2">
          <cell r="E2">
            <v>0</v>
          </cell>
        </row>
      </sheetData>
      <sheetData sheetId="2466">
        <row r="2">
          <cell r="E2">
            <v>0</v>
          </cell>
        </row>
      </sheetData>
      <sheetData sheetId="2467">
        <row r="2">
          <cell r="E2">
            <v>0</v>
          </cell>
        </row>
      </sheetData>
      <sheetData sheetId="2468">
        <row r="2">
          <cell r="E2">
            <v>0</v>
          </cell>
        </row>
      </sheetData>
      <sheetData sheetId="2469">
        <row r="2">
          <cell r="E2">
            <v>0</v>
          </cell>
        </row>
      </sheetData>
      <sheetData sheetId="2470">
        <row r="2">
          <cell r="E2">
            <v>0</v>
          </cell>
        </row>
      </sheetData>
      <sheetData sheetId="2471">
        <row r="2">
          <cell r="E2">
            <v>0</v>
          </cell>
        </row>
      </sheetData>
      <sheetData sheetId="2472">
        <row r="2">
          <cell r="E2">
            <v>0</v>
          </cell>
        </row>
      </sheetData>
      <sheetData sheetId="2473">
        <row r="2">
          <cell r="E2">
            <v>0</v>
          </cell>
        </row>
      </sheetData>
      <sheetData sheetId="2474">
        <row r="2">
          <cell r="E2">
            <v>0</v>
          </cell>
        </row>
      </sheetData>
      <sheetData sheetId="2475">
        <row r="2">
          <cell r="E2">
            <v>0</v>
          </cell>
        </row>
      </sheetData>
      <sheetData sheetId="2476">
        <row r="2">
          <cell r="E2">
            <v>0</v>
          </cell>
        </row>
      </sheetData>
      <sheetData sheetId="2477">
        <row r="2">
          <cell r="E2">
            <v>0</v>
          </cell>
        </row>
      </sheetData>
      <sheetData sheetId="2478">
        <row r="2">
          <cell r="E2">
            <v>0</v>
          </cell>
        </row>
      </sheetData>
      <sheetData sheetId="2479">
        <row r="2">
          <cell r="E2">
            <v>0</v>
          </cell>
        </row>
      </sheetData>
      <sheetData sheetId="2480">
        <row r="2">
          <cell r="E2">
            <v>0</v>
          </cell>
        </row>
      </sheetData>
      <sheetData sheetId="2481">
        <row r="2">
          <cell r="E2">
            <v>0</v>
          </cell>
        </row>
      </sheetData>
      <sheetData sheetId="2482">
        <row r="2">
          <cell r="E2">
            <v>0</v>
          </cell>
        </row>
      </sheetData>
      <sheetData sheetId="2483">
        <row r="2">
          <cell r="E2">
            <v>0</v>
          </cell>
        </row>
      </sheetData>
      <sheetData sheetId="2484">
        <row r="2">
          <cell r="E2">
            <v>0</v>
          </cell>
        </row>
      </sheetData>
      <sheetData sheetId="2485">
        <row r="2">
          <cell r="E2">
            <v>0</v>
          </cell>
        </row>
      </sheetData>
      <sheetData sheetId="2486">
        <row r="2">
          <cell r="E2">
            <v>0</v>
          </cell>
        </row>
      </sheetData>
      <sheetData sheetId="2487">
        <row r="2">
          <cell r="E2">
            <v>0</v>
          </cell>
        </row>
      </sheetData>
      <sheetData sheetId="2488">
        <row r="2">
          <cell r="E2">
            <v>0</v>
          </cell>
        </row>
      </sheetData>
      <sheetData sheetId="2489">
        <row r="2">
          <cell r="E2">
            <v>0</v>
          </cell>
        </row>
      </sheetData>
      <sheetData sheetId="2490">
        <row r="2">
          <cell r="E2">
            <v>0</v>
          </cell>
        </row>
      </sheetData>
      <sheetData sheetId="2491">
        <row r="2">
          <cell r="E2">
            <v>0</v>
          </cell>
        </row>
      </sheetData>
      <sheetData sheetId="2492">
        <row r="2">
          <cell r="E2">
            <v>0</v>
          </cell>
        </row>
      </sheetData>
      <sheetData sheetId="2493">
        <row r="2">
          <cell r="E2">
            <v>0</v>
          </cell>
        </row>
      </sheetData>
      <sheetData sheetId="2494">
        <row r="2">
          <cell r="E2">
            <v>0</v>
          </cell>
        </row>
      </sheetData>
      <sheetData sheetId="2495">
        <row r="2">
          <cell r="E2">
            <v>0</v>
          </cell>
        </row>
      </sheetData>
      <sheetData sheetId="2496">
        <row r="2">
          <cell r="E2">
            <v>0</v>
          </cell>
        </row>
      </sheetData>
      <sheetData sheetId="2497">
        <row r="2">
          <cell r="E2">
            <v>0</v>
          </cell>
        </row>
      </sheetData>
      <sheetData sheetId="2498">
        <row r="2">
          <cell r="E2">
            <v>0</v>
          </cell>
        </row>
      </sheetData>
      <sheetData sheetId="2499">
        <row r="2">
          <cell r="E2">
            <v>0</v>
          </cell>
        </row>
      </sheetData>
      <sheetData sheetId="2500">
        <row r="2">
          <cell r="E2">
            <v>0</v>
          </cell>
        </row>
      </sheetData>
      <sheetData sheetId="2501">
        <row r="2">
          <cell r="E2">
            <v>0</v>
          </cell>
        </row>
      </sheetData>
      <sheetData sheetId="2502">
        <row r="2">
          <cell r="E2">
            <v>0</v>
          </cell>
        </row>
      </sheetData>
      <sheetData sheetId="2503">
        <row r="2">
          <cell r="E2">
            <v>0</v>
          </cell>
        </row>
      </sheetData>
      <sheetData sheetId="2504">
        <row r="2">
          <cell r="E2">
            <v>0</v>
          </cell>
        </row>
      </sheetData>
      <sheetData sheetId="2505">
        <row r="2">
          <cell r="E2">
            <v>0</v>
          </cell>
        </row>
      </sheetData>
      <sheetData sheetId="2506">
        <row r="2">
          <cell r="E2">
            <v>0</v>
          </cell>
        </row>
      </sheetData>
      <sheetData sheetId="2507">
        <row r="2">
          <cell r="E2">
            <v>0</v>
          </cell>
        </row>
      </sheetData>
      <sheetData sheetId="2508">
        <row r="2">
          <cell r="E2">
            <v>0</v>
          </cell>
        </row>
      </sheetData>
      <sheetData sheetId="2509">
        <row r="2">
          <cell r="E2">
            <v>0</v>
          </cell>
        </row>
      </sheetData>
      <sheetData sheetId="2510">
        <row r="2">
          <cell r="E2">
            <v>0</v>
          </cell>
        </row>
      </sheetData>
      <sheetData sheetId="2511">
        <row r="2">
          <cell r="E2">
            <v>0</v>
          </cell>
        </row>
      </sheetData>
      <sheetData sheetId="2512">
        <row r="2">
          <cell r="E2">
            <v>0</v>
          </cell>
        </row>
      </sheetData>
      <sheetData sheetId="2513">
        <row r="2">
          <cell r="E2">
            <v>0</v>
          </cell>
        </row>
      </sheetData>
      <sheetData sheetId="2514">
        <row r="2">
          <cell r="E2">
            <v>0</v>
          </cell>
        </row>
      </sheetData>
      <sheetData sheetId="2515">
        <row r="2">
          <cell r="E2">
            <v>0</v>
          </cell>
        </row>
      </sheetData>
      <sheetData sheetId="2516">
        <row r="2">
          <cell r="E2">
            <v>0</v>
          </cell>
        </row>
      </sheetData>
      <sheetData sheetId="2517">
        <row r="2">
          <cell r="E2">
            <v>0</v>
          </cell>
        </row>
      </sheetData>
      <sheetData sheetId="2518">
        <row r="2">
          <cell r="E2">
            <v>0</v>
          </cell>
        </row>
      </sheetData>
      <sheetData sheetId="2519">
        <row r="2">
          <cell r="E2">
            <v>0</v>
          </cell>
        </row>
      </sheetData>
      <sheetData sheetId="2520">
        <row r="2">
          <cell r="E2">
            <v>0</v>
          </cell>
        </row>
      </sheetData>
      <sheetData sheetId="2521">
        <row r="2">
          <cell r="E2">
            <v>0</v>
          </cell>
        </row>
      </sheetData>
      <sheetData sheetId="2522">
        <row r="2">
          <cell r="E2">
            <v>0</v>
          </cell>
        </row>
      </sheetData>
      <sheetData sheetId="2523">
        <row r="2">
          <cell r="E2">
            <v>0</v>
          </cell>
        </row>
      </sheetData>
      <sheetData sheetId="2524">
        <row r="2">
          <cell r="E2">
            <v>0</v>
          </cell>
        </row>
      </sheetData>
      <sheetData sheetId="2525">
        <row r="2">
          <cell r="E2">
            <v>0</v>
          </cell>
        </row>
      </sheetData>
      <sheetData sheetId="2526">
        <row r="2">
          <cell r="E2">
            <v>0</v>
          </cell>
        </row>
      </sheetData>
      <sheetData sheetId="2527">
        <row r="2">
          <cell r="E2">
            <v>0</v>
          </cell>
        </row>
      </sheetData>
      <sheetData sheetId="2528">
        <row r="2">
          <cell r="E2">
            <v>0</v>
          </cell>
        </row>
      </sheetData>
      <sheetData sheetId="2529">
        <row r="2">
          <cell r="E2">
            <v>0</v>
          </cell>
        </row>
      </sheetData>
      <sheetData sheetId="2530">
        <row r="2">
          <cell r="E2">
            <v>0</v>
          </cell>
        </row>
      </sheetData>
      <sheetData sheetId="2531">
        <row r="2">
          <cell r="E2">
            <v>0</v>
          </cell>
        </row>
      </sheetData>
      <sheetData sheetId="2532">
        <row r="2">
          <cell r="E2">
            <v>0</v>
          </cell>
        </row>
      </sheetData>
      <sheetData sheetId="2533">
        <row r="2">
          <cell r="E2">
            <v>0</v>
          </cell>
        </row>
      </sheetData>
      <sheetData sheetId="2534">
        <row r="2">
          <cell r="E2">
            <v>0</v>
          </cell>
        </row>
      </sheetData>
      <sheetData sheetId="2535">
        <row r="2">
          <cell r="E2">
            <v>0</v>
          </cell>
        </row>
      </sheetData>
      <sheetData sheetId="2536">
        <row r="2">
          <cell r="E2">
            <v>0</v>
          </cell>
        </row>
      </sheetData>
      <sheetData sheetId="2537">
        <row r="2">
          <cell r="E2">
            <v>0</v>
          </cell>
        </row>
      </sheetData>
      <sheetData sheetId="2538">
        <row r="2">
          <cell r="E2">
            <v>0</v>
          </cell>
        </row>
      </sheetData>
      <sheetData sheetId="2539">
        <row r="2">
          <cell r="E2">
            <v>0</v>
          </cell>
        </row>
      </sheetData>
      <sheetData sheetId="2540">
        <row r="2">
          <cell r="E2">
            <v>0</v>
          </cell>
        </row>
      </sheetData>
      <sheetData sheetId="2541">
        <row r="2">
          <cell r="E2">
            <v>0</v>
          </cell>
        </row>
      </sheetData>
      <sheetData sheetId="2542">
        <row r="2">
          <cell r="E2">
            <v>0</v>
          </cell>
        </row>
      </sheetData>
      <sheetData sheetId="2543">
        <row r="2">
          <cell r="E2">
            <v>0</v>
          </cell>
        </row>
      </sheetData>
      <sheetData sheetId="2544">
        <row r="2">
          <cell r="E2">
            <v>0</v>
          </cell>
        </row>
      </sheetData>
      <sheetData sheetId="2545">
        <row r="2">
          <cell r="E2">
            <v>0</v>
          </cell>
        </row>
      </sheetData>
      <sheetData sheetId="2546">
        <row r="2">
          <cell r="E2">
            <v>0</v>
          </cell>
        </row>
      </sheetData>
      <sheetData sheetId="2547">
        <row r="2">
          <cell r="E2">
            <v>0</v>
          </cell>
        </row>
      </sheetData>
      <sheetData sheetId="2548">
        <row r="2">
          <cell r="E2">
            <v>0</v>
          </cell>
        </row>
      </sheetData>
      <sheetData sheetId="2549">
        <row r="2">
          <cell r="E2">
            <v>0</v>
          </cell>
        </row>
      </sheetData>
      <sheetData sheetId="2550">
        <row r="2">
          <cell r="E2">
            <v>0</v>
          </cell>
        </row>
      </sheetData>
      <sheetData sheetId="2551">
        <row r="2">
          <cell r="E2">
            <v>0</v>
          </cell>
        </row>
      </sheetData>
      <sheetData sheetId="2552">
        <row r="2">
          <cell r="E2">
            <v>0</v>
          </cell>
        </row>
      </sheetData>
      <sheetData sheetId="2553">
        <row r="2">
          <cell r="E2">
            <v>0</v>
          </cell>
        </row>
      </sheetData>
      <sheetData sheetId="2554">
        <row r="2">
          <cell r="E2">
            <v>0</v>
          </cell>
        </row>
      </sheetData>
      <sheetData sheetId="2555">
        <row r="2">
          <cell r="E2">
            <v>0</v>
          </cell>
        </row>
      </sheetData>
      <sheetData sheetId="2556">
        <row r="2">
          <cell r="E2">
            <v>0</v>
          </cell>
        </row>
      </sheetData>
      <sheetData sheetId="2557">
        <row r="2">
          <cell r="E2">
            <v>0</v>
          </cell>
        </row>
      </sheetData>
      <sheetData sheetId="2558">
        <row r="2">
          <cell r="E2">
            <v>0</v>
          </cell>
        </row>
      </sheetData>
      <sheetData sheetId="2559">
        <row r="2">
          <cell r="E2">
            <v>0</v>
          </cell>
        </row>
      </sheetData>
      <sheetData sheetId="2560">
        <row r="2">
          <cell r="E2">
            <v>0</v>
          </cell>
        </row>
      </sheetData>
      <sheetData sheetId="2561">
        <row r="2">
          <cell r="E2">
            <v>0</v>
          </cell>
        </row>
      </sheetData>
      <sheetData sheetId="2562">
        <row r="2">
          <cell r="E2">
            <v>0</v>
          </cell>
        </row>
      </sheetData>
      <sheetData sheetId="2563">
        <row r="2">
          <cell r="E2">
            <v>0</v>
          </cell>
        </row>
      </sheetData>
      <sheetData sheetId="2564">
        <row r="2">
          <cell r="E2">
            <v>0</v>
          </cell>
        </row>
      </sheetData>
      <sheetData sheetId="2565">
        <row r="2">
          <cell r="E2">
            <v>0</v>
          </cell>
        </row>
      </sheetData>
      <sheetData sheetId="2566">
        <row r="2">
          <cell r="E2">
            <v>0</v>
          </cell>
        </row>
      </sheetData>
      <sheetData sheetId="2567">
        <row r="2">
          <cell r="E2">
            <v>0</v>
          </cell>
        </row>
      </sheetData>
      <sheetData sheetId="2568">
        <row r="2">
          <cell r="E2">
            <v>0</v>
          </cell>
        </row>
      </sheetData>
      <sheetData sheetId="2569">
        <row r="2">
          <cell r="E2">
            <v>0</v>
          </cell>
        </row>
      </sheetData>
      <sheetData sheetId="2570">
        <row r="2">
          <cell r="E2">
            <v>0</v>
          </cell>
        </row>
      </sheetData>
      <sheetData sheetId="2571">
        <row r="2">
          <cell r="E2">
            <v>0</v>
          </cell>
        </row>
      </sheetData>
      <sheetData sheetId="2572">
        <row r="2">
          <cell r="E2">
            <v>0</v>
          </cell>
        </row>
      </sheetData>
      <sheetData sheetId="2573">
        <row r="2">
          <cell r="E2">
            <v>0</v>
          </cell>
        </row>
      </sheetData>
      <sheetData sheetId="2574">
        <row r="2">
          <cell r="E2">
            <v>0</v>
          </cell>
        </row>
      </sheetData>
      <sheetData sheetId="2575">
        <row r="2">
          <cell r="E2">
            <v>0</v>
          </cell>
        </row>
      </sheetData>
      <sheetData sheetId="2576">
        <row r="2">
          <cell r="E2">
            <v>0</v>
          </cell>
        </row>
      </sheetData>
      <sheetData sheetId="2577">
        <row r="2">
          <cell r="E2">
            <v>0</v>
          </cell>
        </row>
      </sheetData>
      <sheetData sheetId="2578">
        <row r="2">
          <cell r="E2">
            <v>0</v>
          </cell>
        </row>
      </sheetData>
      <sheetData sheetId="2579">
        <row r="2">
          <cell r="E2">
            <v>0</v>
          </cell>
        </row>
      </sheetData>
      <sheetData sheetId="2580">
        <row r="2">
          <cell r="E2">
            <v>0</v>
          </cell>
        </row>
      </sheetData>
      <sheetData sheetId="2581">
        <row r="2">
          <cell r="E2">
            <v>0</v>
          </cell>
        </row>
      </sheetData>
      <sheetData sheetId="2582">
        <row r="2">
          <cell r="E2">
            <v>0</v>
          </cell>
        </row>
      </sheetData>
      <sheetData sheetId="2583">
        <row r="2">
          <cell r="E2">
            <v>0</v>
          </cell>
        </row>
      </sheetData>
      <sheetData sheetId="2584">
        <row r="2">
          <cell r="E2">
            <v>0</v>
          </cell>
        </row>
      </sheetData>
      <sheetData sheetId="2585">
        <row r="2">
          <cell r="E2">
            <v>0</v>
          </cell>
        </row>
      </sheetData>
      <sheetData sheetId="2586">
        <row r="2">
          <cell r="E2">
            <v>0</v>
          </cell>
        </row>
      </sheetData>
      <sheetData sheetId="2587">
        <row r="2">
          <cell r="E2">
            <v>0</v>
          </cell>
        </row>
      </sheetData>
      <sheetData sheetId="2588">
        <row r="2">
          <cell r="E2">
            <v>0</v>
          </cell>
        </row>
      </sheetData>
      <sheetData sheetId="2589">
        <row r="2">
          <cell r="E2">
            <v>0</v>
          </cell>
        </row>
      </sheetData>
      <sheetData sheetId="2590">
        <row r="2">
          <cell r="E2">
            <v>0</v>
          </cell>
        </row>
      </sheetData>
      <sheetData sheetId="2591">
        <row r="2">
          <cell r="E2">
            <v>0</v>
          </cell>
        </row>
      </sheetData>
      <sheetData sheetId="2592">
        <row r="2">
          <cell r="E2">
            <v>0</v>
          </cell>
        </row>
      </sheetData>
      <sheetData sheetId="2593">
        <row r="2">
          <cell r="E2">
            <v>0</v>
          </cell>
        </row>
      </sheetData>
      <sheetData sheetId="2594">
        <row r="2">
          <cell r="E2">
            <v>0</v>
          </cell>
        </row>
      </sheetData>
      <sheetData sheetId="2595">
        <row r="2">
          <cell r="E2">
            <v>0</v>
          </cell>
        </row>
      </sheetData>
      <sheetData sheetId="2596">
        <row r="2">
          <cell r="E2">
            <v>0</v>
          </cell>
        </row>
      </sheetData>
      <sheetData sheetId="2597">
        <row r="2">
          <cell r="E2">
            <v>0</v>
          </cell>
        </row>
      </sheetData>
      <sheetData sheetId="2598">
        <row r="2">
          <cell r="E2">
            <v>0</v>
          </cell>
        </row>
      </sheetData>
      <sheetData sheetId="2599">
        <row r="2">
          <cell r="E2">
            <v>0</v>
          </cell>
        </row>
      </sheetData>
      <sheetData sheetId="2600">
        <row r="2">
          <cell r="E2">
            <v>0</v>
          </cell>
        </row>
      </sheetData>
      <sheetData sheetId="2601">
        <row r="2">
          <cell r="E2">
            <v>0</v>
          </cell>
        </row>
      </sheetData>
      <sheetData sheetId="2602">
        <row r="2">
          <cell r="E2">
            <v>0</v>
          </cell>
        </row>
      </sheetData>
      <sheetData sheetId="2603">
        <row r="2">
          <cell r="E2">
            <v>0</v>
          </cell>
        </row>
      </sheetData>
      <sheetData sheetId="2604">
        <row r="2">
          <cell r="E2">
            <v>0</v>
          </cell>
        </row>
      </sheetData>
      <sheetData sheetId="2605">
        <row r="2">
          <cell r="E2">
            <v>0</v>
          </cell>
        </row>
      </sheetData>
      <sheetData sheetId="2606">
        <row r="2">
          <cell r="E2">
            <v>0</v>
          </cell>
        </row>
      </sheetData>
      <sheetData sheetId="2607">
        <row r="2">
          <cell r="E2">
            <v>0</v>
          </cell>
        </row>
      </sheetData>
      <sheetData sheetId="2608">
        <row r="2">
          <cell r="E2">
            <v>0</v>
          </cell>
        </row>
      </sheetData>
      <sheetData sheetId="2609">
        <row r="2">
          <cell r="E2">
            <v>0</v>
          </cell>
        </row>
      </sheetData>
      <sheetData sheetId="2610">
        <row r="2">
          <cell r="E2">
            <v>0</v>
          </cell>
        </row>
      </sheetData>
      <sheetData sheetId="2611">
        <row r="2">
          <cell r="E2">
            <v>0</v>
          </cell>
        </row>
      </sheetData>
      <sheetData sheetId="2612">
        <row r="2">
          <cell r="E2">
            <v>0</v>
          </cell>
        </row>
      </sheetData>
      <sheetData sheetId="2613">
        <row r="2">
          <cell r="E2">
            <v>0</v>
          </cell>
        </row>
      </sheetData>
      <sheetData sheetId="2614">
        <row r="2">
          <cell r="E2">
            <v>0</v>
          </cell>
        </row>
      </sheetData>
      <sheetData sheetId="2615">
        <row r="2">
          <cell r="E2">
            <v>0</v>
          </cell>
        </row>
      </sheetData>
      <sheetData sheetId="2616">
        <row r="2">
          <cell r="E2">
            <v>0</v>
          </cell>
        </row>
      </sheetData>
      <sheetData sheetId="2617">
        <row r="2">
          <cell r="E2">
            <v>0</v>
          </cell>
        </row>
      </sheetData>
      <sheetData sheetId="2618">
        <row r="2">
          <cell r="E2">
            <v>0</v>
          </cell>
        </row>
      </sheetData>
      <sheetData sheetId="2619">
        <row r="2">
          <cell r="E2">
            <v>0</v>
          </cell>
        </row>
      </sheetData>
      <sheetData sheetId="2620">
        <row r="2">
          <cell r="E2">
            <v>0</v>
          </cell>
        </row>
      </sheetData>
      <sheetData sheetId="2621">
        <row r="2">
          <cell r="E2">
            <v>0</v>
          </cell>
        </row>
      </sheetData>
      <sheetData sheetId="2622">
        <row r="2">
          <cell r="E2">
            <v>0</v>
          </cell>
        </row>
      </sheetData>
      <sheetData sheetId="2623">
        <row r="2">
          <cell r="E2">
            <v>0</v>
          </cell>
        </row>
      </sheetData>
      <sheetData sheetId="2624">
        <row r="2">
          <cell r="E2">
            <v>0</v>
          </cell>
        </row>
      </sheetData>
      <sheetData sheetId="2625">
        <row r="2">
          <cell r="E2">
            <v>0</v>
          </cell>
        </row>
      </sheetData>
      <sheetData sheetId="2626">
        <row r="2">
          <cell r="E2">
            <v>0</v>
          </cell>
        </row>
      </sheetData>
      <sheetData sheetId="2627">
        <row r="2">
          <cell r="E2">
            <v>0</v>
          </cell>
        </row>
      </sheetData>
      <sheetData sheetId="2628">
        <row r="2">
          <cell r="E2">
            <v>0</v>
          </cell>
        </row>
      </sheetData>
      <sheetData sheetId="2629">
        <row r="2">
          <cell r="E2">
            <v>0</v>
          </cell>
        </row>
      </sheetData>
      <sheetData sheetId="2630">
        <row r="2">
          <cell r="E2">
            <v>0</v>
          </cell>
        </row>
      </sheetData>
      <sheetData sheetId="2631">
        <row r="2">
          <cell r="E2">
            <v>0</v>
          </cell>
        </row>
      </sheetData>
      <sheetData sheetId="2632">
        <row r="2">
          <cell r="E2">
            <v>0</v>
          </cell>
        </row>
      </sheetData>
      <sheetData sheetId="2633">
        <row r="2">
          <cell r="E2">
            <v>0</v>
          </cell>
        </row>
      </sheetData>
      <sheetData sheetId="2634">
        <row r="2">
          <cell r="E2">
            <v>0</v>
          </cell>
        </row>
      </sheetData>
      <sheetData sheetId="2635">
        <row r="2">
          <cell r="E2">
            <v>0</v>
          </cell>
        </row>
      </sheetData>
      <sheetData sheetId="2636">
        <row r="2">
          <cell r="E2">
            <v>0</v>
          </cell>
        </row>
      </sheetData>
      <sheetData sheetId="2637">
        <row r="2">
          <cell r="E2">
            <v>0</v>
          </cell>
        </row>
      </sheetData>
      <sheetData sheetId="2638">
        <row r="2">
          <cell r="E2">
            <v>0</v>
          </cell>
        </row>
      </sheetData>
      <sheetData sheetId="2639">
        <row r="2">
          <cell r="E2">
            <v>0</v>
          </cell>
        </row>
      </sheetData>
      <sheetData sheetId="2640">
        <row r="2">
          <cell r="E2">
            <v>0</v>
          </cell>
        </row>
      </sheetData>
      <sheetData sheetId="2641">
        <row r="2">
          <cell r="E2">
            <v>0</v>
          </cell>
        </row>
      </sheetData>
      <sheetData sheetId="2642">
        <row r="2">
          <cell r="E2">
            <v>0</v>
          </cell>
        </row>
      </sheetData>
      <sheetData sheetId="2643">
        <row r="2">
          <cell r="E2">
            <v>0</v>
          </cell>
        </row>
      </sheetData>
      <sheetData sheetId="2644">
        <row r="2">
          <cell r="E2">
            <v>0</v>
          </cell>
        </row>
      </sheetData>
      <sheetData sheetId="2645">
        <row r="2">
          <cell r="E2">
            <v>0</v>
          </cell>
        </row>
      </sheetData>
      <sheetData sheetId="2646">
        <row r="2">
          <cell r="E2">
            <v>0</v>
          </cell>
        </row>
      </sheetData>
      <sheetData sheetId="2647">
        <row r="2">
          <cell r="E2">
            <v>0</v>
          </cell>
        </row>
      </sheetData>
      <sheetData sheetId="2648">
        <row r="2">
          <cell r="E2">
            <v>0</v>
          </cell>
        </row>
      </sheetData>
      <sheetData sheetId="2649">
        <row r="2">
          <cell r="E2">
            <v>0</v>
          </cell>
        </row>
      </sheetData>
      <sheetData sheetId="2650">
        <row r="2">
          <cell r="E2">
            <v>0</v>
          </cell>
        </row>
      </sheetData>
      <sheetData sheetId="2651">
        <row r="2">
          <cell r="E2">
            <v>0</v>
          </cell>
        </row>
      </sheetData>
      <sheetData sheetId="2652">
        <row r="2">
          <cell r="E2">
            <v>0</v>
          </cell>
        </row>
      </sheetData>
      <sheetData sheetId="2653">
        <row r="2">
          <cell r="E2">
            <v>0</v>
          </cell>
        </row>
      </sheetData>
      <sheetData sheetId="2654">
        <row r="2">
          <cell r="E2">
            <v>0</v>
          </cell>
        </row>
      </sheetData>
      <sheetData sheetId="2655">
        <row r="2">
          <cell r="E2">
            <v>0</v>
          </cell>
        </row>
      </sheetData>
      <sheetData sheetId="2656">
        <row r="2">
          <cell r="E2">
            <v>0</v>
          </cell>
        </row>
      </sheetData>
      <sheetData sheetId="2657">
        <row r="2">
          <cell r="E2">
            <v>0</v>
          </cell>
        </row>
      </sheetData>
      <sheetData sheetId="2658">
        <row r="2">
          <cell r="E2">
            <v>0</v>
          </cell>
        </row>
      </sheetData>
      <sheetData sheetId="2659">
        <row r="2">
          <cell r="E2">
            <v>0</v>
          </cell>
        </row>
      </sheetData>
      <sheetData sheetId="2660">
        <row r="2">
          <cell r="E2">
            <v>0</v>
          </cell>
        </row>
      </sheetData>
      <sheetData sheetId="2661">
        <row r="2">
          <cell r="E2">
            <v>0</v>
          </cell>
        </row>
      </sheetData>
      <sheetData sheetId="2662">
        <row r="2">
          <cell r="E2">
            <v>0</v>
          </cell>
        </row>
      </sheetData>
      <sheetData sheetId="2663">
        <row r="2">
          <cell r="E2">
            <v>0</v>
          </cell>
        </row>
      </sheetData>
      <sheetData sheetId="2664">
        <row r="2">
          <cell r="E2">
            <v>0</v>
          </cell>
        </row>
      </sheetData>
      <sheetData sheetId="2665">
        <row r="2">
          <cell r="E2">
            <v>0</v>
          </cell>
        </row>
      </sheetData>
      <sheetData sheetId="2666">
        <row r="2">
          <cell r="E2">
            <v>0</v>
          </cell>
        </row>
      </sheetData>
      <sheetData sheetId="2667">
        <row r="2">
          <cell r="E2">
            <v>0</v>
          </cell>
        </row>
      </sheetData>
      <sheetData sheetId="2668">
        <row r="2">
          <cell r="E2">
            <v>0</v>
          </cell>
        </row>
      </sheetData>
      <sheetData sheetId="2669">
        <row r="2">
          <cell r="E2">
            <v>0</v>
          </cell>
        </row>
      </sheetData>
      <sheetData sheetId="2670">
        <row r="2">
          <cell r="E2">
            <v>0</v>
          </cell>
        </row>
      </sheetData>
      <sheetData sheetId="2671">
        <row r="2">
          <cell r="E2">
            <v>0</v>
          </cell>
        </row>
      </sheetData>
      <sheetData sheetId="2672">
        <row r="2">
          <cell r="E2">
            <v>0</v>
          </cell>
        </row>
      </sheetData>
      <sheetData sheetId="2673">
        <row r="2">
          <cell r="E2">
            <v>0</v>
          </cell>
        </row>
      </sheetData>
      <sheetData sheetId="2674">
        <row r="2">
          <cell r="E2">
            <v>0</v>
          </cell>
        </row>
      </sheetData>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ow r="2">
          <cell r="E2">
            <v>0</v>
          </cell>
        </row>
      </sheetData>
      <sheetData sheetId="2809">
        <row r="2">
          <cell r="E2">
            <v>0</v>
          </cell>
        </row>
      </sheetData>
      <sheetData sheetId="2810">
        <row r="2">
          <cell r="E2">
            <v>0</v>
          </cell>
        </row>
      </sheetData>
      <sheetData sheetId="2811">
        <row r="2">
          <cell r="E2">
            <v>0</v>
          </cell>
        </row>
      </sheetData>
      <sheetData sheetId="2812">
        <row r="2">
          <cell r="E2">
            <v>0</v>
          </cell>
        </row>
      </sheetData>
      <sheetData sheetId="2813">
        <row r="2">
          <cell r="E2">
            <v>0</v>
          </cell>
        </row>
      </sheetData>
      <sheetData sheetId="2814">
        <row r="2">
          <cell r="E2">
            <v>0</v>
          </cell>
        </row>
      </sheetData>
      <sheetData sheetId="2815">
        <row r="2">
          <cell r="E2">
            <v>0</v>
          </cell>
        </row>
      </sheetData>
      <sheetData sheetId="2816">
        <row r="2">
          <cell r="E2">
            <v>0</v>
          </cell>
        </row>
      </sheetData>
      <sheetData sheetId="2817">
        <row r="2">
          <cell r="E2">
            <v>0</v>
          </cell>
        </row>
      </sheetData>
      <sheetData sheetId="2818">
        <row r="2">
          <cell r="E2">
            <v>0</v>
          </cell>
        </row>
      </sheetData>
      <sheetData sheetId="2819">
        <row r="2">
          <cell r="E2">
            <v>0</v>
          </cell>
        </row>
      </sheetData>
      <sheetData sheetId="2820">
        <row r="2">
          <cell r="E2">
            <v>0</v>
          </cell>
        </row>
      </sheetData>
      <sheetData sheetId="2821">
        <row r="2">
          <cell r="E2">
            <v>0</v>
          </cell>
        </row>
      </sheetData>
      <sheetData sheetId="2822">
        <row r="2">
          <cell r="E2">
            <v>0</v>
          </cell>
        </row>
      </sheetData>
      <sheetData sheetId="2823">
        <row r="2">
          <cell r="E2">
            <v>0</v>
          </cell>
        </row>
      </sheetData>
      <sheetData sheetId="2824">
        <row r="2">
          <cell r="E2">
            <v>0</v>
          </cell>
        </row>
      </sheetData>
      <sheetData sheetId="2825">
        <row r="2">
          <cell r="E2">
            <v>0</v>
          </cell>
        </row>
      </sheetData>
      <sheetData sheetId="2826">
        <row r="2">
          <cell r="E2">
            <v>0</v>
          </cell>
        </row>
      </sheetData>
      <sheetData sheetId="2827">
        <row r="2">
          <cell r="E2">
            <v>0</v>
          </cell>
        </row>
      </sheetData>
      <sheetData sheetId="2828">
        <row r="2">
          <cell r="E2">
            <v>0</v>
          </cell>
        </row>
      </sheetData>
      <sheetData sheetId="2829">
        <row r="2">
          <cell r="E2">
            <v>0</v>
          </cell>
        </row>
      </sheetData>
      <sheetData sheetId="2830">
        <row r="2">
          <cell r="E2">
            <v>0</v>
          </cell>
        </row>
      </sheetData>
      <sheetData sheetId="2831">
        <row r="2">
          <cell r="E2">
            <v>0</v>
          </cell>
        </row>
      </sheetData>
      <sheetData sheetId="2832">
        <row r="2">
          <cell r="E2">
            <v>0</v>
          </cell>
        </row>
      </sheetData>
      <sheetData sheetId="2833">
        <row r="2">
          <cell r="E2">
            <v>0</v>
          </cell>
        </row>
      </sheetData>
      <sheetData sheetId="2834">
        <row r="2">
          <cell r="E2">
            <v>0</v>
          </cell>
        </row>
      </sheetData>
      <sheetData sheetId="2835">
        <row r="2">
          <cell r="E2">
            <v>0</v>
          </cell>
        </row>
      </sheetData>
      <sheetData sheetId="2836">
        <row r="2">
          <cell r="E2">
            <v>0</v>
          </cell>
        </row>
      </sheetData>
      <sheetData sheetId="2837">
        <row r="2">
          <cell r="E2">
            <v>0</v>
          </cell>
        </row>
      </sheetData>
      <sheetData sheetId="2838">
        <row r="2">
          <cell r="E2">
            <v>0</v>
          </cell>
        </row>
      </sheetData>
      <sheetData sheetId="2839">
        <row r="2">
          <cell r="E2">
            <v>0</v>
          </cell>
        </row>
      </sheetData>
      <sheetData sheetId="2840">
        <row r="2">
          <cell r="E2">
            <v>0</v>
          </cell>
        </row>
      </sheetData>
      <sheetData sheetId="2841">
        <row r="2">
          <cell r="E2">
            <v>0</v>
          </cell>
        </row>
      </sheetData>
      <sheetData sheetId="2842">
        <row r="2">
          <cell r="E2">
            <v>0</v>
          </cell>
        </row>
      </sheetData>
      <sheetData sheetId="2843">
        <row r="2">
          <cell r="E2">
            <v>0</v>
          </cell>
        </row>
      </sheetData>
      <sheetData sheetId="2844">
        <row r="2">
          <cell r="E2">
            <v>0</v>
          </cell>
        </row>
      </sheetData>
      <sheetData sheetId="2845"/>
      <sheetData sheetId="2846"/>
      <sheetData sheetId="2847"/>
      <sheetData sheetId="2848"/>
      <sheetData sheetId="2849"/>
      <sheetData sheetId="2850"/>
      <sheetData sheetId="2851"/>
      <sheetData sheetId="2852"/>
      <sheetData sheetId="2853"/>
      <sheetData sheetId="2854"/>
      <sheetData sheetId="2855"/>
      <sheetData sheetId="2856"/>
      <sheetData sheetId="2857"/>
      <sheetData sheetId="2858"/>
      <sheetData sheetId="2859"/>
      <sheetData sheetId="2860"/>
      <sheetData sheetId="2861"/>
      <sheetData sheetId="2862"/>
      <sheetData sheetId="2863"/>
      <sheetData sheetId="2864"/>
      <sheetData sheetId="2865"/>
      <sheetData sheetId="2866"/>
      <sheetData sheetId="2867"/>
      <sheetData sheetId="2868"/>
      <sheetData sheetId="2869"/>
      <sheetData sheetId="2870"/>
      <sheetData sheetId="2871"/>
      <sheetData sheetId="2872"/>
      <sheetData sheetId="2873"/>
      <sheetData sheetId="2874"/>
      <sheetData sheetId="2875"/>
      <sheetData sheetId="2876"/>
      <sheetData sheetId="2877"/>
      <sheetData sheetId="2878"/>
      <sheetData sheetId="2879"/>
      <sheetData sheetId="2880"/>
      <sheetData sheetId="2881"/>
      <sheetData sheetId="2882"/>
      <sheetData sheetId="2883"/>
      <sheetData sheetId="2884"/>
      <sheetData sheetId="2885"/>
      <sheetData sheetId="2886"/>
      <sheetData sheetId="2887"/>
      <sheetData sheetId="2888"/>
      <sheetData sheetId="2889"/>
      <sheetData sheetId="2890"/>
      <sheetData sheetId="2891"/>
      <sheetData sheetId="2892"/>
      <sheetData sheetId="2893"/>
      <sheetData sheetId="2894"/>
      <sheetData sheetId="2895"/>
      <sheetData sheetId="2896"/>
      <sheetData sheetId="2897"/>
      <sheetData sheetId="2898"/>
      <sheetData sheetId="2899"/>
      <sheetData sheetId="2900"/>
      <sheetData sheetId="2901"/>
      <sheetData sheetId="2902"/>
      <sheetData sheetId="2903"/>
      <sheetData sheetId="2904"/>
      <sheetData sheetId="2905"/>
      <sheetData sheetId="2906">
        <row r="2">
          <cell r="E2">
            <v>0</v>
          </cell>
        </row>
      </sheetData>
      <sheetData sheetId="2907">
        <row r="2">
          <cell r="E2">
            <v>0</v>
          </cell>
        </row>
      </sheetData>
      <sheetData sheetId="2908">
        <row r="2">
          <cell r="E2">
            <v>0</v>
          </cell>
        </row>
      </sheetData>
      <sheetData sheetId="2909">
        <row r="2">
          <cell r="E2">
            <v>0</v>
          </cell>
        </row>
      </sheetData>
      <sheetData sheetId="2910">
        <row r="2">
          <cell r="E2">
            <v>0</v>
          </cell>
        </row>
      </sheetData>
      <sheetData sheetId="2911">
        <row r="2">
          <cell r="E2">
            <v>0</v>
          </cell>
        </row>
      </sheetData>
      <sheetData sheetId="2912">
        <row r="2">
          <cell r="E2">
            <v>0</v>
          </cell>
        </row>
      </sheetData>
      <sheetData sheetId="2913">
        <row r="2">
          <cell r="E2">
            <v>0</v>
          </cell>
        </row>
      </sheetData>
      <sheetData sheetId="2914">
        <row r="2">
          <cell r="E2">
            <v>0</v>
          </cell>
        </row>
      </sheetData>
      <sheetData sheetId="2915">
        <row r="2">
          <cell r="E2">
            <v>0</v>
          </cell>
        </row>
      </sheetData>
      <sheetData sheetId="2916">
        <row r="2">
          <cell r="E2">
            <v>0</v>
          </cell>
        </row>
      </sheetData>
      <sheetData sheetId="2917">
        <row r="2">
          <cell r="E2">
            <v>0</v>
          </cell>
        </row>
      </sheetData>
      <sheetData sheetId="2918">
        <row r="2">
          <cell r="E2">
            <v>0</v>
          </cell>
        </row>
      </sheetData>
      <sheetData sheetId="2919">
        <row r="2">
          <cell r="E2">
            <v>0</v>
          </cell>
        </row>
      </sheetData>
      <sheetData sheetId="2920">
        <row r="2">
          <cell r="E2">
            <v>0</v>
          </cell>
        </row>
      </sheetData>
      <sheetData sheetId="2921">
        <row r="2">
          <cell r="E2">
            <v>0</v>
          </cell>
        </row>
      </sheetData>
      <sheetData sheetId="2922">
        <row r="2">
          <cell r="E2">
            <v>0</v>
          </cell>
        </row>
      </sheetData>
      <sheetData sheetId="2923">
        <row r="2">
          <cell r="E2">
            <v>0</v>
          </cell>
        </row>
      </sheetData>
      <sheetData sheetId="2924">
        <row r="2">
          <cell r="E2">
            <v>0</v>
          </cell>
        </row>
      </sheetData>
      <sheetData sheetId="2925">
        <row r="2">
          <cell r="E2">
            <v>0</v>
          </cell>
        </row>
      </sheetData>
      <sheetData sheetId="2926">
        <row r="2">
          <cell r="E2">
            <v>0</v>
          </cell>
        </row>
      </sheetData>
      <sheetData sheetId="2927">
        <row r="2">
          <cell r="E2">
            <v>0</v>
          </cell>
        </row>
      </sheetData>
      <sheetData sheetId="2928">
        <row r="2">
          <cell r="E2">
            <v>0</v>
          </cell>
        </row>
      </sheetData>
      <sheetData sheetId="2929">
        <row r="2">
          <cell r="E2">
            <v>0</v>
          </cell>
        </row>
      </sheetData>
      <sheetData sheetId="2930">
        <row r="2">
          <cell r="E2">
            <v>0</v>
          </cell>
        </row>
      </sheetData>
      <sheetData sheetId="2931">
        <row r="2">
          <cell r="E2">
            <v>0</v>
          </cell>
        </row>
      </sheetData>
      <sheetData sheetId="2932">
        <row r="2">
          <cell r="E2">
            <v>0</v>
          </cell>
        </row>
      </sheetData>
      <sheetData sheetId="2933">
        <row r="2">
          <cell r="E2">
            <v>0</v>
          </cell>
        </row>
      </sheetData>
      <sheetData sheetId="2934">
        <row r="2">
          <cell r="E2">
            <v>0</v>
          </cell>
        </row>
      </sheetData>
      <sheetData sheetId="2935">
        <row r="2">
          <cell r="E2">
            <v>0</v>
          </cell>
        </row>
      </sheetData>
      <sheetData sheetId="2936">
        <row r="2">
          <cell r="E2">
            <v>0</v>
          </cell>
        </row>
      </sheetData>
      <sheetData sheetId="2937">
        <row r="2">
          <cell r="E2">
            <v>0</v>
          </cell>
        </row>
      </sheetData>
      <sheetData sheetId="2938">
        <row r="2">
          <cell r="E2">
            <v>0</v>
          </cell>
        </row>
      </sheetData>
      <sheetData sheetId="2939">
        <row r="2">
          <cell r="E2">
            <v>0</v>
          </cell>
        </row>
      </sheetData>
      <sheetData sheetId="2940">
        <row r="2">
          <cell r="E2">
            <v>0</v>
          </cell>
        </row>
      </sheetData>
      <sheetData sheetId="2941">
        <row r="2">
          <cell r="E2">
            <v>0</v>
          </cell>
        </row>
      </sheetData>
      <sheetData sheetId="2942">
        <row r="2">
          <cell r="E2">
            <v>0</v>
          </cell>
        </row>
      </sheetData>
      <sheetData sheetId="2943">
        <row r="2">
          <cell r="E2">
            <v>0</v>
          </cell>
        </row>
      </sheetData>
      <sheetData sheetId="2944">
        <row r="2">
          <cell r="E2">
            <v>0</v>
          </cell>
        </row>
      </sheetData>
      <sheetData sheetId="2945">
        <row r="2">
          <cell r="E2">
            <v>0</v>
          </cell>
        </row>
      </sheetData>
      <sheetData sheetId="2946">
        <row r="2">
          <cell r="E2">
            <v>0</v>
          </cell>
        </row>
      </sheetData>
      <sheetData sheetId="2947">
        <row r="2">
          <cell r="E2">
            <v>0</v>
          </cell>
        </row>
      </sheetData>
      <sheetData sheetId="2948">
        <row r="2">
          <cell r="E2">
            <v>0</v>
          </cell>
        </row>
      </sheetData>
      <sheetData sheetId="2949">
        <row r="2">
          <cell r="E2">
            <v>0</v>
          </cell>
        </row>
      </sheetData>
      <sheetData sheetId="2950">
        <row r="2">
          <cell r="E2">
            <v>0</v>
          </cell>
        </row>
      </sheetData>
      <sheetData sheetId="2951">
        <row r="2">
          <cell r="E2">
            <v>0</v>
          </cell>
        </row>
      </sheetData>
      <sheetData sheetId="2952">
        <row r="2">
          <cell r="E2">
            <v>0</v>
          </cell>
        </row>
      </sheetData>
      <sheetData sheetId="2953">
        <row r="2">
          <cell r="E2">
            <v>0</v>
          </cell>
        </row>
      </sheetData>
      <sheetData sheetId="2954">
        <row r="2">
          <cell r="E2">
            <v>0</v>
          </cell>
        </row>
      </sheetData>
      <sheetData sheetId="2955">
        <row r="2">
          <cell r="E2">
            <v>0</v>
          </cell>
        </row>
      </sheetData>
      <sheetData sheetId="2956">
        <row r="2">
          <cell r="E2">
            <v>0</v>
          </cell>
        </row>
      </sheetData>
      <sheetData sheetId="2957">
        <row r="2">
          <cell r="E2">
            <v>0</v>
          </cell>
        </row>
      </sheetData>
      <sheetData sheetId="2958">
        <row r="2">
          <cell r="E2">
            <v>0</v>
          </cell>
        </row>
      </sheetData>
      <sheetData sheetId="2959">
        <row r="2">
          <cell r="E2">
            <v>0</v>
          </cell>
        </row>
      </sheetData>
      <sheetData sheetId="2960">
        <row r="2">
          <cell r="E2">
            <v>0</v>
          </cell>
        </row>
      </sheetData>
      <sheetData sheetId="2961">
        <row r="2">
          <cell r="E2">
            <v>0</v>
          </cell>
        </row>
      </sheetData>
      <sheetData sheetId="2962">
        <row r="2">
          <cell r="E2">
            <v>0</v>
          </cell>
        </row>
      </sheetData>
      <sheetData sheetId="2963">
        <row r="2">
          <cell r="E2">
            <v>0</v>
          </cell>
        </row>
      </sheetData>
      <sheetData sheetId="2964">
        <row r="2">
          <cell r="E2">
            <v>0</v>
          </cell>
        </row>
      </sheetData>
      <sheetData sheetId="2965">
        <row r="2">
          <cell r="E2">
            <v>0</v>
          </cell>
        </row>
      </sheetData>
      <sheetData sheetId="2966">
        <row r="2">
          <cell r="E2">
            <v>0</v>
          </cell>
        </row>
      </sheetData>
      <sheetData sheetId="2967">
        <row r="2">
          <cell r="E2">
            <v>0</v>
          </cell>
        </row>
      </sheetData>
      <sheetData sheetId="2968">
        <row r="2">
          <cell r="E2">
            <v>0</v>
          </cell>
        </row>
      </sheetData>
      <sheetData sheetId="2969">
        <row r="2">
          <cell r="E2">
            <v>0</v>
          </cell>
        </row>
      </sheetData>
      <sheetData sheetId="2970">
        <row r="2">
          <cell r="E2">
            <v>0</v>
          </cell>
        </row>
      </sheetData>
      <sheetData sheetId="2971">
        <row r="2">
          <cell r="E2">
            <v>0</v>
          </cell>
        </row>
      </sheetData>
      <sheetData sheetId="2972">
        <row r="2">
          <cell r="E2">
            <v>0</v>
          </cell>
        </row>
      </sheetData>
      <sheetData sheetId="2973">
        <row r="2">
          <cell r="E2">
            <v>0</v>
          </cell>
        </row>
      </sheetData>
      <sheetData sheetId="2974">
        <row r="2">
          <cell r="E2">
            <v>0</v>
          </cell>
        </row>
      </sheetData>
      <sheetData sheetId="2975">
        <row r="2">
          <cell r="E2">
            <v>0</v>
          </cell>
        </row>
      </sheetData>
      <sheetData sheetId="2976">
        <row r="2">
          <cell r="E2">
            <v>0</v>
          </cell>
        </row>
      </sheetData>
      <sheetData sheetId="2977">
        <row r="2">
          <cell r="E2">
            <v>0</v>
          </cell>
        </row>
      </sheetData>
      <sheetData sheetId="2978">
        <row r="2">
          <cell r="E2">
            <v>0</v>
          </cell>
        </row>
      </sheetData>
      <sheetData sheetId="2979">
        <row r="2">
          <cell r="E2">
            <v>0</v>
          </cell>
        </row>
      </sheetData>
      <sheetData sheetId="2980">
        <row r="2">
          <cell r="E2">
            <v>0</v>
          </cell>
        </row>
      </sheetData>
      <sheetData sheetId="2981">
        <row r="2">
          <cell r="E2">
            <v>0</v>
          </cell>
        </row>
      </sheetData>
      <sheetData sheetId="2982">
        <row r="2">
          <cell r="E2">
            <v>0</v>
          </cell>
        </row>
      </sheetData>
      <sheetData sheetId="2983">
        <row r="2">
          <cell r="E2">
            <v>0</v>
          </cell>
        </row>
      </sheetData>
      <sheetData sheetId="2984">
        <row r="2">
          <cell r="E2">
            <v>0</v>
          </cell>
        </row>
      </sheetData>
      <sheetData sheetId="2985">
        <row r="2">
          <cell r="E2">
            <v>0</v>
          </cell>
        </row>
      </sheetData>
      <sheetData sheetId="2986">
        <row r="2">
          <cell r="E2">
            <v>0</v>
          </cell>
        </row>
      </sheetData>
      <sheetData sheetId="2987">
        <row r="2">
          <cell r="E2">
            <v>0</v>
          </cell>
        </row>
      </sheetData>
      <sheetData sheetId="2988">
        <row r="2">
          <cell r="E2">
            <v>0</v>
          </cell>
        </row>
      </sheetData>
      <sheetData sheetId="2989">
        <row r="2">
          <cell r="E2">
            <v>0</v>
          </cell>
        </row>
      </sheetData>
      <sheetData sheetId="2990">
        <row r="2">
          <cell r="E2">
            <v>0</v>
          </cell>
        </row>
      </sheetData>
      <sheetData sheetId="2991">
        <row r="2">
          <cell r="E2">
            <v>0</v>
          </cell>
        </row>
      </sheetData>
      <sheetData sheetId="2992">
        <row r="2">
          <cell r="E2">
            <v>0</v>
          </cell>
        </row>
      </sheetData>
      <sheetData sheetId="2993">
        <row r="2">
          <cell r="E2">
            <v>0</v>
          </cell>
        </row>
      </sheetData>
      <sheetData sheetId="2994">
        <row r="2">
          <cell r="E2">
            <v>0</v>
          </cell>
        </row>
      </sheetData>
      <sheetData sheetId="2995">
        <row r="2">
          <cell r="E2">
            <v>0</v>
          </cell>
        </row>
      </sheetData>
      <sheetData sheetId="2996">
        <row r="2">
          <cell r="E2">
            <v>0</v>
          </cell>
        </row>
      </sheetData>
      <sheetData sheetId="2997">
        <row r="2">
          <cell r="E2">
            <v>0</v>
          </cell>
        </row>
      </sheetData>
      <sheetData sheetId="2998">
        <row r="2">
          <cell r="E2">
            <v>0</v>
          </cell>
        </row>
      </sheetData>
      <sheetData sheetId="2999">
        <row r="2">
          <cell r="E2">
            <v>0</v>
          </cell>
        </row>
      </sheetData>
      <sheetData sheetId="3000">
        <row r="2">
          <cell r="E2">
            <v>0</v>
          </cell>
        </row>
      </sheetData>
      <sheetData sheetId="3001">
        <row r="2">
          <cell r="E2">
            <v>0</v>
          </cell>
        </row>
      </sheetData>
      <sheetData sheetId="3002">
        <row r="2">
          <cell r="E2">
            <v>0</v>
          </cell>
        </row>
      </sheetData>
      <sheetData sheetId="3003">
        <row r="2">
          <cell r="E2">
            <v>0</v>
          </cell>
        </row>
      </sheetData>
      <sheetData sheetId="3004">
        <row r="2">
          <cell r="E2">
            <v>0</v>
          </cell>
        </row>
      </sheetData>
      <sheetData sheetId="3005">
        <row r="2">
          <cell r="E2">
            <v>0</v>
          </cell>
        </row>
      </sheetData>
      <sheetData sheetId="3006">
        <row r="2">
          <cell r="E2">
            <v>0</v>
          </cell>
        </row>
      </sheetData>
      <sheetData sheetId="3007">
        <row r="2">
          <cell r="E2">
            <v>0</v>
          </cell>
        </row>
      </sheetData>
      <sheetData sheetId="3008">
        <row r="2">
          <cell r="E2">
            <v>0</v>
          </cell>
        </row>
      </sheetData>
      <sheetData sheetId="3009">
        <row r="2">
          <cell r="E2">
            <v>0</v>
          </cell>
        </row>
      </sheetData>
      <sheetData sheetId="3010">
        <row r="2">
          <cell r="E2">
            <v>0</v>
          </cell>
        </row>
      </sheetData>
      <sheetData sheetId="3011">
        <row r="2">
          <cell r="E2">
            <v>0</v>
          </cell>
        </row>
      </sheetData>
      <sheetData sheetId="3012">
        <row r="2">
          <cell r="E2">
            <v>0</v>
          </cell>
        </row>
      </sheetData>
      <sheetData sheetId="3013">
        <row r="2">
          <cell r="E2">
            <v>0</v>
          </cell>
        </row>
      </sheetData>
      <sheetData sheetId="3014">
        <row r="2">
          <cell r="E2">
            <v>0</v>
          </cell>
        </row>
      </sheetData>
      <sheetData sheetId="3015">
        <row r="2">
          <cell r="E2">
            <v>0</v>
          </cell>
        </row>
      </sheetData>
      <sheetData sheetId="3016">
        <row r="2">
          <cell r="E2">
            <v>0</v>
          </cell>
        </row>
      </sheetData>
      <sheetData sheetId="3017">
        <row r="2">
          <cell r="E2">
            <v>0</v>
          </cell>
        </row>
      </sheetData>
      <sheetData sheetId="3018">
        <row r="2">
          <cell r="E2">
            <v>0</v>
          </cell>
        </row>
      </sheetData>
      <sheetData sheetId="3019">
        <row r="2">
          <cell r="E2">
            <v>0</v>
          </cell>
        </row>
      </sheetData>
      <sheetData sheetId="3020">
        <row r="2">
          <cell r="E2">
            <v>0</v>
          </cell>
        </row>
      </sheetData>
      <sheetData sheetId="3021">
        <row r="2">
          <cell r="E2">
            <v>0</v>
          </cell>
        </row>
      </sheetData>
      <sheetData sheetId="3022">
        <row r="2">
          <cell r="E2">
            <v>0</v>
          </cell>
        </row>
      </sheetData>
      <sheetData sheetId="3023">
        <row r="2">
          <cell r="E2">
            <v>0</v>
          </cell>
        </row>
      </sheetData>
      <sheetData sheetId="3024">
        <row r="2">
          <cell r="E2">
            <v>0</v>
          </cell>
        </row>
      </sheetData>
      <sheetData sheetId="3025">
        <row r="2">
          <cell r="E2">
            <v>0</v>
          </cell>
        </row>
      </sheetData>
      <sheetData sheetId="3026">
        <row r="2">
          <cell r="E2">
            <v>0</v>
          </cell>
        </row>
      </sheetData>
      <sheetData sheetId="3027">
        <row r="2">
          <cell r="E2">
            <v>0</v>
          </cell>
        </row>
      </sheetData>
      <sheetData sheetId="3028">
        <row r="2">
          <cell r="E2">
            <v>0</v>
          </cell>
        </row>
      </sheetData>
      <sheetData sheetId="3029">
        <row r="2">
          <cell r="E2">
            <v>0</v>
          </cell>
        </row>
      </sheetData>
      <sheetData sheetId="3030">
        <row r="2">
          <cell r="E2">
            <v>0</v>
          </cell>
        </row>
      </sheetData>
      <sheetData sheetId="3031">
        <row r="2">
          <cell r="E2">
            <v>0</v>
          </cell>
        </row>
      </sheetData>
      <sheetData sheetId="3032">
        <row r="2">
          <cell r="E2">
            <v>0</v>
          </cell>
        </row>
      </sheetData>
      <sheetData sheetId="3033">
        <row r="2">
          <cell r="E2">
            <v>0</v>
          </cell>
        </row>
      </sheetData>
      <sheetData sheetId="3034">
        <row r="2">
          <cell r="E2">
            <v>0</v>
          </cell>
        </row>
      </sheetData>
      <sheetData sheetId="3035">
        <row r="2">
          <cell r="E2">
            <v>0</v>
          </cell>
        </row>
      </sheetData>
      <sheetData sheetId="3036">
        <row r="2">
          <cell r="E2">
            <v>0</v>
          </cell>
        </row>
      </sheetData>
      <sheetData sheetId="3037">
        <row r="2">
          <cell r="E2">
            <v>0</v>
          </cell>
        </row>
      </sheetData>
      <sheetData sheetId="3038">
        <row r="2">
          <cell r="E2">
            <v>0</v>
          </cell>
        </row>
      </sheetData>
      <sheetData sheetId="3039">
        <row r="2">
          <cell r="E2">
            <v>0</v>
          </cell>
        </row>
      </sheetData>
      <sheetData sheetId="3040">
        <row r="2">
          <cell r="E2">
            <v>0</v>
          </cell>
        </row>
      </sheetData>
      <sheetData sheetId="3041">
        <row r="2">
          <cell r="E2">
            <v>0</v>
          </cell>
        </row>
      </sheetData>
      <sheetData sheetId="3042">
        <row r="2">
          <cell r="E2">
            <v>0</v>
          </cell>
        </row>
      </sheetData>
      <sheetData sheetId="3043">
        <row r="2">
          <cell r="E2">
            <v>0</v>
          </cell>
        </row>
      </sheetData>
      <sheetData sheetId="3044">
        <row r="2">
          <cell r="E2">
            <v>0</v>
          </cell>
        </row>
      </sheetData>
      <sheetData sheetId="3045">
        <row r="2">
          <cell r="E2">
            <v>0</v>
          </cell>
        </row>
      </sheetData>
      <sheetData sheetId="3046">
        <row r="2">
          <cell r="E2">
            <v>0</v>
          </cell>
        </row>
      </sheetData>
      <sheetData sheetId="3047">
        <row r="2">
          <cell r="E2">
            <v>0</v>
          </cell>
        </row>
      </sheetData>
      <sheetData sheetId="3048">
        <row r="2">
          <cell r="E2">
            <v>0</v>
          </cell>
        </row>
      </sheetData>
      <sheetData sheetId="3049">
        <row r="2">
          <cell r="E2">
            <v>0</v>
          </cell>
        </row>
      </sheetData>
      <sheetData sheetId="3050">
        <row r="2">
          <cell r="E2">
            <v>0</v>
          </cell>
        </row>
      </sheetData>
      <sheetData sheetId="3051">
        <row r="2">
          <cell r="E2">
            <v>0</v>
          </cell>
        </row>
      </sheetData>
      <sheetData sheetId="3052">
        <row r="2">
          <cell r="E2">
            <v>0</v>
          </cell>
        </row>
      </sheetData>
      <sheetData sheetId="3053">
        <row r="2">
          <cell r="E2">
            <v>0</v>
          </cell>
        </row>
      </sheetData>
      <sheetData sheetId="3054">
        <row r="2">
          <cell r="E2">
            <v>0</v>
          </cell>
        </row>
      </sheetData>
      <sheetData sheetId="3055">
        <row r="2">
          <cell r="E2">
            <v>0</v>
          </cell>
        </row>
      </sheetData>
      <sheetData sheetId="3056">
        <row r="2">
          <cell r="E2">
            <v>0</v>
          </cell>
        </row>
      </sheetData>
      <sheetData sheetId="3057">
        <row r="2">
          <cell r="E2">
            <v>0</v>
          </cell>
        </row>
      </sheetData>
      <sheetData sheetId="3058">
        <row r="2">
          <cell r="E2">
            <v>0</v>
          </cell>
        </row>
      </sheetData>
      <sheetData sheetId="3059">
        <row r="2">
          <cell r="E2">
            <v>0</v>
          </cell>
        </row>
      </sheetData>
      <sheetData sheetId="3060">
        <row r="2">
          <cell r="E2">
            <v>0</v>
          </cell>
        </row>
      </sheetData>
      <sheetData sheetId="3061">
        <row r="2">
          <cell r="E2">
            <v>0</v>
          </cell>
        </row>
      </sheetData>
      <sheetData sheetId="3062">
        <row r="2">
          <cell r="E2">
            <v>0</v>
          </cell>
        </row>
      </sheetData>
      <sheetData sheetId="3063">
        <row r="2">
          <cell r="E2">
            <v>0</v>
          </cell>
        </row>
      </sheetData>
      <sheetData sheetId="3064">
        <row r="2">
          <cell r="E2">
            <v>0</v>
          </cell>
        </row>
      </sheetData>
      <sheetData sheetId="3065">
        <row r="2">
          <cell r="E2">
            <v>0</v>
          </cell>
        </row>
      </sheetData>
      <sheetData sheetId="3066">
        <row r="2">
          <cell r="E2">
            <v>0</v>
          </cell>
        </row>
      </sheetData>
      <sheetData sheetId="3067">
        <row r="2">
          <cell r="E2">
            <v>0</v>
          </cell>
        </row>
      </sheetData>
      <sheetData sheetId="3068">
        <row r="2">
          <cell r="E2">
            <v>0</v>
          </cell>
        </row>
      </sheetData>
      <sheetData sheetId="3069">
        <row r="2">
          <cell r="E2">
            <v>0</v>
          </cell>
        </row>
      </sheetData>
      <sheetData sheetId="3070">
        <row r="2">
          <cell r="E2">
            <v>0</v>
          </cell>
        </row>
      </sheetData>
      <sheetData sheetId="3071">
        <row r="2">
          <cell r="E2">
            <v>0</v>
          </cell>
        </row>
      </sheetData>
      <sheetData sheetId="3072">
        <row r="2">
          <cell r="E2">
            <v>0</v>
          </cell>
        </row>
      </sheetData>
      <sheetData sheetId="3073">
        <row r="2">
          <cell r="E2">
            <v>0</v>
          </cell>
        </row>
      </sheetData>
      <sheetData sheetId="3074">
        <row r="2">
          <cell r="E2">
            <v>0</v>
          </cell>
        </row>
      </sheetData>
      <sheetData sheetId="3075">
        <row r="2">
          <cell r="E2">
            <v>0</v>
          </cell>
        </row>
      </sheetData>
      <sheetData sheetId="3076">
        <row r="2">
          <cell r="E2">
            <v>0</v>
          </cell>
        </row>
      </sheetData>
      <sheetData sheetId="3077">
        <row r="2">
          <cell r="E2">
            <v>0</v>
          </cell>
        </row>
      </sheetData>
      <sheetData sheetId="3078">
        <row r="2">
          <cell r="E2">
            <v>0</v>
          </cell>
        </row>
      </sheetData>
      <sheetData sheetId="3079">
        <row r="2">
          <cell r="E2">
            <v>0</v>
          </cell>
        </row>
      </sheetData>
      <sheetData sheetId="3080">
        <row r="2">
          <cell r="E2">
            <v>0</v>
          </cell>
        </row>
      </sheetData>
      <sheetData sheetId="3081">
        <row r="2">
          <cell r="E2">
            <v>0</v>
          </cell>
        </row>
      </sheetData>
      <sheetData sheetId="3082">
        <row r="2">
          <cell r="E2">
            <v>0</v>
          </cell>
        </row>
      </sheetData>
      <sheetData sheetId="3083">
        <row r="2">
          <cell r="E2">
            <v>0</v>
          </cell>
        </row>
      </sheetData>
      <sheetData sheetId="3084">
        <row r="2">
          <cell r="E2">
            <v>0</v>
          </cell>
        </row>
      </sheetData>
      <sheetData sheetId="3085">
        <row r="2">
          <cell r="E2">
            <v>0</v>
          </cell>
        </row>
      </sheetData>
      <sheetData sheetId="3086">
        <row r="2">
          <cell r="E2">
            <v>0</v>
          </cell>
        </row>
      </sheetData>
      <sheetData sheetId="3087">
        <row r="2">
          <cell r="E2">
            <v>0</v>
          </cell>
        </row>
      </sheetData>
      <sheetData sheetId="3088">
        <row r="2">
          <cell r="E2">
            <v>0</v>
          </cell>
        </row>
      </sheetData>
      <sheetData sheetId="3089">
        <row r="2">
          <cell r="E2">
            <v>0</v>
          </cell>
        </row>
      </sheetData>
      <sheetData sheetId="3090">
        <row r="2">
          <cell r="E2">
            <v>0</v>
          </cell>
        </row>
      </sheetData>
      <sheetData sheetId="3091">
        <row r="2">
          <cell r="E2">
            <v>0</v>
          </cell>
        </row>
      </sheetData>
      <sheetData sheetId="3092">
        <row r="2">
          <cell r="E2">
            <v>0</v>
          </cell>
        </row>
      </sheetData>
      <sheetData sheetId="3093">
        <row r="2">
          <cell r="E2">
            <v>0</v>
          </cell>
        </row>
      </sheetData>
      <sheetData sheetId="3094">
        <row r="2">
          <cell r="E2">
            <v>0</v>
          </cell>
        </row>
      </sheetData>
      <sheetData sheetId="3095">
        <row r="2">
          <cell r="E2">
            <v>0</v>
          </cell>
        </row>
      </sheetData>
      <sheetData sheetId="3096">
        <row r="2">
          <cell r="E2">
            <v>0</v>
          </cell>
        </row>
      </sheetData>
      <sheetData sheetId="3097">
        <row r="2">
          <cell r="E2">
            <v>0</v>
          </cell>
        </row>
      </sheetData>
      <sheetData sheetId="3098">
        <row r="2">
          <cell r="E2">
            <v>0</v>
          </cell>
        </row>
      </sheetData>
      <sheetData sheetId="3099">
        <row r="2">
          <cell r="E2">
            <v>0</v>
          </cell>
        </row>
      </sheetData>
      <sheetData sheetId="3100">
        <row r="2">
          <cell r="E2">
            <v>0</v>
          </cell>
        </row>
      </sheetData>
      <sheetData sheetId="3101">
        <row r="2">
          <cell r="E2">
            <v>0</v>
          </cell>
        </row>
      </sheetData>
      <sheetData sheetId="3102">
        <row r="2">
          <cell r="E2">
            <v>0</v>
          </cell>
        </row>
      </sheetData>
      <sheetData sheetId="3103">
        <row r="2">
          <cell r="E2">
            <v>0</v>
          </cell>
        </row>
      </sheetData>
      <sheetData sheetId="3104">
        <row r="2">
          <cell r="E2">
            <v>0</v>
          </cell>
        </row>
      </sheetData>
      <sheetData sheetId="3105">
        <row r="2">
          <cell r="E2">
            <v>0</v>
          </cell>
        </row>
      </sheetData>
      <sheetData sheetId="3106">
        <row r="2">
          <cell r="E2">
            <v>0</v>
          </cell>
        </row>
      </sheetData>
      <sheetData sheetId="3107">
        <row r="2">
          <cell r="E2">
            <v>0</v>
          </cell>
        </row>
      </sheetData>
      <sheetData sheetId="3108">
        <row r="2">
          <cell r="E2">
            <v>0</v>
          </cell>
        </row>
      </sheetData>
      <sheetData sheetId="3109">
        <row r="2">
          <cell r="E2">
            <v>0</v>
          </cell>
        </row>
      </sheetData>
      <sheetData sheetId="3110">
        <row r="2">
          <cell r="E2">
            <v>0</v>
          </cell>
        </row>
      </sheetData>
      <sheetData sheetId="3111">
        <row r="2">
          <cell r="E2">
            <v>0</v>
          </cell>
        </row>
      </sheetData>
      <sheetData sheetId="3112">
        <row r="2">
          <cell r="E2">
            <v>0</v>
          </cell>
        </row>
      </sheetData>
      <sheetData sheetId="3113">
        <row r="2">
          <cell r="E2">
            <v>0</v>
          </cell>
        </row>
      </sheetData>
      <sheetData sheetId="3114">
        <row r="2">
          <cell r="E2">
            <v>0</v>
          </cell>
        </row>
      </sheetData>
      <sheetData sheetId="3115">
        <row r="2">
          <cell r="E2">
            <v>0</v>
          </cell>
        </row>
      </sheetData>
      <sheetData sheetId="3116">
        <row r="2">
          <cell r="E2">
            <v>0</v>
          </cell>
        </row>
      </sheetData>
      <sheetData sheetId="3117">
        <row r="2">
          <cell r="E2">
            <v>0</v>
          </cell>
        </row>
      </sheetData>
      <sheetData sheetId="3118">
        <row r="2">
          <cell r="E2">
            <v>0</v>
          </cell>
        </row>
      </sheetData>
      <sheetData sheetId="3119">
        <row r="2">
          <cell r="E2">
            <v>0</v>
          </cell>
        </row>
      </sheetData>
      <sheetData sheetId="3120">
        <row r="2">
          <cell r="E2">
            <v>0</v>
          </cell>
        </row>
      </sheetData>
      <sheetData sheetId="3121">
        <row r="2">
          <cell r="E2">
            <v>0</v>
          </cell>
        </row>
      </sheetData>
      <sheetData sheetId="3122">
        <row r="2">
          <cell r="E2">
            <v>0</v>
          </cell>
        </row>
      </sheetData>
      <sheetData sheetId="3123">
        <row r="2">
          <cell r="E2">
            <v>0</v>
          </cell>
        </row>
      </sheetData>
      <sheetData sheetId="3124">
        <row r="2">
          <cell r="E2">
            <v>0</v>
          </cell>
        </row>
      </sheetData>
      <sheetData sheetId="3125">
        <row r="2">
          <cell r="E2">
            <v>0</v>
          </cell>
        </row>
      </sheetData>
      <sheetData sheetId="3126">
        <row r="2">
          <cell r="E2">
            <v>0</v>
          </cell>
        </row>
      </sheetData>
      <sheetData sheetId="3127">
        <row r="2">
          <cell r="E2">
            <v>0</v>
          </cell>
        </row>
      </sheetData>
      <sheetData sheetId="3128">
        <row r="2">
          <cell r="E2">
            <v>0</v>
          </cell>
        </row>
      </sheetData>
      <sheetData sheetId="3129">
        <row r="2">
          <cell r="E2">
            <v>0</v>
          </cell>
        </row>
      </sheetData>
      <sheetData sheetId="3130">
        <row r="2">
          <cell r="E2">
            <v>0</v>
          </cell>
        </row>
      </sheetData>
      <sheetData sheetId="3131">
        <row r="2">
          <cell r="E2">
            <v>0</v>
          </cell>
        </row>
      </sheetData>
      <sheetData sheetId="3132">
        <row r="2">
          <cell r="E2">
            <v>0</v>
          </cell>
        </row>
      </sheetData>
      <sheetData sheetId="3133">
        <row r="2">
          <cell r="E2">
            <v>0</v>
          </cell>
        </row>
      </sheetData>
      <sheetData sheetId="3134">
        <row r="2">
          <cell r="E2">
            <v>0</v>
          </cell>
        </row>
      </sheetData>
      <sheetData sheetId="3135">
        <row r="2">
          <cell r="E2">
            <v>0</v>
          </cell>
        </row>
      </sheetData>
      <sheetData sheetId="3136">
        <row r="2">
          <cell r="E2">
            <v>0</v>
          </cell>
        </row>
      </sheetData>
      <sheetData sheetId="3137">
        <row r="2">
          <cell r="E2">
            <v>0</v>
          </cell>
        </row>
      </sheetData>
      <sheetData sheetId="3138">
        <row r="2">
          <cell r="E2">
            <v>0</v>
          </cell>
        </row>
      </sheetData>
      <sheetData sheetId="3139">
        <row r="2">
          <cell r="E2">
            <v>0</v>
          </cell>
        </row>
      </sheetData>
      <sheetData sheetId="3140">
        <row r="2">
          <cell r="E2">
            <v>0</v>
          </cell>
        </row>
      </sheetData>
      <sheetData sheetId="3141">
        <row r="2">
          <cell r="E2">
            <v>0</v>
          </cell>
        </row>
      </sheetData>
      <sheetData sheetId="3142">
        <row r="2">
          <cell r="E2">
            <v>0</v>
          </cell>
        </row>
      </sheetData>
      <sheetData sheetId="3143">
        <row r="2">
          <cell r="E2">
            <v>0</v>
          </cell>
        </row>
      </sheetData>
      <sheetData sheetId="3144">
        <row r="2">
          <cell r="E2">
            <v>0</v>
          </cell>
        </row>
      </sheetData>
      <sheetData sheetId="3145">
        <row r="2">
          <cell r="E2">
            <v>0</v>
          </cell>
        </row>
      </sheetData>
      <sheetData sheetId="3146">
        <row r="2">
          <cell r="E2">
            <v>0</v>
          </cell>
        </row>
      </sheetData>
      <sheetData sheetId="3147">
        <row r="2">
          <cell r="E2">
            <v>0</v>
          </cell>
        </row>
      </sheetData>
      <sheetData sheetId="3148">
        <row r="2">
          <cell r="E2">
            <v>0</v>
          </cell>
        </row>
      </sheetData>
      <sheetData sheetId="3149">
        <row r="2">
          <cell r="E2">
            <v>0</v>
          </cell>
        </row>
      </sheetData>
      <sheetData sheetId="3150">
        <row r="2">
          <cell r="E2">
            <v>0</v>
          </cell>
        </row>
      </sheetData>
      <sheetData sheetId="3151">
        <row r="2">
          <cell r="E2">
            <v>0</v>
          </cell>
        </row>
      </sheetData>
      <sheetData sheetId="3152">
        <row r="2">
          <cell r="E2">
            <v>0</v>
          </cell>
        </row>
      </sheetData>
      <sheetData sheetId="3153">
        <row r="2">
          <cell r="E2">
            <v>0</v>
          </cell>
        </row>
      </sheetData>
      <sheetData sheetId="3154">
        <row r="2">
          <cell r="E2">
            <v>0</v>
          </cell>
        </row>
      </sheetData>
      <sheetData sheetId="3155">
        <row r="2">
          <cell r="E2">
            <v>0</v>
          </cell>
        </row>
      </sheetData>
      <sheetData sheetId="3156">
        <row r="2">
          <cell r="E2">
            <v>0</v>
          </cell>
        </row>
      </sheetData>
      <sheetData sheetId="3157">
        <row r="2">
          <cell r="E2">
            <v>0</v>
          </cell>
        </row>
      </sheetData>
      <sheetData sheetId="3158">
        <row r="2">
          <cell r="E2">
            <v>0</v>
          </cell>
        </row>
      </sheetData>
      <sheetData sheetId="3159">
        <row r="2">
          <cell r="E2">
            <v>0</v>
          </cell>
        </row>
      </sheetData>
      <sheetData sheetId="3160">
        <row r="2">
          <cell r="E2">
            <v>0</v>
          </cell>
        </row>
      </sheetData>
      <sheetData sheetId="3161">
        <row r="2">
          <cell r="E2">
            <v>0</v>
          </cell>
        </row>
      </sheetData>
      <sheetData sheetId="3162">
        <row r="2">
          <cell r="E2">
            <v>0</v>
          </cell>
        </row>
      </sheetData>
      <sheetData sheetId="3163">
        <row r="2">
          <cell r="E2">
            <v>0</v>
          </cell>
        </row>
      </sheetData>
      <sheetData sheetId="3164">
        <row r="2">
          <cell r="E2">
            <v>0</v>
          </cell>
        </row>
      </sheetData>
      <sheetData sheetId="3165">
        <row r="2">
          <cell r="E2">
            <v>0</v>
          </cell>
        </row>
      </sheetData>
      <sheetData sheetId="3166">
        <row r="2">
          <cell r="E2">
            <v>0</v>
          </cell>
        </row>
      </sheetData>
      <sheetData sheetId="3167">
        <row r="2">
          <cell r="E2">
            <v>0</v>
          </cell>
        </row>
      </sheetData>
      <sheetData sheetId="3168">
        <row r="2">
          <cell r="E2">
            <v>0</v>
          </cell>
        </row>
      </sheetData>
      <sheetData sheetId="3169">
        <row r="2">
          <cell r="E2">
            <v>0</v>
          </cell>
        </row>
      </sheetData>
      <sheetData sheetId="3170">
        <row r="2">
          <cell r="E2">
            <v>0</v>
          </cell>
        </row>
      </sheetData>
      <sheetData sheetId="3171">
        <row r="2">
          <cell r="E2">
            <v>0</v>
          </cell>
        </row>
      </sheetData>
      <sheetData sheetId="3172">
        <row r="2">
          <cell r="E2">
            <v>0</v>
          </cell>
        </row>
      </sheetData>
      <sheetData sheetId="3173">
        <row r="2">
          <cell r="E2">
            <v>0</v>
          </cell>
        </row>
      </sheetData>
      <sheetData sheetId="3174">
        <row r="2">
          <cell r="E2">
            <v>0</v>
          </cell>
        </row>
      </sheetData>
      <sheetData sheetId="3175">
        <row r="2">
          <cell r="E2">
            <v>0</v>
          </cell>
        </row>
      </sheetData>
      <sheetData sheetId="3176">
        <row r="2">
          <cell r="E2">
            <v>0</v>
          </cell>
        </row>
      </sheetData>
      <sheetData sheetId="3177">
        <row r="2">
          <cell r="E2">
            <v>0</v>
          </cell>
        </row>
      </sheetData>
      <sheetData sheetId="3178">
        <row r="2">
          <cell r="E2">
            <v>0</v>
          </cell>
        </row>
      </sheetData>
      <sheetData sheetId="3179">
        <row r="2">
          <cell r="E2">
            <v>0</v>
          </cell>
        </row>
      </sheetData>
      <sheetData sheetId="3180">
        <row r="2">
          <cell r="E2">
            <v>0</v>
          </cell>
        </row>
      </sheetData>
      <sheetData sheetId="3181">
        <row r="2">
          <cell r="E2">
            <v>0</v>
          </cell>
        </row>
      </sheetData>
      <sheetData sheetId="3182">
        <row r="2">
          <cell r="E2">
            <v>0</v>
          </cell>
        </row>
      </sheetData>
      <sheetData sheetId="3183">
        <row r="2">
          <cell r="E2">
            <v>0</v>
          </cell>
        </row>
      </sheetData>
      <sheetData sheetId="3184">
        <row r="2">
          <cell r="E2">
            <v>0</v>
          </cell>
        </row>
      </sheetData>
      <sheetData sheetId="3185">
        <row r="2">
          <cell r="E2">
            <v>0</v>
          </cell>
        </row>
      </sheetData>
      <sheetData sheetId="3186">
        <row r="2">
          <cell r="E2">
            <v>0</v>
          </cell>
        </row>
      </sheetData>
      <sheetData sheetId="3187">
        <row r="2">
          <cell r="E2">
            <v>0</v>
          </cell>
        </row>
      </sheetData>
      <sheetData sheetId="3188">
        <row r="2">
          <cell r="E2">
            <v>0</v>
          </cell>
        </row>
      </sheetData>
      <sheetData sheetId="3189">
        <row r="2">
          <cell r="E2">
            <v>0</v>
          </cell>
        </row>
      </sheetData>
      <sheetData sheetId="3190">
        <row r="2">
          <cell r="E2">
            <v>0</v>
          </cell>
        </row>
      </sheetData>
      <sheetData sheetId="3191">
        <row r="2">
          <cell r="E2">
            <v>0</v>
          </cell>
        </row>
      </sheetData>
      <sheetData sheetId="3192">
        <row r="2">
          <cell r="E2">
            <v>0</v>
          </cell>
        </row>
      </sheetData>
      <sheetData sheetId="3193">
        <row r="2">
          <cell r="E2">
            <v>0</v>
          </cell>
        </row>
      </sheetData>
      <sheetData sheetId="3194">
        <row r="2">
          <cell r="E2">
            <v>0</v>
          </cell>
        </row>
      </sheetData>
      <sheetData sheetId="3195">
        <row r="2">
          <cell r="E2">
            <v>0</v>
          </cell>
        </row>
      </sheetData>
      <sheetData sheetId="3196">
        <row r="2">
          <cell r="E2">
            <v>0</v>
          </cell>
        </row>
      </sheetData>
      <sheetData sheetId="3197">
        <row r="2">
          <cell r="E2">
            <v>0</v>
          </cell>
        </row>
      </sheetData>
      <sheetData sheetId="3198">
        <row r="2">
          <cell r="E2">
            <v>0</v>
          </cell>
        </row>
      </sheetData>
      <sheetData sheetId="3199">
        <row r="2">
          <cell r="E2">
            <v>0</v>
          </cell>
        </row>
      </sheetData>
      <sheetData sheetId="3200">
        <row r="2">
          <cell r="E2">
            <v>0</v>
          </cell>
        </row>
      </sheetData>
      <sheetData sheetId="3201">
        <row r="2">
          <cell r="E2">
            <v>0</v>
          </cell>
        </row>
      </sheetData>
      <sheetData sheetId="3202">
        <row r="2">
          <cell r="E2">
            <v>0</v>
          </cell>
        </row>
      </sheetData>
      <sheetData sheetId="3203">
        <row r="2">
          <cell r="E2">
            <v>0</v>
          </cell>
        </row>
      </sheetData>
      <sheetData sheetId="3204">
        <row r="2">
          <cell r="E2">
            <v>0</v>
          </cell>
        </row>
      </sheetData>
      <sheetData sheetId="3205">
        <row r="2">
          <cell r="E2">
            <v>0</v>
          </cell>
        </row>
      </sheetData>
      <sheetData sheetId="3206">
        <row r="2">
          <cell r="E2">
            <v>0</v>
          </cell>
        </row>
      </sheetData>
      <sheetData sheetId="3207">
        <row r="2">
          <cell r="E2">
            <v>0</v>
          </cell>
        </row>
      </sheetData>
      <sheetData sheetId="3208">
        <row r="2">
          <cell r="E2">
            <v>0</v>
          </cell>
        </row>
      </sheetData>
      <sheetData sheetId="3209">
        <row r="2">
          <cell r="E2">
            <v>0</v>
          </cell>
        </row>
      </sheetData>
      <sheetData sheetId="3210">
        <row r="2">
          <cell r="E2">
            <v>0</v>
          </cell>
        </row>
      </sheetData>
      <sheetData sheetId="3211">
        <row r="2">
          <cell r="E2">
            <v>0</v>
          </cell>
        </row>
      </sheetData>
      <sheetData sheetId="3212">
        <row r="2">
          <cell r="E2">
            <v>0</v>
          </cell>
        </row>
      </sheetData>
      <sheetData sheetId="3213">
        <row r="2">
          <cell r="E2">
            <v>0</v>
          </cell>
        </row>
      </sheetData>
      <sheetData sheetId="3214">
        <row r="2">
          <cell r="E2">
            <v>0</v>
          </cell>
        </row>
      </sheetData>
      <sheetData sheetId="3215">
        <row r="2">
          <cell r="E2">
            <v>0</v>
          </cell>
        </row>
      </sheetData>
      <sheetData sheetId="3216">
        <row r="2">
          <cell r="E2">
            <v>0</v>
          </cell>
        </row>
      </sheetData>
      <sheetData sheetId="3217">
        <row r="2">
          <cell r="E2">
            <v>0</v>
          </cell>
        </row>
      </sheetData>
      <sheetData sheetId="3218">
        <row r="2">
          <cell r="E2">
            <v>0</v>
          </cell>
        </row>
      </sheetData>
      <sheetData sheetId="3219">
        <row r="2">
          <cell r="E2">
            <v>0</v>
          </cell>
        </row>
      </sheetData>
      <sheetData sheetId="3220">
        <row r="2">
          <cell r="E2">
            <v>0</v>
          </cell>
        </row>
      </sheetData>
      <sheetData sheetId="3221">
        <row r="2">
          <cell r="E2">
            <v>0</v>
          </cell>
        </row>
      </sheetData>
      <sheetData sheetId="3222">
        <row r="2">
          <cell r="E2">
            <v>0</v>
          </cell>
        </row>
      </sheetData>
      <sheetData sheetId="3223">
        <row r="2">
          <cell r="E2">
            <v>0</v>
          </cell>
        </row>
      </sheetData>
      <sheetData sheetId="3224">
        <row r="2">
          <cell r="E2">
            <v>0</v>
          </cell>
        </row>
      </sheetData>
      <sheetData sheetId="3225">
        <row r="2">
          <cell r="E2">
            <v>0</v>
          </cell>
        </row>
      </sheetData>
      <sheetData sheetId="3226">
        <row r="2">
          <cell r="E2">
            <v>0</v>
          </cell>
        </row>
      </sheetData>
      <sheetData sheetId="3227">
        <row r="2">
          <cell r="E2">
            <v>0</v>
          </cell>
        </row>
      </sheetData>
      <sheetData sheetId="3228">
        <row r="2">
          <cell r="E2">
            <v>0</v>
          </cell>
        </row>
      </sheetData>
      <sheetData sheetId="3229">
        <row r="2">
          <cell r="E2">
            <v>0</v>
          </cell>
        </row>
      </sheetData>
      <sheetData sheetId="3230">
        <row r="2">
          <cell r="E2">
            <v>0</v>
          </cell>
        </row>
      </sheetData>
      <sheetData sheetId="3231">
        <row r="2">
          <cell r="E2">
            <v>0</v>
          </cell>
        </row>
      </sheetData>
      <sheetData sheetId="3232">
        <row r="2">
          <cell r="E2">
            <v>0</v>
          </cell>
        </row>
      </sheetData>
      <sheetData sheetId="3233">
        <row r="2">
          <cell r="E2">
            <v>0</v>
          </cell>
        </row>
      </sheetData>
      <sheetData sheetId="3234">
        <row r="2">
          <cell r="E2">
            <v>0</v>
          </cell>
        </row>
      </sheetData>
      <sheetData sheetId="3235">
        <row r="2">
          <cell r="E2">
            <v>0</v>
          </cell>
        </row>
      </sheetData>
      <sheetData sheetId="3236">
        <row r="2">
          <cell r="E2">
            <v>0</v>
          </cell>
        </row>
      </sheetData>
      <sheetData sheetId="3237">
        <row r="2">
          <cell r="E2">
            <v>0</v>
          </cell>
        </row>
      </sheetData>
      <sheetData sheetId="3238">
        <row r="2">
          <cell r="E2">
            <v>0</v>
          </cell>
        </row>
      </sheetData>
      <sheetData sheetId="3239">
        <row r="2">
          <cell r="E2">
            <v>0</v>
          </cell>
        </row>
      </sheetData>
      <sheetData sheetId="3240">
        <row r="2">
          <cell r="E2">
            <v>0</v>
          </cell>
        </row>
      </sheetData>
      <sheetData sheetId="3241">
        <row r="2">
          <cell r="E2">
            <v>0</v>
          </cell>
        </row>
      </sheetData>
      <sheetData sheetId="3242">
        <row r="2">
          <cell r="E2">
            <v>0</v>
          </cell>
        </row>
      </sheetData>
      <sheetData sheetId="3243">
        <row r="2">
          <cell r="E2">
            <v>0</v>
          </cell>
        </row>
      </sheetData>
      <sheetData sheetId="3244">
        <row r="2">
          <cell r="E2">
            <v>0</v>
          </cell>
        </row>
      </sheetData>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refreshError="1"/>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refreshError="1"/>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ow r="2">
          <cell r="E2">
            <v>0</v>
          </cell>
        </row>
      </sheetData>
      <sheetData sheetId="3349">
        <row r="2">
          <cell r="E2">
            <v>0</v>
          </cell>
        </row>
      </sheetData>
      <sheetData sheetId="3350">
        <row r="2">
          <cell r="E2">
            <v>0</v>
          </cell>
        </row>
      </sheetData>
      <sheetData sheetId="3351">
        <row r="2">
          <cell r="E2">
            <v>0</v>
          </cell>
        </row>
      </sheetData>
      <sheetData sheetId="3352">
        <row r="2">
          <cell r="E2">
            <v>0</v>
          </cell>
        </row>
      </sheetData>
      <sheetData sheetId="3353">
        <row r="2">
          <cell r="E2">
            <v>0</v>
          </cell>
        </row>
      </sheetData>
      <sheetData sheetId="3354">
        <row r="2">
          <cell r="E2">
            <v>0</v>
          </cell>
        </row>
      </sheetData>
      <sheetData sheetId="3355">
        <row r="2">
          <cell r="E2">
            <v>0</v>
          </cell>
        </row>
      </sheetData>
      <sheetData sheetId="3356">
        <row r="2">
          <cell r="E2">
            <v>0</v>
          </cell>
        </row>
      </sheetData>
      <sheetData sheetId="3357"/>
      <sheetData sheetId="3358">
        <row r="2">
          <cell r="E2">
            <v>0</v>
          </cell>
        </row>
      </sheetData>
      <sheetData sheetId="3359"/>
      <sheetData sheetId="3360"/>
      <sheetData sheetId="3361"/>
      <sheetData sheetId="3362"/>
      <sheetData sheetId="3363"/>
      <sheetData sheetId="3364"/>
      <sheetData sheetId="3365"/>
      <sheetData sheetId="3366"/>
      <sheetData sheetId="3367"/>
      <sheetData sheetId="3368"/>
      <sheetData sheetId="3369"/>
      <sheetData sheetId="3370"/>
      <sheetData sheetId="3371"/>
      <sheetData sheetId="3372"/>
      <sheetData sheetId="3373"/>
      <sheetData sheetId="3374"/>
      <sheetData sheetId="3375"/>
      <sheetData sheetId="3376"/>
      <sheetData sheetId="3377"/>
      <sheetData sheetId="3378"/>
      <sheetData sheetId="3379"/>
      <sheetData sheetId="3380"/>
      <sheetData sheetId="3381"/>
      <sheetData sheetId="3382"/>
      <sheetData sheetId="3383"/>
      <sheetData sheetId="3384"/>
      <sheetData sheetId="3385"/>
      <sheetData sheetId="3386"/>
      <sheetData sheetId="3387"/>
      <sheetData sheetId="3388"/>
      <sheetData sheetId="3389"/>
      <sheetData sheetId="3390"/>
      <sheetData sheetId="3391"/>
      <sheetData sheetId="3392"/>
      <sheetData sheetId="3393"/>
      <sheetData sheetId="3394"/>
      <sheetData sheetId="3395"/>
      <sheetData sheetId="3396"/>
      <sheetData sheetId="3397"/>
      <sheetData sheetId="3398"/>
      <sheetData sheetId="3399"/>
      <sheetData sheetId="3400"/>
      <sheetData sheetId="3401"/>
      <sheetData sheetId="3402"/>
      <sheetData sheetId="3403"/>
      <sheetData sheetId="3404">
        <row r="2">
          <cell r="E2">
            <v>0</v>
          </cell>
        </row>
      </sheetData>
      <sheetData sheetId="3405">
        <row r="2">
          <cell r="E2">
            <v>0</v>
          </cell>
        </row>
      </sheetData>
      <sheetData sheetId="3406">
        <row r="2">
          <cell r="E2">
            <v>0</v>
          </cell>
        </row>
      </sheetData>
      <sheetData sheetId="3407"/>
      <sheetData sheetId="3408"/>
      <sheetData sheetId="3409"/>
      <sheetData sheetId="3410"/>
      <sheetData sheetId="3411"/>
      <sheetData sheetId="3412"/>
      <sheetData sheetId="3413"/>
      <sheetData sheetId="3414"/>
      <sheetData sheetId="3415"/>
      <sheetData sheetId="3416"/>
      <sheetData sheetId="3417"/>
      <sheetData sheetId="3418"/>
      <sheetData sheetId="3419"/>
      <sheetData sheetId="3420"/>
      <sheetData sheetId="3421"/>
      <sheetData sheetId="3422"/>
      <sheetData sheetId="3423"/>
      <sheetData sheetId="3424"/>
      <sheetData sheetId="3425"/>
      <sheetData sheetId="3426"/>
      <sheetData sheetId="3427"/>
      <sheetData sheetId="3428"/>
      <sheetData sheetId="3429"/>
      <sheetData sheetId="3430"/>
      <sheetData sheetId="3431"/>
      <sheetData sheetId="3432"/>
      <sheetData sheetId="3433"/>
      <sheetData sheetId="3434"/>
      <sheetData sheetId="3435"/>
      <sheetData sheetId="3436"/>
      <sheetData sheetId="3437"/>
      <sheetData sheetId="3438"/>
      <sheetData sheetId="3439"/>
      <sheetData sheetId="3440"/>
      <sheetData sheetId="3441"/>
      <sheetData sheetId="3442"/>
      <sheetData sheetId="3443"/>
      <sheetData sheetId="3444"/>
      <sheetData sheetId="3445"/>
      <sheetData sheetId="3446"/>
      <sheetData sheetId="3447"/>
      <sheetData sheetId="3448"/>
      <sheetData sheetId="3449"/>
      <sheetData sheetId="3450"/>
      <sheetData sheetId="3451"/>
      <sheetData sheetId="3452"/>
      <sheetData sheetId="3453"/>
      <sheetData sheetId="3454"/>
      <sheetData sheetId="3455"/>
      <sheetData sheetId="3456"/>
      <sheetData sheetId="3457"/>
      <sheetData sheetId="3458"/>
      <sheetData sheetId="3459"/>
      <sheetData sheetId="3460"/>
      <sheetData sheetId="3461"/>
      <sheetData sheetId="3462"/>
      <sheetData sheetId="3463"/>
      <sheetData sheetId="3464"/>
      <sheetData sheetId="3465"/>
      <sheetData sheetId="3466"/>
      <sheetData sheetId="3467"/>
      <sheetData sheetId="3468"/>
      <sheetData sheetId="3469"/>
      <sheetData sheetId="3470"/>
      <sheetData sheetId="3471"/>
      <sheetData sheetId="3472"/>
      <sheetData sheetId="3473"/>
      <sheetData sheetId="3474"/>
      <sheetData sheetId="3475"/>
      <sheetData sheetId="3476"/>
      <sheetData sheetId="3477"/>
      <sheetData sheetId="3478"/>
      <sheetData sheetId="3479"/>
      <sheetData sheetId="3480"/>
      <sheetData sheetId="3481">
        <row r="2">
          <cell r="E2">
            <v>0</v>
          </cell>
        </row>
      </sheetData>
      <sheetData sheetId="3482">
        <row r="2">
          <cell r="E2">
            <v>0</v>
          </cell>
        </row>
      </sheetData>
      <sheetData sheetId="3483">
        <row r="2">
          <cell r="E2">
            <v>0</v>
          </cell>
        </row>
      </sheetData>
      <sheetData sheetId="3484">
        <row r="2">
          <cell r="E2">
            <v>0</v>
          </cell>
        </row>
      </sheetData>
      <sheetData sheetId="3485">
        <row r="2">
          <cell r="E2">
            <v>0</v>
          </cell>
        </row>
      </sheetData>
      <sheetData sheetId="3486"/>
      <sheetData sheetId="3487">
        <row r="2">
          <cell r="E2">
            <v>0</v>
          </cell>
        </row>
      </sheetData>
      <sheetData sheetId="3488">
        <row r="2">
          <cell r="E2">
            <v>0</v>
          </cell>
        </row>
      </sheetData>
      <sheetData sheetId="3489">
        <row r="2">
          <cell r="E2">
            <v>0</v>
          </cell>
        </row>
      </sheetData>
      <sheetData sheetId="3490"/>
      <sheetData sheetId="3491"/>
      <sheetData sheetId="3492"/>
      <sheetData sheetId="3493"/>
      <sheetData sheetId="3494"/>
      <sheetData sheetId="3495"/>
      <sheetData sheetId="3496"/>
      <sheetData sheetId="3497"/>
      <sheetData sheetId="3498"/>
      <sheetData sheetId="3499"/>
      <sheetData sheetId="3500"/>
      <sheetData sheetId="3501"/>
      <sheetData sheetId="3502"/>
      <sheetData sheetId="3503">
        <row r="2">
          <cell r="E2">
            <v>0</v>
          </cell>
        </row>
      </sheetData>
      <sheetData sheetId="3504">
        <row r="2">
          <cell r="E2">
            <v>0</v>
          </cell>
        </row>
      </sheetData>
      <sheetData sheetId="3505">
        <row r="2">
          <cell r="E2">
            <v>0</v>
          </cell>
        </row>
      </sheetData>
      <sheetData sheetId="3506">
        <row r="2">
          <cell r="E2">
            <v>0</v>
          </cell>
        </row>
      </sheetData>
      <sheetData sheetId="3507">
        <row r="2">
          <cell r="E2">
            <v>0</v>
          </cell>
        </row>
      </sheetData>
      <sheetData sheetId="3508">
        <row r="2">
          <cell r="E2">
            <v>0</v>
          </cell>
        </row>
      </sheetData>
      <sheetData sheetId="3509">
        <row r="2">
          <cell r="E2">
            <v>0</v>
          </cell>
        </row>
      </sheetData>
      <sheetData sheetId="3510">
        <row r="2">
          <cell r="E2">
            <v>0</v>
          </cell>
        </row>
      </sheetData>
      <sheetData sheetId="3511">
        <row r="2">
          <cell r="E2">
            <v>0</v>
          </cell>
        </row>
      </sheetData>
      <sheetData sheetId="3512">
        <row r="2">
          <cell r="E2">
            <v>0</v>
          </cell>
        </row>
      </sheetData>
      <sheetData sheetId="3513">
        <row r="2">
          <cell r="E2">
            <v>0</v>
          </cell>
        </row>
      </sheetData>
      <sheetData sheetId="3514">
        <row r="2">
          <cell r="E2">
            <v>0</v>
          </cell>
        </row>
      </sheetData>
      <sheetData sheetId="3515">
        <row r="2">
          <cell r="E2">
            <v>0</v>
          </cell>
        </row>
      </sheetData>
      <sheetData sheetId="3516">
        <row r="2">
          <cell r="E2">
            <v>0</v>
          </cell>
        </row>
      </sheetData>
      <sheetData sheetId="3517">
        <row r="2">
          <cell r="E2">
            <v>0</v>
          </cell>
        </row>
      </sheetData>
      <sheetData sheetId="3518">
        <row r="2">
          <cell r="E2">
            <v>0</v>
          </cell>
        </row>
      </sheetData>
      <sheetData sheetId="3519">
        <row r="2">
          <cell r="E2">
            <v>0</v>
          </cell>
        </row>
      </sheetData>
      <sheetData sheetId="3520">
        <row r="2">
          <cell r="E2">
            <v>0</v>
          </cell>
        </row>
      </sheetData>
      <sheetData sheetId="3521">
        <row r="2">
          <cell r="E2">
            <v>0</v>
          </cell>
        </row>
      </sheetData>
      <sheetData sheetId="3522">
        <row r="2">
          <cell r="E2">
            <v>0</v>
          </cell>
        </row>
      </sheetData>
      <sheetData sheetId="3523">
        <row r="2">
          <cell r="E2">
            <v>0</v>
          </cell>
        </row>
      </sheetData>
      <sheetData sheetId="3524">
        <row r="2">
          <cell r="E2">
            <v>0</v>
          </cell>
        </row>
      </sheetData>
      <sheetData sheetId="3525">
        <row r="2">
          <cell r="E2">
            <v>0</v>
          </cell>
        </row>
      </sheetData>
      <sheetData sheetId="3526">
        <row r="2">
          <cell r="E2">
            <v>0</v>
          </cell>
        </row>
      </sheetData>
      <sheetData sheetId="3527">
        <row r="2">
          <cell r="E2">
            <v>0</v>
          </cell>
        </row>
      </sheetData>
      <sheetData sheetId="3528">
        <row r="2">
          <cell r="E2">
            <v>0</v>
          </cell>
        </row>
      </sheetData>
      <sheetData sheetId="3529">
        <row r="2">
          <cell r="E2">
            <v>0</v>
          </cell>
        </row>
      </sheetData>
      <sheetData sheetId="3530">
        <row r="2">
          <cell r="E2">
            <v>0</v>
          </cell>
        </row>
      </sheetData>
      <sheetData sheetId="3531">
        <row r="2">
          <cell r="E2">
            <v>0</v>
          </cell>
        </row>
      </sheetData>
      <sheetData sheetId="3532">
        <row r="2">
          <cell r="E2">
            <v>0</v>
          </cell>
        </row>
      </sheetData>
      <sheetData sheetId="3533">
        <row r="2">
          <cell r="E2">
            <v>0</v>
          </cell>
        </row>
      </sheetData>
      <sheetData sheetId="3534">
        <row r="2">
          <cell r="E2">
            <v>0</v>
          </cell>
        </row>
      </sheetData>
      <sheetData sheetId="3535"/>
      <sheetData sheetId="3536"/>
      <sheetData sheetId="3537"/>
      <sheetData sheetId="3538"/>
      <sheetData sheetId="3539"/>
      <sheetData sheetId="3540"/>
      <sheetData sheetId="3541"/>
      <sheetData sheetId="3542"/>
      <sheetData sheetId="3543"/>
      <sheetData sheetId="3544"/>
      <sheetData sheetId="3545"/>
      <sheetData sheetId="3546"/>
      <sheetData sheetId="3547"/>
      <sheetData sheetId="3548"/>
      <sheetData sheetId="3549"/>
      <sheetData sheetId="3550"/>
      <sheetData sheetId="3551">
        <row r="2">
          <cell r="E2">
            <v>0</v>
          </cell>
        </row>
      </sheetData>
      <sheetData sheetId="3552">
        <row r="2">
          <cell r="E2">
            <v>0</v>
          </cell>
        </row>
      </sheetData>
      <sheetData sheetId="3553">
        <row r="2">
          <cell r="E2">
            <v>0</v>
          </cell>
        </row>
      </sheetData>
      <sheetData sheetId="3554"/>
      <sheetData sheetId="3555"/>
      <sheetData sheetId="3556"/>
      <sheetData sheetId="3557"/>
      <sheetData sheetId="3558"/>
      <sheetData sheetId="3559"/>
      <sheetData sheetId="3560">
        <row r="2">
          <cell r="E2">
            <v>0</v>
          </cell>
        </row>
      </sheetData>
      <sheetData sheetId="3561">
        <row r="2">
          <cell r="E2">
            <v>0</v>
          </cell>
        </row>
      </sheetData>
      <sheetData sheetId="3562">
        <row r="2">
          <cell r="E2">
            <v>0</v>
          </cell>
        </row>
      </sheetData>
      <sheetData sheetId="3563">
        <row r="2">
          <cell r="E2">
            <v>0</v>
          </cell>
        </row>
      </sheetData>
      <sheetData sheetId="3564">
        <row r="2">
          <cell r="E2">
            <v>0</v>
          </cell>
        </row>
      </sheetData>
      <sheetData sheetId="3565">
        <row r="2">
          <cell r="E2">
            <v>0</v>
          </cell>
        </row>
      </sheetData>
      <sheetData sheetId="3566">
        <row r="2">
          <cell r="E2">
            <v>0</v>
          </cell>
        </row>
      </sheetData>
      <sheetData sheetId="3567"/>
      <sheetData sheetId="3568"/>
      <sheetData sheetId="3569"/>
      <sheetData sheetId="3570">
        <row r="2">
          <cell r="E2">
            <v>0</v>
          </cell>
        </row>
      </sheetData>
      <sheetData sheetId="3571">
        <row r="2">
          <cell r="E2">
            <v>0</v>
          </cell>
        </row>
      </sheetData>
      <sheetData sheetId="3572">
        <row r="2">
          <cell r="E2">
            <v>0</v>
          </cell>
        </row>
      </sheetData>
      <sheetData sheetId="3573">
        <row r="2">
          <cell r="E2">
            <v>0</v>
          </cell>
        </row>
      </sheetData>
      <sheetData sheetId="3574"/>
      <sheetData sheetId="3575">
        <row r="2">
          <cell r="E2">
            <v>0</v>
          </cell>
        </row>
      </sheetData>
      <sheetData sheetId="3576">
        <row r="2">
          <cell r="E2">
            <v>0</v>
          </cell>
        </row>
      </sheetData>
      <sheetData sheetId="3577">
        <row r="2">
          <cell r="E2">
            <v>0</v>
          </cell>
        </row>
      </sheetData>
      <sheetData sheetId="3578">
        <row r="2">
          <cell r="E2">
            <v>0</v>
          </cell>
        </row>
      </sheetData>
      <sheetData sheetId="3579">
        <row r="2">
          <cell r="E2">
            <v>0</v>
          </cell>
        </row>
      </sheetData>
      <sheetData sheetId="3580"/>
      <sheetData sheetId="3581"/>
      <sheetData sheetId="3582"/>
      <sheetData sheetId="3583"/>
      <sheetData sheetId="3584"/>
      <sheetData sheetId="3585"/>
      <sheetData sheetId="3586"/>
      <sheetData sheetId="3587"/>
      <sheetData sheetId="3588"/>
      <sheetData sheetId="3589"/>
      <sheetData sheetId="3590"/>
      <sheetData sheetId="3591"/>
      <sheetData sheetId="3592"/>
      <sheetData sheetId="3593"/>
      <sheetData sheetId="3594"/>
      <sheetData sheetId="3595"/>
      <sheetData sheetId="3596"/>
      <sheetData sheetId="3597"/>
      <sheetData sheetId="3598"/>
      <sheetData sheetId="3599"/>
      <sheetData sheetId="3600"/>
      <sheetData sheetId="3601"/>
      <sheetData sheetId="3602"/>
      <sheetData sheetId="3603">
        <row r="2">
          <cell r="E2">
            <v>0</v>
          </cell>
        </row>
      </sheetData>
      <sheetData sheetId="3604">
        <row r="2">
          <cell r="E2">
            <v>0</v>
          </cell>
        </row>
      </sheetData>
      <sheetData sheetId="3605">
        <row r="2">
          <cell r="E2">
            <v>0</v>
          </cell>
        </row>
      </sheetData>
      <sheetData sheetId="3606">
        <row r="2">
          <cell r="E2">
            <v>0</v>
          </cell>
        </row>
      </sheetData>
      <sheetData sheetId="3607">
        <row r="2">
          <cell r="E2">
            <v>0</v>
          </cell>
        </row>
      </sheetData>
      <sheetData sheetId="3608">
        <row r="2">
          <cell r="E2">
            <v>0</v>
          </cell>
        </row>
      </sheetData>
      <sheetData sheetId="3609">
        <row r="2">
          <cell r="E2">
            <v>0</v>
          </cell>
        </row>
      </sheetData>
      <sheetData sheetId="3610">
        <row r="2">
          <cell r="E2">
            <v>0</v>
          </cell>
        </row>
      </sheetData>
      <sheetData sheetId="3611">
        <row r="2">
          <cell r="E2">
            <v>0</v>
          </cell>
        </row>
      </sheetData>
      <sheetData sheetId="3612">
        <row r="2">
          <cell r="E2">
            <v>0</v>
          </cell>
        </row>
      </sheetData>
      <sheetData sheetId="3613">
        <row r="2">
          <cell r="E2">
            <v>0</v>
          </cell>
        </row>
      </sheetData>
      <sheetData sheetId="3614">
        <row r="2">
          <cell r="E2">
            <v>0</v>
          </cell>
        </row>
      </sheetData>
      <sheetData sheetId="3615">
        <row r="2">
          <cell r="E2">
            <v>0</v>
          </cell>
        </row>
      </sheetData>
      <sheetData sheetId="3616">
        <row r="2">
          <cell r="E2">
            <v>0</v>
          </cell>
        </row>
      </sheetData>
      <sheetData sheetId="3617">
        <row r="2">
          <cell r="E2">
            <v>0</v>
          </cell>
        </row>
      </sheetData>
      <sheetData sheetId="3618">
        <row r="2">
          <cell r="E2">
            <v>0</v>
          </cell>
        </row>
      </sheetData>
      <sheetData sheetId="3619"/>
      <sheetData sheetId="3620">
        <row r="2">
          <cell r="E2">
            <v>0</v>
          </cell>
        </row>
      </sheetData>
      <sheetData sheetId="3621">
        <row r="2">
          <cell r="E2">
            <v>0</v>
          </cell>
        </row>
      </sheetData>
      <sheetData sheetId="3622"/>
      <sheetData sheetId="3623"/>
      <sheetData sheetId="3624"/>
      <sheetData sheetId="3625"/>
      <sheetData sheetId="3626">
        <row r="2">
          <cell r="E2">
            <v>0</v>
          </cell>
        </row>
      </sheetData>
      <sheetData sheetId="3627">
        <row r="2">
          <cell r="E2">
            <v>0</v>
          </cell>
        </row>
      </sheetData>
      <sheetData sheetId="3628"/>
      <sheetData sheetId="3629"/>
      <sheetData sheetId="3630"/>
      <sheetData sheetId="3631"/>
      <sheetData sheetId="3632"/>
      <sheetData sheetId="3633"/>
      <sheetData sheetId="3634"/>
      <sheetData sheetId="3635"/>
      <sheetData sheetId="3636"/>
      <sheetData sheetId="3637"/>
      <sheetData sheetId="3638"/>
      <sheetData sheetId="3639">
        <row r="2">
          <cell r="E2">
            <v>0</v>
          </cell>
        </row>
      </sheetData>
      <sheetData sheetId="3640">
        <row r="2">
          <cell r="E2">
            <v>0</v>
          </cell>
        </row>
      </sheetData>
      <sheetData sheetId="3641">
        <row r="2">
          <cell r="E2">
            <v>0</v>
          </cell>
        </row>
      </sheetData>
      <sheetData sheetId="3642">
        <row r="2">
          <cell r="E2">
            <v>0</v>
          </cell>
        </row>
      </sheetData>
      <sheetData sheetId="3643">
        <row r="2">
          <cell r="E2">
            <v>0</v>
          </cell>
        </row>
      </sheetData>
      <sheetData sheetId="3644">
        <row r="2">
          <cell r="E2">
            <v>0</v>
          </cell>
        </row>
      </sheetData>
      <sheetData sheetId="3645">
        <row r="2">
          <cell r="E2">
            <v>0</v>
          </cell>
        </row>
      </sheetData>
      <sheetData sheetId="3646">
        <row r="2">
          <cell r="E2">
            <v>0</v>
          </cell>
        </row>
      </sheetData>
      <sheetData sheetId="3647">
        <row r="2">
          <cell r="E2">
            <v>0</v>
          </cell>
        </row>
      </sheetData>
      <sheetData sheetId="3648">
        <row r="2">
          <cell r="E2">
            <v>0</v>
          </cell>
        </row>
      </sheetData>
      <sheetData sheetId="3649">
        <row r="2">
          <cell r="E2">
            <v>0</v>
          </cell>
        </row>
      </sheetData>
      <sheetData sheetId="3650">
        <row r="2">
          <cell r="E2">
            <v>0</v>
          </cell>
        </row>
      </sheetData>
      <sheetData sheetId="3651">
        <row r="2">
          <cell r="E2">
            <v>0</v>
          </cell>
        </row>
      </sheetData>
      <sheetData sheetId="3652">
        <row r="2">
          <cell r="E2">
            <v>0</v>
          </cell>
        </row>
      </sheetData>
      <sheetData sheetId="3653">
        <row r="2">
          <cell r="E2">
            <v>0</v>
          </cell>
        </row>
      </sheetData>
      <sheetData sheetId="3654">
        <row r="2">
          <cell r="E2">
            <v>0</v>
          </cell>
        </row>
      </sheetData>
      <sheetData sheetId="3655">
        <row r="2">
          <cell r="E2">
            <v>0</v>
          </cell>
        </row>
      </sheetData>
      <sheetData sheetId="3656">
        <row r="2">
          <cell r="E2">
            <v>0</v>
          </cell>
        </row>
      </sheetData>
      <sheetData sheetId="3657">
        <row r="2">
          <cell r="E2">
            <v>0</v>
          </cell>
        </row>
      </sheetData>
      <sheetData sheetId="3658">
        <row r="2">
          <cell r="E2">
            <v>0</v>
          </cell>
        </row>
      </sheetData>
      <sheetData sheetId="3659">
        <row r="2">
          <cell r="E2">
            <v>0</v>
          </cell>
        </row>
      </sheetData>
      <sheetData sheetId="3660">
        <row r="2">
          <cell r="E2">
            <v>0</v>
          </cell>
        </row>
      </sheetData>
      <sheetData sheetId="3661">
        <row r="2">
          <cell r="E2">
            <v>0</v>
          </cell>
        </row>
      </sheetData>
      <sheetData sheetId="3662">
        <row r="2">
          <cell r="E2">
            <v>0</v>
          </cell>
        </row>
      </sheetData>
      <sheetData sheetId="3663">
        <row r="2">
          <cell r="E2">
            <v>0</v>
          </cell>
        </row>
      </sheetData>
      <sheetData sheetId="3664">
        <row r="2">
          <cell r="E2">
            <v>0</v>
          </cell>
        </row>
      </sheetData>
      <sheetData sheetId="3665">
        <row r="2">
          <cell r="E2">
            <v>0</v>
          </cell>
        </row>
      </sheetData>
      <sheetData sheetId="3666">
        <row r="2">
          <cell r="E2">
            <v>0</v>
          </cell>
        </row>
      </sheetData>
      <sheetData sheetId="3667">
        <row r="2">
          <cell r="E2">
            <v>0</v>
          </cell>
        </row>
      </sheetData>
      <sheetData sheetId="3668">
        <row r="2">
          <cell r="E2">
            <v>0</v>
          </cell>
        </row>
      </sheetData>
      <sheetData sheetId="3669">
        <row r="2">
          <cell r="E2">
            <v>0</v>
          </cell>
        </row>
      </sheetData>
      <sheetData sheetId="3670">
        <row r="2">
          <cell r="E2">
            <v>0</v>
          </cell>
        </row>
      </sheetData>
      <sheetData sheetId="3671"/>
      <sheetData sheetId="3672"/>
      <sheetData sheetId="3673"/>
      <sheetData sheetId="3674"/>
      <sheetData sheetId="3675"/>
      <sheetData sheetId="3676"/>
      <sheetData sheetId="3677"/>
      <sheetData sheetId="3678"/>
      <sheetData sheetId="3679"/>
      <sheetData sheetId="3680"/>
      <sheetData sheetId="3681"/>
      <sheetData sheetId="3682"/>
      <sheetData sheetId="3683"/>
      <sheetData sheetId="3684"/>
      <sheetData sheetId="3685"/>
      <sheetData sheetId="3686"/>
      <sheetData sheetId="3687"/>
      <sheetData sheetId="3688"/>
      <sheetData sheetId="3689">
        <row r="2">
          <cell r="E2">
            <v>0</v>
          </cell>
        </row>
      </sheetData>
      <sheetData sheetId="3690">
        <row r="2">
          <cell r="E2">
            <v>0</v>
          </cell>
        </row>
      </sheetData>
      <sheetData sheetId="3691">
        <row r="2">
          <cell r="E2">
            <v>0</v>
          </cell>
        </row>
      </sheetData>
      <sheetData sheetId="3692">
        <row r="2">
          <cell r="E2">
            <v>0</v>
          </cell>
        </row>
      </sheetData>
      <sheetData sheetId="3693">
        <row r="2">
          <cell r="E2">
            <v>0</v>
          </cell>
        </row>
      </sheetData>
      <sheetData sheetId="3694">
        <row r="2">
          <cell r="E2">
            <v>0</v>
          </cell>
        </row>
      </sheetData>
      <sheetData sheetId="3695">
        <row r="2">
          <cell r="E2">
            <v>0</v>
          </cell>
        </row>
      </sheetData>
      <sheetData sheetId="3696">
        <row r="2">
          <cell r="E2">
            <v>0</v>
          </cell>
        </row>
      </sheetData>
      <sheetData sheetId="3697">
        <row r="2">
          <cell r="E2">
            <v>0</v>
          </cell>
        </row>
      </sheetData>
      <sheetData sheetId="3698">
        <row r="2">
          <cell r="E2">
            <v>0</v>
          </cell>
        </row>
      </sheetData>
      <sheetData sheetId="3699">
        <row r="2">
          <cell r="E2">
            <v>0</v>
          </cell>
        </row>
      </sheetData>
      <sheetData sheetId="3700">
        <row r="2">
          <cell r="E2">
            <v>0</v>
          </cell>
        </row>
      </sheetData>
      <sheetData sheetId="3701">
        <row r="2">
          <cell r="E2">
            <v>0</v>
          </cell>
        </row>
      </sheetData>
      <sheetData sheetId="3702">
        <row r="2">
          <cell r="E2">
            <v>0</v>
          </cell>
        </row>
      </sheetData>
      <sheetData sheetId="3703">
        <row r="2">
          <cell r="E2">
            <v>0</v>
          </cell>
        </row>
      </sheetData>
      <sheetData sheetId="3704">
        <row r="2">
          <cell r="E2">
            <v>0</v>
          </cell>
        </row>
      </sheetData>
      <sheetData sheetId="3705">
        <row r="2">
          <cell r="E2">
            <v>0</v>
          </cell>
        </row>
      </sheetData>
      <sheetData sheetId="3706">
        <row r="2">
          <cell r="E2">
            <v>0</v>
          </cell>
        </row>
      </sheetData>
      <sheetData sheetId="3707">
        <row r="2">
          <cell r="E2">
            <v>0</v>
          </cell>
        </row>
      </sheetData>
      <sheetData sheetId="3708">
        <row r="2">
          <cell r="E2">
            <v>0</v>
          </cell>
        </row>
      </sheetData>
      <sheetData sheetId="3709">
        <row r="2">
          <cell r="E2">
            <v>0</v>
          </cell>
        </row>
      </sheetData>
      <sheetData sheetId="3710"/>
      <sheetData sheetId="3711"/>
      <sheetData sheetId="3712"/>
      <sheetData sheetId="3713"/>
      <sheetData sheetId="3714"/>
      <sheetData sheetId="3715"/>
      <sheetData sheetId="3716"/>
      <sheetData sheetId="3717">
        <row r="2">
          <cell r="E2">
            <v>0</v>
          </cell>
        </row>
      </sheetData>
      <sheetData sheetId="3718"/>
      <sheetData sheetId="3719"/>
      <sheetData sheetId="3720"/>
      <sheetData sheetId="3721"/>
      <sheetData sheetId="3722"/>
      <sheetData sheetId="3723"/>
      <sheetData sheetId="3724"/>
      <sheetData sheetId="3725"/>
      <sheetData sheetId="3726"/>
      <sheetData sheetId="3727"/>
      <sheetData sheetId="3728"/>
      <sheetData sheetId="3729">
        <row r="2">
          <cell r="E2">
            <v>0</v>
          </cell>
        </row>
      </sheetData>
      <sheetData sheetId="3730"/>
      <sheetData sheetId="3731"/>
      <sheetData sheetId="3732"/>
      <sheetData sheetId="3733"/>
      <sheetData sheetId="3734"/>
      <sheetData sheetId="3735"/>
      <sheetData sheetId="3736"/>
      <sheetData sheetId="3737"/>
      <sheetData sheetId="3738"/>
      <sheetData sheetId="3739"/>
      <sheetData sheetId="3740"/>
      <sheetData sheetId="3741"/>
      <sheetData sheetId="3742"/>
      <sheetData sheetId="3743">
        <row r="2">
          <cell r="E2">
            <v>0</v>
          </cell>
        </row>
      </sheetData>
      <sheetData sheetId="3744">
        <row r="2">
          <cell r="E2">
            <v>0</v>
          </cell>
        </row>
      </sheetData>
      <sheetData sheetId="3745">
        <row r="2">
          <cell r="E2">
            <v>0</v>
          </cell>
        </row>
      </sheetData>
      <sheetData sheetId="3746">
        <row r="2">
          <cell r="E2">
            <v>0</v>
          </cell>
        </row>
      </sheetData>
      <sheetData sheetId="3747">
        <row r="2">
          <cell r="E2">
            <v>0</v>
          </cell>
        </row>
      </sheetData>
      <sheetData sheetId="3748">
        <row r="2">
          <cell r="E2">
            <v>0</v>
          </cell>
        </row>
      </sheetData>
      <sheetData sheetId="3749">
        <row r="2">
          <cell r="E2">
            <v>0</v>
          </cell>
        </row>
      </sheetData>
      <sheetData sheetId="3750">
        <row r="2">
          <cell r="E2">
            <v>0</v>
          </cell>
        </row>
      </sheetData>
      <sheetData sheetId="3751"/>
      <sheetData sheetId="3752"/>
      <sheetData sheetId="3753"/>
      <sheetData sheetId="3754"/>
      <sheetData sheetId="3755"/>
      <sheetData sheetId="3756"/>
      <sheetData sheetId="3757"/>
      <sheetData sheetId="3758"/>
      <sheetData sheetId="3759"/>
      <sheetData sheetId="3760"/>
      <sheetData sheetId="3761"/>
      <sheetData sheetId="3762"/>
      <sheetData sheetId="3763"/>
      <sheetData sheetId="3764"/>
      <sheetData sheetId="3765"/>
      <sheetData sheetId="3766"/>
      <sheetData sheetId="3767"/>
      <sheetData sheetId="3768"/>
      <sheetData sheetId="3769"/>
      <sheetData sheetId="3770"/>
      <sheetData sheetId="3771"/>
      <sheetData sheetId="3772"/>
      <sheetData sheetId="3773"/>
      <sheetData sheetId="3774"/>
      <sheetData sheetId="3775"/>
      <sheetData sheetId="3776">
        <row r="2">
          <cell r="E2">
            <v>0</v>
          </cell>
        </row>
      </sheetData>
      <sheetData sheetId="3777"/>
      <sheetData sheetId="3778"/>
      <sheetData sheetId="3779"/>
      <sheetData sheetId="3780"/>
      <sheetData sheetId="3781"/>
      <sheetData sheetId="3782"/>
      <sheetData sheetId="3783"/>
      <sheetData sheetId="3784"/>
      <sheetData sheetId="3785"/>
      <sheetData sheetId="3786"/>
      <sheetData sheetId="3787"/>
      <sheetData sheetId="3788"/>
      <sheetData sheetId="3789"/>
      <sheetData sheetId="3790"/>
      <sheetData sheetId="3791"/>
      <sheetData sheetId="3792"/>
      <sheetData sheetId="3793"/>
      <sheetData sheetId="3794"/>
      <sheetData sheetId="3795"/>
      <sheetData sheetId="3796"/>
      <sheetData sheetId="3797"/>
      <sheetData sheetId="3798"/>
      <sheetData sheetId="3799"/>
      <sheetData sheetId="3800"/>
      <sheetData sheetId="3801"/>
      <sheetData sheetId="3802"/>
      <sheetData sheetId="3803"/>
      <sheetData sheetId="3804"/>
      <sheetData sheetId="3805"/>
      <sheetData sheetId="3806"/>
      <sheetData sheetId="3807"/>
      <sheetData sheetId="3808"/>
      <sheetData sheetId="3809"/>
      <sheetData sheetId="3810"/>
      <sheetData sheetId="3811"/>
      <sheetData sheetId="3812"/>
      <sheetData sheetId="3813"/>
      <sheetData sheetId="3814"/>
      <sheetData sheetId="3815"/>
      <sheetData sheetId="3816"/>
      <sheetData sheetId="3817"/>
      <sheetData sheetId="3818"/>
      <sheetData sheetId="3819"/>
      <sheetData sheetId="3820"/>
      <sheetData sheetId="3821"/>
      <sheetData sheetId="3822"/>
      <sheetData sheetId="3823"/>
      <sheetData sheetId="3824"/>
      <sheetData sheetId="3825"/>
      <sheetData sheetId="3826"/>
      <sheetData sheetId="3827"/>
      <sheetData sheetId="3828"/>
      <sheetData sheetId="3829"/>
      <sheetData sheetId="3830"/>
      <sheetData sheetId="3831" refreshError="1"/>
      <sheetData sheetId="3832" refreshError="1"/>
      <sheetData sheetId="3833"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F"/>
    </sheetNames>
    <sheetDataSet>
      <sheetData sheetId="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L$-INTER"/>
      <sheetName val="MTL$-TRUNCK-AG"/>
      <sheetName val="MTL$-PRODTANK-UG"/>
      <sheetName val="MTL$-PRODTANK-AG"/>
      <sheetName val="MTL$-JETTY"/>
      <sheetName val="MTL$-TRUNCK-UG"/>
      <sheetName val="XL4Poppy"/>
    </sheetNames>
    <sheetDataSet>
      <sheetData sheetId="0"/>
      <sheetData sheetId="1"/>
      <sheetData sheetId="2"/>
      <sheetData sheetId="3"/>
      <sheetData sheetId="4"/>
      <sheetData sheetId="5"/>
      <sheetData sheetId="6"/>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itiet"/>
    </sheetNames>
    <sheetDataSet>
      <sheetData sheetId="0"/>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enh lech (coc thapT)"/>
      <sheetName val="Du toan (coc thapT)"/>
      <sheetName val="Sheet1"/>
      <sheetName val="XL4Poppy"/>
    </sheetNames>
    <sheetDataSet>
      <sheetData sheetId="0" refreshError="1"/>
      <sheetData sheetId="1" refreshError="1"/>
      <sheetData sheetId="2" refreshError="1"/>
      <sheetData sheetId="3">
        <row r="15">
          <cell r="A15" t="b">
            <v>1</v>
          </cell>
        </row>
      </sheetData>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PEDESB"/>
    </sheetNames>
    <sheetDataSet>
      <sheetData sheetId="0" refreshError="1"/>
      <sheetData sheetId="1" refreshError="1"/>
      <sheetData sheetId="2" refreshError="1">
        <row r="136">
          <cell r="D136">
            <v>0.6332000000000001</v>
          </cell>
        </row>
        <row r="543">
          <cell r="D543">
            <v>98.7</v>
          </cell>
        </row>
      </sheetData>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hucap"/>
      <sheetName val="nen"/>
      <sheetName val="mat"/>
      <sheetName val="atgt"/>
      <sheetName val="cong"/>
      <sheetName val="vua"/>
      <sheetName val="gvl"/>
      <sheetName val="dtoan"/>
      <sheetName val="dtxl-duong"/>
      <sheetName val="gtxl-duong(11m)"/>
      <sheetName val="gtxl-cau"/>
      <sheetName val="cpkhac-Bm=11m"/>
      <sheetName val="thkphi-Bm=11m"/>
      <sheetName val="gpmb"/>
      <sheetName val="Sheet1"/>
      <sheetName val="dap"/>
      <sheetName val="XL4Poppy"/>
      <sheetName val="Congty"/>
      <sheetName val="VPPN"/>
      <sheetName val="XN74"/>
      <sheetName val="XN54"/>
      <sheetName val="XN33"/>
      <sheetName val="NK96"/>
      <sheetName val="XL4Test5"/>
      <sheetName val="C.noTX01"/>
      <sheetName val="Sheet2"/>
      <sheetName val="Chart1"/>
      <sheetName val="T.HopCNo"/>
      <sheetName val="THCNoATrung"/>
      <sheetName val="Sheet6"/>
      <sheetName val="BaocaoC.No2"/>
      <sheetName val="BaocaoC.noHopC.ty"/>
      <sheetName val="THAtraQuy"/>
      <sheetName val="No Ca.N"/>
      <sheetName val="C.tiêt C.ty"/>
      <sheetName val="CN.TCT03"/>
      <sheetName val="CN kho đoi"/>
      <sheetName val="T.Hop CN"/>
      <sheetName val="CTHTchưa TTnộibộ"/>
      <sheetName val="CN2004 Nộp TCT"/>
      <sheetName val="CN TCT04"/>
      <sheetName val="XXXXXXXX"/>
      <sheetName val="solieu"/>
      <sheetName val="VL"/>
      <sheetName val="PLV"/>
      <sheetName val="Dongia"/>
      <sheetName val="DTCTtaluy"/>
      <sheetName val="KLDGTT&lt;120%"/>
      <sheetName val="PL2"/>
      <sheetName val="DTnen"/>
      <sheetName val="PL"/>
      <sheetName val="TH"/>
      <sheetName val="THKL nghiemthu"/>
      <sheetName val="DTCTtaluy (2)"/>
      <sheetName val="KLDGTT&lt;120% (2)"/>
      <sheetName val="TH (2)"/>
      <sheetName val="XXXXXXX0"/>
      <sheetName val="00000000"/>
      <sheetName val="10000000"/>
      <sheetName val="XXXXXXX1"/>
      <sheetName val="20000000"/>
      <sheetName val="30000000"/>
      <sheetName val="gtxl-duone(11m)"/>
      <sheetName val="'pmb"/>
      <sheetName val="tong hop"/>
      <sheetName val="phan tich DG"/>
      <sheetName val="gia vat lieu"/>
      <sheetName val="gia xe may"/>
      <sheetName val="gia nhan cong"/>
      <sheetName val="DTCT"/>
      <sheetName val="B2.3"/>
      <sheetName val="CL XD"/>
      <sheetName val="THop"/>
      <sheetName val="CT"/>
      <sheetName val="TienLuong"/>
      <sheetName val="C47-456"/>
      <sheetName val="C46"/>
      <sheetName val="C47-PII"/>
      <sheetName val="ChiTiet"/>
      <sheetName val="Don-Gia"/>
      <sheetName val="Nhan-cong"/>
      <sheetName val="May"/>
      <sheetName val="VatLieu"/>
      <sheetName val="Thanh-Toan"/>
      <sheetName val="KLCong"/>
      <sheetName val="Sheet12"/>
      <sheetName val="Sheet13"/>
      <sheetName val="Sheet14"/>
      <sheetName val="Sheet15"/>
      <sheetName val="Sheet16"/>
      <sheetName val="Tminh-DT"/>
      <sheetName val="CONG-TDT"/>
      <sheetName val="Cphi-KHAC"/>
      <sheetName val="Du toan (2)"/>
      <sheetName val="Du toan"/>
      <sheetName val="Phan tich vat tu"/>
      <sheetName val="Tong hop vat tu"/>
      <sheetName val="Gia tri vat tu"/>
      <sheetName val="Chenh lech vat tu"/>
      <sheetName val="CLVT_TINH"/>
      <sheetName val="cuoc"/>
      <sheetName val="Du thau"/>
      <sheetName val="Don gia chi tiet"/>
      <sheetName val="THKP_CAU"/>
      <sheetName val="Tu van Thiet ke"/>
      <sheetName val="Tien do thi cong"/>
      <sheetName val="Bia du toan"/>
      <sheetName val="Tro giup"/>
      <sheetName val="CP-TV-CAU"/>
      <sheetName val="Config"/>
      <sheetName val="TH-DTXL-luu"/>
      <sheetName val="dieu-phoi-dat-G1"/>
      <sheetName val="TH-DTXL-G1"/>
      <sheetName val="CPXD-TT-04-G1"/>
      <sheetName val="DTCT-G1"/>
      <sheetName val="PTDG-mat"/>
      <sheetName val="PTDG-nen"/>
      <sheetName val="PTDG-ATGT"/>
      <sheetName val="PTDG-cong"/>
      <sheetName val="DGNCII"/>
      <sheetName val="DGNCIII"/>
      <sheetName val="gvt"/>
      <sheetName val="He-so"/>
      <sheetName val="gia-ca-may"/>
      <sheetName val="40000000"/>
      <sheetName val="50000000"/>
      <sheetName val="60000000"/>
      <sheetName val="70000000"/>
      <sheetName val="80000000"/>
      <sheetName val="90000000"/>
      <sheetName val=""/>
      <sheetName val="C.t)êt C.ty"/>
      <sheetName val="Thuc thanh"/>
      <sheetName val="pt0-1"/>
      <sheetName val="kp0-1"/>
      <sheetName val="0-1"/>
      <sheetName val="pt2-3"/>
      <sheetName val="thkp2-3"/>
      <sheetName val="clvl"/>
      <sheetName val="2-3"/>
      <sheetName val="cl1-2"/>
      <sheetName val="thkp1-2"/>
      <sheetName val="clvl1-2"/>
      <sheetName val="1-2"/>
      <sheetName val="Sheet3"/>
      <sheetName val="["/>
      <sheetName val="tra-vat-lieu"/>
      <sheetName val="T.HDÔ CN"/>
      <sheetName val="MTO REV.0"/>
      <sheetName val="tkkt-ql38-1-g-2"/>
      <sheetName val="PEDESB"/>
      <sheetName val="_x0001_Y_x0000__x0004__x0000__x0000__x0000__x0001_Y_x0000__x0004__x0000__x0000__x0000__x0001_Y_x0000__x0004__x0000__x0000__x0000__x0001_Y_x0000__x0004__x0000__x0000__x0000_"/>
      <sheetName val="_x0001_Y_x0000__x0004__x0000__x0000__x0000__x0001_Y_x0000__x0004__x0000__x0000__x0000__x0001_Y_x0000__x0004__x0000__x0000__x0000_ _x0001_Y_x0000__x0004__x0000__x0000__x0000_"/>
      <sheetName val="_x0001_Y_x0000__x0004__x0000__x0000__x0000_ª_x0001_Y_x0000__x0004__x0000__x0000__x0000_«_x0001_Y_x0000__x0004__x0000__x0000__x0000_¬_x0001_Y_x0000__x0004__x0000__x0000__x0000_"/>
      <sheetName val="_x0001_Y_x0000__x0004__x0000__x0000__x0000_¶_x0001_Y_x0000__x0004__x0000__x0000__x0000_·_x0001_Y_x0000__x0004__x0000__x0000__x0000_¸_x0001_Y_x0000__x0004__x0000__x0000__x0000_"/>
      <sheetName val="_x0001_Y_x0000__x0004__x0000__x0000__x0000_Â_x0001_Y_x0000__x0004__x0000__x0000__x0000_Ã_x0001_Y_x0000__x0004__x0000__x0000__x0000_Ä_x0001_Y_x0000__x0004__x0000__x0000__x0000_"/>
      <sheetName val="CN kho doi"/>
      <sheetName val="CTHTchua TTn?ib?"/>
      <sheetName val="CN2004 N?p TCT"/>
      <sheetName val="DCNCII"/>
      <sheetName val="TH_DTXL_luu"/>
      <sheetName val="dtxl-du_x0000_n_x0000_"/>
      <sheetName val="btra"/>
      <sheetName val="chitimc"/>
      <sheetName val="TN"/>
      <sheetName val="ND"/>
      <sheetName val="T1-05"/>
      <sheetName val="T2-05"/>
      <sheetName val="T3-05"/>
      <sheetName val="T4-05"/>
      <sheetName val="T5-05"/>
      <sheetName val="T6-05"/>
      <sheetName val="T7-05"/>
      <sheetName val="T8-05"/>
      <sheetName val="T9-05"/>
      <sheetName val="T10-05"/>
      <sheetName val="T11-05"/>
      <sheetName val="T12-05"/>
      <sheetName val="_x0000__x0004__x0000__x0000__x0000__x0001_Y_x0000__x0004__x0000__x0000__x0000__x0001_Y_x0000__x0004__x0000__x0000__x0000__x0001_Y_x0000__x0004__x0000__x0000__x0000__x0001_"/>
      <sheetName val="_x0000__x0004__x0000__x0000__x0000_¥_x0001_Y_x0000__x0004__x0000__x0000__x0000_¦_x0001_Y_x0000__x0004__x0000__x0000__x0000_§_x0001_Y_x0000__x0004__x0000__x0000__x0000_¨_x0001_"/>
      <sheetName val="_x0000__x0004__x0000__x0000__x0000_±_x0001_Y_x0000__x0004__x0000__x0000__x0000_²_x0001_Y_x0000__x0004__x0000__x0000__x0000_³_x0001_Y_x0000__x0004__x0000__x0000__x0000_´_x0001_"/>
      <sheetName val="_x0000__x0004__x0000__x0000__x0000_½_x0001_Y_x0000__x0004__x0000__x0000__x0000_¾_x0001_Y_x0000__x0004__x0000__x0000__x0000_¿_x0001_Y_x0000__x0004__x0000__x0000__x0000_À_x0001_"/>
      <sheetName val="_x0000__x0004__x0000__x0000__x0000_É_x0001_Y_x0000__x0004__x0000__x0000__x0000_Ê_x0001_Y_x0000__x0004__x0000__x0000__x0000_Ë_x0001_Y_x0000__x0004__x0000__x0000__x0000_Ì_x0001_"/>
      <sheetName val="BANGTRA"/>
      <sheetName val="gtxl-euone(11m)"/>
      <sheetName val="Tra_bang"/>
      <sheetName val="t02"/>
      <sheetName val="BaoVe"/>
      <sheetName val="Tr Cay"/>
      <sheetName val="T071"/>
      <sheetName val="TRONG CAY T8 (2)"/>
      <sheetName val="CTHTc(u_x0000_ _x0000_T*?ib?"/>
      <sheetName val="_x0001_Y_x0000__x0004__x0000__x0000__x0000_’_x0001_Y_x0000__x0004__x0000__x0000__x0000_“_x0001_Y_x0000__x0004__x0000__x0000__x0000_”_x0001_Y_x0000__x0004__x0000__x0000__x0000_"/>
      <sheetName val="_x0001_Y_x0000__x0004__x0000__x0000__x0000_ž_x0001_Y_x0000__x0004__x0000__x0000__x0000_Ÿ_x0001_Y_x0000__x0004__x0000__x0000__x0000_ _x0001_Y_x0000__x0004__x0000__x0000__x0000_"/>
      <sheetName val="_x0001_Y?_x0004_???_x0001_Y?_x0004_???_x0001_Y?_x0004_???_x0001_Y?_x0004_???"/>
      <sheetName val="_x0001_Y?_x0004_???_x0001_Y?_x0004_???_x0001_Y?_x0004_??? _x0001_Y?_x0004_???"/>
      <sheetName val="_x0001_Y?_x0004_???ª_x0001_Y?_x0004_???«_x0001_Y?_x0004_???¬_x0001_Y?_x0004_???"/>
      <sheetName val="_x0001_Y?_x0004_???¶_x0001_Y?_x0004_???·_x0001_Y?_x0004_???¸_x0001_Y?_x0004_???"/>
      <sheetName val="_x0001_Y?_x0004_???Â_x0001_Y?_x0004_???Ã_x0001_Y?_x0004_???Ä_x0001_Y?_x0004_???"/>
      <sheetName val="?_x0004_???_x0001_Y?_x0004_???_x0001_Y?_x0004_???_x0001_Y?_x0004_???_x0001_"/>
      <sheetName val="?_x0004_???¥_x0001_Y?_x0004_???¦_x0001_Y?_x0004_???§_x0001_Y?_x0004_???¨_x0001_"/>
      <sheetName val="?_x0004_???±_x0001_Y?_x0004_???²_x0001_Y?_x0004_???³_x0001_Y?_x0004_???´_x0001_"/>
      <sheetName val="?_x0004_???½_x0001_Y?_x0004_???¾_x0001_Y?_x0004_???¿_x0001_Y?_x0004_???À_x0001_"/>
      <sheetName val="?_x0004_???É_x0001_Y?_x0004_???Ê_x0001_Y?_x0004_???Ë_x0001_Y?_x0004_???Ì_x0001_"/>
      <sheetName val="_x0001_Y_x0000__x0004__x0000__x0001_Y_x0000__x0004__x0000__x0001_Y_x0000__x0004__x0000__x0001_Y_x0000__x0004__x0000__x0001_Y_x0000__x0004__x0000__x0001_"/>
      <sheetName val="_x0001_Y_x0000__x0004__x0000__x0001_Y_x0000__x0004__x0000__x0001_Y_x0000__x0004__x0000_ _x0001_Y_x0000__x0004__x0000_¡_x0001_Y_x0000__x0004__x0000_¢_x0001_"/>
      <sheetName val="_x0001_Y_x0000__x0004__x0000_ª_x0001_Y_x0000__x0004__x0000_«_x0001_Y_x0000__x0004__x0000_¬_x0001_Y_x0000__x0004__x0000_­_x0001_Y_x0000__x0004__x0000_®_x0001_"/>
      <sheetName val="_x0001_Y_x0000__x0004__x0000_¶_x0001_Y_x0000__x0004__x0000_·_x0001_Y_x0000__x0004__x0000_¸_x0001_Y_x0000__x0004__x0000_¹_x0001_Y_x0000__x0004__x0000_º_x0001_"/>
      <sheetName val="_x0001_Y_x0000__x0004__x0000_Â_x0001_Y_x0000__x0004__x0000_Ã_x0001_Y_x0000__x0004__x0000_Ä_x0001_Y_x0000__x0004__x0000_Å_x0001_Y_x0000__x0004__x0000_Æ_x0001_"/>
      <sheetName val="MTL$-INTER"/>
      <sheetName val="_x0001_Y"/>
      <sheetName val="dtxl-du"/>
      <sheetName val="CN Tl￸04"/>
      <sheetName val="1-2_x0000__x0000__x0000__x0000__x0000__x0000__x0000__x0000__x0000__x0000__x0000_냼η_x0000__x0004__x0000__x0000__x0000__x0000__x0000__x0000_钌έ_x0000__x0000__x0000__x0000__x0000_"/>
      <sheetName val="V@PN"/>
      <sheetName val="gtxl-duoîe(11m)"/>
      <sheetName val="BaocaoC.noHopC."/>
      <sheetName val="giႀ￸nhan cong"/>
      <sheetName val="CN kho ðoi"/>
      <sheetName val="CTHTchýa TTn?ib?"/>
      <sheetName val="_x0001_Y_x0000__x0004__x0000__x0000__x0000_?_x0001_Y_x0000__x0004__x0000__x0000__x0000__x0001_Y_x0000__x0004__x0000__x0000__x0000_ _x0001_Y_x0000__x0004__x0000__x0000__x0000_"/>
      <sheetName val="dtxl-du?n?"/>
      <sheetName val="_x0001_Y?_x0004_???’_x0001_Y?_x0004_???“_x0001_Y?_x0004_???”_x0001_Y?_x0004_???"/>
      <sheetName val="_x0001_Y?_x0004_???ž_x0001_Y?_x0004_???Ÿ_x0001_Y?_x0004_??? _x0001_Y?_x0004_???"/>
      <sheetName val="_x0001_Y?_x0004_????_x0001_Y?_x0004_???_x0001_Y?_x0004_??? _x0001_Y?_x0004_???"/>
      <sheetName val="KLDG_x0014_T&lt;120% (2)"/>
      <sheetName val="_x0018_XXXXXX0"/>
      <sheetName val="N/ Ca.N"/>
      <sheetName val="CTHTchưa TTn᳙ibộ"/>
      <sheetName val="_x0000__x0004__x0000__x0000__x0000_™_x0001_Y_x0000__x0004__x0000__x0000__x0000_š_x0001_Y_x0000__x0004__x0000__x0000__x0000_›_x0001_Y_x0000__x0004__x0000__x0000__x0000_œ_x0001_"/>
      <sheetName val="_pmb"/>
      <sheetName val="_"/>
      <sheetName val="CTHTchua TTn_ib_"/>
      <sheetName val="CN2004 N_p TCT"/>
      <sheetName val="CTHTchýa TTn_ib_"/>
      <sheetName val="CTHTc(u? ?T*?ib?"/>
      <sheetName val="THKL_nghiemthu"/>
      <sheetName val="DTCTtaluy_(2)"/>
      <sheetName val="KLDGTT&lt;120%_(2)"/>
      <sheetName val="TH_(2)"/>
      <sheetName val="tong_hop"/>
      <sheetName val="phan_tich_DG"/>
      <sheetName val="gia_vat_lieu"/>
      <sheetName val="gia_xe_may"/>
      <sheetName val="gia_nhan_cong"/>
      <sheetName val="C_noTX01"/>
      <sheetName val="T_HopCNo"/>
      <sheetName val="BaocaoC_No2"/>
      <sheetName val="BaocaoC_noHopC_ty"/>
      <sheetName val="No_Ca_N"/>
      <sheetName val="C_tiêt_C_ty"/>
      <sheetName val="CN_TCT03"/>
      <sheetName val="CN_kho_đoi"/>
      <sheetName val="T_Hop_CN"/>
      <sheetName val="CTHTchưa_TTnộibộ"/>
      <sheetName val="CN2004_Nộp_TCT"/>
      <sheetName val="CN_TCT04"/>
      <sheetName val="B2_3"/>
      <sheetName val="CL_XD"/>
      <sheetName val="Du_toan_(2)"/>
      <sheetName val="Du_toan"/>
      <sheetName val="Phan_tich_vat_tu"/>
      <sheetName val="Tong_hop_vat_tu"/>
      <sheetName val="Gia_tri_vat_tu"/>
      <sheetName val="Chenh_lech_vat_tu"/>
      <sheetName val="Du_thau"/>
      <sheetName val="Don_gia_chi_tiet"/>
      <sheetName val="Tu_van_Thiet_ke"/>
      <sheetName val="Tien_do_thi_cong"/>
      <sheetName val="Bia_du_toan"/>
      <sheetName val="Tro_giup"/>
      <sheetName val="C_t)êt_C_ty"/>
      <sheetName val="Thuc_thanh"/>
      <sheetName val="YYYYYYYYYYY"/>
      <sheetName val="YYY Y¡Y¢Y£Y¤Y¥Y¦Y§Y¨"/>
      <sheetName val="YªY«Y¬Y­Y®Y¯Y°Y±Y²Y³Y´"/>
      <sheetName val="Y¶Y·Y¸Y¹YºY»Y¼Y½Y¾Y¿YÀ"/>
      <sheetName val="YÂYÃYÄYÅYÆYÇYÈYÉYÊYËYÌ"/>
      <sheetName val="ATM"/>
      <sheetName val="BCA"/>
      <sheetName val="Anca"/>
      <sheetName val="TT Luong"/>
      <sheetName val="TTATM"/>
      <sheetName val="Duyet"/>
      <sheetName val="_x0001_Y_x0000__x0004__x0000_’_x0001_Y_x0000__x0004__x0000_“_x0001_Y_x0000__x0004__x0000_”_x0001_Y_x0000__x0004__x0000_•_x0001_Y_x0000__x0004__x0000_–_x0001_"/>
      <sheetName val="_x0001_Y_x0000__x0004__x0000_ž_x0001_Y_x0000__x0004__x0000_Ÿ_x0001_Y_x0000__x0004__x0000_ _x0001_Y_x0000__x0004__x0000_¡_x0001_Y_x0000__x0004__x0000_¢_x0001_"/>
      <sheetName val="_x0001_Y_x0000__x0004__x0000_¶_x0001_Y_x0004__x0000_·_x0001_Y_x0000__x0004__x0000_¸_x0001_Y_x0000__x0004__x0000_¹_x0001_Y_x0000__x0004__x0000_º_x0001_Y"/>
      <sheetName val="90100000"/>
      <sheetName val="CTHTc(u"/>
      <sheetName val="_x0001_Y__x0004_____x0001_Y__x0004_____x0001_Y__x0004_____x0001_Y__x0004____"/>
      <sheetName val="_x0001_Y__x0004_____x0001_Y__x0004_____x0001_Y__x0004____ _x0001_Y__x0004____"/>
      <sheetName val="_x0001_Y__x0004____ª_x0001_Y__x0004____«_x0001_Y__x0004____¬_x0001_Y__x0004____"/>
      <sheetName val="_x0001_Y__x0004____¶_x0001_Y__x0004____·_x0001_Y__x0004____¸_x0001_Y__x0004____"/>
      <sheetName val="_x0001_Y__x0004____Â_x0001_Y__x0004____Ã_x0001_Y__x0004____Ä_x0001_Y__x0004____"/>
      <sheetName val="__x0004_____x0001_Y__x0004_____x0001_Y__x0004_____x0001_Y__x0004_____x0001_"/>
      <sheetName val="__x0004____¥_x0001_Y__x0004____¦_x0001_Y__x0004____§_x0001_Y__x0004____¨_x0001_"/>
      <sheetName val="__x0004____±_x0001_Y__x0004____²_x0001_Y__x0004____³_x0001_Y__x0004____´_x0001_"/>
      <sheetName val="__x0004____½_x0001_Y__x0004____¾_x0001_Y__x0004____¿_x0001_Y__x0004____À_x0001_"/>
      <sheetName val="__x0004____É_x0001_Y__x0004____Ê_x0001_Y__x0004____Ë_x0001_Y__x0004____Ì_x0001_"/>
      <sheetName val="dtxl-du_n_"/>
      <sheetName val="N_ Ca.N"/>
      <sheetName val="7_x0010_000000"/>
      <sheetName val="Box-Girder"/>
      <sheetName val="_x0000__x0004__x0000__x0000__x0000_½_x0001_Y_x0000__x0004__x0000__x0000__x0000_¾_x0001_Y_x0000__x0004__x0000__x0000_¿_x0001_Y_x0000__x0004__x0000__x0000__x0000_À_x0001_"/>
      <sheetName val="TSO_CHUNG"/>
      <sheetName val="ctTBA"/>
      <sheetName val="DTCTtÑuy"/>
      <sheetName val="DG "/>
      <sheetName val="VL????????"/>
      <sheetName val="MTO REV.2(ARMOR)"/>
      <sheetName val="TH_x000d_DTXL-luu"/>
      <sheetName val="CPXD-TT-04-G_x0011_"/>
      <sheetName val="DTCT_x000d_G1"/>
      <sheetName val="TH_x000a_DTXL-luu"/>
      <sheetName val="DTCT_x000a_G1"/>
      <sheetName val="gi??nhan cong"/>
      <sheetName val="VapLieu"/>
      <sheetName val="CN Tl?04"/>
      <sheetName val="T_HDÔ_CN"/>
      <sheetName val="_x0001_Y?_x0004_?_x0001_Y?_x0004_?_x0001_Y?_x0004_?_x0001_Y?_x0004_?_x0001_Y?_x0004_?_x0001_"/>
      <sheetName val="_x0001_Y?_x0004_?_x0001_Y?_x0004_?_x0001_Y?_x0004_? _x0001_Y?_x0004_?¡_x0001_Y?_x0004_?¢_x0001_"/>
      <sheetName val="_x0001_Y?_x0004_?ª_x0001_Y?_x0004_?«_x0001_Y?_x0004_?¬_x0001_Y?_x0004_?­_x0001_Y?_x0004_?®_x0001_"/>
      <sheetName val="_x0001_Y?_x0004_?¶_x0001_Y?_x0004_?·_x0001_Y?_x0004_?¸_x0001_Y?_x0004_?¹_x0001_Y?_x0004_?º_x0001_"/>
      <sheetName val="_x0001_Y?_x0004_?Â_x0001_Y?_x0004_?Ã_x0001_Y?_x0004_?Ä_x0001_Y?_x0004_?Å_x0001_Y?_x0004_?Æ_x0001_"/>
      <sheetName val="heso"/>
      <sheetName val="thdt"/>
      <sheetName val="ptvl0-1"/>
      <sheetName val="ptvl4-5"/>
      <sheetName val="4-5"/>
      <sheetName val="ptvl3-4"/>
      <sheetName val="3-4"/>
      <sheetName val="ptvl2-3"/>
      <sheetName val="vlcong"/>
      <sheetName val="ptvl1-2"/>
      <sheetName val="_x0001_Y?_x0004_?’_x0001_Y?_x0004_?“_x0001_Y?_x0004_?”_x0001_Y?_x0004_?•_x0001_Y?_x0004_?–_x0001_"/>
      <sheetName val="_x0001_Y?_x0004_?ž_x0001_Y?_x0004_?Ÿ_x0001_Y?_x0004_? _x0001_Y?_x0004_?¡_x0001_Y?_x0004_?¢_x0001_"/>
      <sheetName val="_x0001_Y?_x0004_?¶_x0001_Y_x0004_?·_x0001_Y?_x0004_?¸_x0001_Y?_x0004_?¹_x0001_Y?_x0004_?º_x0001_Y"/>
      <sheetName val="_x0001_Y?_x0004_?ª_x0001_Y?_x0004_?«_x0001_Y?_x0004_?¬_x0001_Y?_x0004_?­_x0001_Y_x0004_?®_x0001_"/>
      <sheetName val="?_x0004_???™_x0001_Y?_x0004_???š_x0001_Y?_x0004_???›_x0001_Y?_x0004_???œ_x0001_"/>
      <sheetName val="Dữ liệu"/>
      <sheetName val="Khối lượng"/>
      <sheetName val="Dự toán"/>
      <sheetName val="Vật tư"/>
      <sheetName val="Phân tích"/>
      <sheetName val="&lt;Phân tích&gt;"/>
      <sheetName val="Kinh phí"/>
      <sheetName val="Thuyết minh"/>
      <sheetName val="Bìa HS"/>
      <sheetName val="Tiến độ"/>
      <sheetName val="_x0001_Y?_x0004_?Â_x0001_Y?_x0004_?Ã_x0001_Y?_x0004_?Ä_x0001_Y?_x0004_?Å_x0001_Y?_x0004_Æ_x0001_"/>
      <sheetName val="_x0001_Y__x0004___x0001_Y__x0004___x0001_Y__x0004___x0001_Y__x0004___x0001_Y__x0004___x0001_"/>
      <sheetName val="_x0001_Y__x0004___x0001_Y__x0004___x0001_Y__x0004__ _x0001_Y__x0004__¡_x0001_Y__x0004__¢_x0001_"/>
      <sheetName val="_x0001_Y__x0004__ª_x0001_Y__x0004__«_x0001_Y__x0004__¬_x0001_Y__x0004__­_x0001_Y__x0004__®_x0001_"/>
      <sheetName val="_x0001_Y__x0004__¶_x0001_Y__x0004__·_x0001_Y__x0004__¸_x0001_Y__x0004__¹_x0001_Y__x0004__º_x0001_"/>
      <sheetName val="_x0001_Y__x0004__Â_x0001_Y__x0004__Ã_x0001_Y__x0004__Ä_x0001_Y__x0004__Å_x0001_Y__x0004_Æ_x0001_"/>
      <sheetName val="_x0001_Y__x0004____’_x0001_Y__x0004____“_x0001_Y__x0004____”_x0001_Y__x0004____"/>
      <sheetName val="_x0001_Y__x0004____ž_x0001_Y__x0004____Ÿ_x0001_Y__x0004____ _x0001_Y__x0004____"/>
      <sheetName val="뉃_x0000_Tchưa TTnộibộ"/>
      <sheetName val="Thanh,Toan"/>
      <sheetName val="Sheet03"/>
      <sheetName val="gia x_x0000__x0000__x0000__x0000__x0000_"/>
      <sheetName val="_x0000__x0004__x0000__x0000__x0000__x0001_Y_x0000__x0004__x0000__x0000__x0000_?_x0001_Y_x0000__x0004__x0000__x0000__x0000__x0001_Y_x0000__x0004__x0000__x0000__x0000__x0001_"/>
      <sheetName val="ptvt"/>
      <sheetName val="MTO_REV_0"/>
      <sheetName val="CN_kho_doi"/>
      <sheetName val="CTHTchua_TTn?ib?"/>
      <sheetName val="CN2004_N?p_TCT"/>
      <sheetName val="Truot_nen"/>
      <sheetName val="1-2???????????냼η?_x0004_??????钌έ?????"/>
      <sheetName val="Tong KLBS"/>
      <sheetName val="뉃?Tchưa TTnộibộ"/>
      <sheetName val="VL________"/>
      <sheetName val="BaocanC.No2"/>
      <sheetName val="_x0001_Y_x0000__x0004__x0000__x0000__x0000_Â_x0001_X_x0000__x0004__x0000__x0000__x0000_Ã_x0001_Y_x0000__x0004__x0000__x0000__x0000_Ä_x0001_Y_x0000__x0004__x0000__x0000__x0000_"/>
      <sheetName val="BTHTchua TTn?ib?"/>
      <sheetName val="tra-vau-lieu"/>
      <sheetName val="_x0001_Y__x0004______x0001_Y__x0004_____x0001_Y__x0004____ _x0001_Y__x0004____"/>
      <sheetName val="_x0004_?_x0001_Y?_x0004_?_x0001_Y?_x0004_?_x0001_Y?_x0004_?_x0001_"/>
      <sheetName val="_x0004_?¥_x0001_Y?_x0004_?¦_x0001_Y?_x0004_?§_x0001_Y?_x0004_?¨_x0001_"/>
      <sheetName val="_x0004_?±_x0001_Y?_x0004_?²_x0001_Y?_x0004_?³_x0001_Y?_x0004_?´_x0001_"/>
      <sheetName val="_x0004_?½_x0001_Y?_x0004_?¾_x0001_Y?_x0004_?¿_x0001_Y?_x0004_?À_x0001_"/>
      <sheetName val="_x0004_?É_x0001_Y?_x0004_?Ê_x0001_Y?_x0004_?Ë_x0001_Y?_x0004_?Ì_x0001_"/>
      <sheetName val="_x0001_Y_x0000__x0004__x0000__x0000__x0000_?_x0001_Y_x0000__x0004__x0000__x0000__x0000_Ÿ_x0001_Y_x0000__x0004__x0000__x0000__x0000_ _x0001_Y_x0000__x0004__x0000__x0000__x0000_"/>
      <sheetName val="CTHTc(u_ _T__ib_"/>
      <sheetName val="_x0001_Y__x0004__Â_x0001_Y__x0004__Ã_x0001_Y__x0004__Ä_x0001_Y__x0004__Å_x0001_Y__x0004__Æ_x0001_"/>
      <sheetName val="1-2___________냼η__x0004_______钌έ_____"/>
      <sheetName val="_x0004_"/>
      <sheetName val="Tien do thi²_x0000__x0000_g"/>
      <sheetName val="__x0004____™_x0001_Y__x0004____š_x0001_Y__x0004____›_x0001_Y__x0004____œ_x0001_"/>
      <sheetName val="_x0004___x0001_Y__x0004___x0001_Y__x0004___x0001_Y__x0004___x0001_"/>
      <sheetName val="_x0004__¥_x0001_Y__x0004__¦_x0001_Y__x0004__§_x0001_Y__x0004__¨_x0001_"/>
      <sheetName val="_x0004__±_x0001_Y__x0004__²_x0001_Y__x0004__³_x0001_Y__x0004__´_x0001_"/>
      <sheetName val="_x0004__½_x0001_Y__x0004__¾_x0001_Y__x0004__¿_x0001_Y__x0004__À_x0001_"/>
      <sheetName val="_x0004__É_x0001_Y__x0004__Ê_x0001_Y__x0004__Ë_x0001_Y__x0004__Ì_x0001_"/>
      <sheetName val="CN Tl_04"/>
      <sheetName val="CN_kho_ðoi"/>
      <sheetName val="CTHTchýa_TTn?ib?"/>
      <sheetName val="t-ql38-1-g-2.xls][_x0000__x0000__x0000__x0000__x0000__x0000__x0000__x0000__x0000__x0000__x0000_??"/>
      <sheetName val="1-2_x0000__x0000__x0000__x0000__x0000__x0000__x0000__x0000__x0000__x0000__x0000_??_x0000__x0004__x0000__x0000__x0000__x0000__x0000__x0000_??_x0000__x0000__x0000__x0000__x0000_"/>
      <sheetName val="_x0001_Y_x0000__x0004__x0000_?_x0001_Y_x0000__x0004__x0000__x0001_Y_x0000__x0004__x0000_ _x0001_Y_x0000__x0004__x0000_¡_x0001_Y_x0000__x0004__x0000_¢_x0001_"/>
      <sheetName val="t-ql38-1-g-2.xls][?????????????"/>
      <sheetName val="?_x0004_???_x0001_Y?_x0004_????_x0001_Y?_x0004_???_x0001_Y?_x0004_???_x0001_"/>
      <sheetName val="nhan cong"/>
      <sheetName val="KKKKKKKK"/>
      <sheetName val="뉃"/>
      <sheetName val="gtrinh"/>
      <sheetName val="tkku-ql38-1-g-2"/>
      <sheetName val="Soil"/>
      <sheetName val="Tien do thi²??g"/>
      <sheetName val="?_x0000_?Tchua TTn?ib?"/>
      <sheetName val="1-2_x0000_냼η_x0000__x0004__x0000_钌έ_x0000_넬η_x0000__x0000__x0016_[tkkt-ql38-1-"/>
      <sheetName val="Congty_x0000__x0000__x0000__x0000__x0000__x0000__x0000__x0000__x0000__x0000__x0009__x0000_좤ϭ_x0000__x0004__x0000__x0000__x0000__x0000__x0000__x0000_ꃰϭ"/>
      <sheetName val="2_x0000__x0000_raQuy"/>
      <sheetName val="BAOGTRA"/>
      <sheetName val="_x0000__x0004__x0000__x0000__x0000__x0001_Y_x0000__x0004__x0000__x0000__x0000__x0001_Y_x0000__x0004__x0000__x0000__x0000__x0001_࡙_x0000__x0004__x0000__x0000__x0000__x0001_"/>
      <sheetName val="YYY"/>
      <sheetName val="¥Y¦Y§Y¨"/>
      <sheetName val="±Y²Y³Y´"/>
      <sheetName val="½Y¾Y¿YÀ"/>
      <sheetName val="V_x0000_B"/>
      <sheetName val="gia x?????"/>
    </sheetNames>
    <sheetDataSet>
      <sheetData sheetId="0"/>
      <sheetData sheetId="1"/>
      <sheetData sheetId="2"/>
      <sheetData sheetId="3"/>
      <sheetData sheetId="4"/>
      <sheetData sheetId="5"/>
      <sheetData sheetId="6" refreshError="1">
        <row r="59">
          <cell r="Q59">
            <v>2000</v>
          </cell>
        </row>
        <row r="63">
          <cell r="Q63">
            <v>3500</v>
          </cell>
        </row>
        <row r="69">
          <cell r="Q69">
            <v>60000</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refreshError="1"/>
      <sheetData sheetId="70" refreshError="1"/>
      <sheetData sheetId="71" refreshError="1"/>
      <sheetData sheetId="72" refreshError="1"/>
      <sheetData sheetId="73" refreshError="1"/>
      <sheetData sheetId="74" refreshError="1"/>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sheetData sheetId="131"/>
      <sheetData sheetId="132" refreshError="1"/>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refreshError="1"/>
      <sheetData sheetId="147"/>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sheetData sheetId="161"/>
      <sheetData sheetId="162" refreshError="1"/>
      <sheetData sheetId="163" refreshError="1"/>
      <sheetData sheetId="164" refreshError="1"/>
      <sheetData sheetId="165" refreshError="1"/>
      <sheetData sheetId="166"/>
      <sheetData sheetId="167"/>
      <sheetData sheetId="168"/>
      <sheetData sheetId="169"/>
      <sheetData sheetId="170"/>
      <sheetData sheetId="171"/>
      <sheetData sheetId="172"/>
      <sheetData sheetId="173"/>
      <sheetData sheetId="174"/>
      <sheetData sheetId="175"/>
      <sheetData sheetId="176"/>
      <sheetData sheetId="177"/>
      <sheetData sheetId="178" refreshError="1"/>
      <sheetData sheetId="179" refreshError="1"/>
      <sheetData sheetId="180" refreshError="1"/>
      <sheetData sheetId="181" refreshError="1"/>
      <sheetData sheetId="182" refreshError="1"/>
      <sheetData sheetId="183" refreshError="1"/>
      <sheetData sheetId="184"/>
      <sheetData sheetId="185" refreshError="1"/>
      <sheetData sheetId="186"/>
      <sheetData sheetId="187"/>
      <sheetData sheetId="188"/>
      <sheetData sheetId="189"/>
      <sheetData sheetId="190"/>
      <sheetData sheetId="191" refreshError="1"/>
      <sheetData sheetId="192" refreshError="1"/>
      <sheetData sheetId="193" refreshError="1"/>
      <sheetData sheetId="194" refreshError="1"/>
      <sheetData sheetId="195"/>
      <sheetData sheetId="196" refreshError="1"/>
      <sheetData sheetId="197" refreshError="1"/>
      <sheetData sheetId="198" refreshError="1"/>
      <sheetData sheetId="199"/>
      <sheetData sheetId="200"/>
      <sheetData sheetId="201"/>
      <sheetData sheetId="202"/>
      <sheetData sheetId="203"/>
      <sheetData sheetId="204" refreshError="1"/>
      <sheetData sheetId="205" refreshError="1"/>
      <sheetData sheetId="206" refreshError="1"/>
      <sheetData sheetId="207" refreshError="1"/>
      <sheetData sheetId="208" refreshError="1"/>
      <sheetData sheetId="209" refreshError="1"/>
      <sheetData sheetId="210"/>
      <sheetData sheetId="211"/>
      <sheetData sheetId="212"/>
      <sheetData sheetId="213"/>
      <sheetData sheetId="214"/>
      <sheetData sheetId="215"/>
      <sheetData sheetId="216"/>
      <sheetData sheetId="217"/>
      <sheetData sheetId="218" refreshError="1"/>
      <sheetData sheetId="219" refreshError="1"/>
      <sheetData sheetId="220" refreshError="1"/>
      <sheetData sheetId="221"/>
      <sheetData sheetId="222"/>
      <sheetData sheetId="223"/>
      <sheetData sheetId="224"/>
      <sheetData sheetId="225"/>
      <sheetData sheetId="226"/>
      <sheetData sheetId="227"/>
      <sheetData sheetId="228"/>
      <sheetData sheetId="229" refreshError="1"/>
      <sheetData sheetId="230" refreshError="1"/>
      <sheetData sheetId="231" refreshError="1"/>
      <sheetData sheetId="232" refreshError="1"/>
      <sheetData sheetId="233" refreshError="1"/>
      <sheetData sheetId="234" refreshError="1"/>
      <sheetData sheetId="235"/>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sheetData sheetId="279"/>
      <sheetData sheetId="280"/>
      <sheetData sheetId="281"/>
      <sheetData sheetId="282"/>
      <sheetData sheetId="283"/>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sheetData sheetId="307" refreshError="1"/>
      <sheetData sheetId="308"/>
      <sheetData sheetId="309" refreshError="1"/>
      <sheetData sheetId="310" refreshError="1"/>
      <sheetData sheetId="311" refreshError="1"/>
      <sheetData sheetId="312" refreshError="1"/>
      <sheetData sheetId="313" refreshError="1"/>
      <sheetData sheetId="314" refreshError="1"/>
      <sheetData sheetId="315" refreshError="1"/>
      <sheetData sheetId="316"/>
      <sheetData sheetId="317" refreshError="1"/>
      <sheetData sheetId="318" refreshError="1"/>
      <sheetData sheetId="319"/>
      <sheetData sheetId="320"/>
      <sheetData sheetId="321"/>
      <sheetData sheetId="322"/>
      <sheetData sheetId="323"/>
      <sheetData sheetId="324" refreshError="1"/>
      <sheetData sheetId="325"/>
      <sheetData sheetId="326"/>
      <sheetData sheetId="327"/>
      <sheetData sheetId="328"/>
      <sheetData sheetId="329"/>
      <sheetData sheetId="330"/>
      <sheetData sheetId="331"/>
      <sheetData sheetId="332"/>
      <sheetData sheetId="333"/>
      <sheetData sheetId="334" refreshError="1"/>
      <sheetData sheetId="335" refreshError="1"/>
      <sheetData sheetId="336" refreshError="1"/>
      <sheetData sheetId="337" refreshError="1"/>
      <sheetData sheetId="338"/>
      <sheetData sheetId="339"/>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sheetData sheetId="350" refreshError="1"/>
      <sheetData sheetId="351" refreshError="1"/>
      <sheetData sheetId="352" refreshError="1"/>
      <sheetData sheetId="353" refreshError="1"/>
      <sheetData sheetId="354" refreshError="1"/>
      <sheetData sheetId="355" refreshError="1"/>
      <sheetData sheetId="356" refreshError="1"/>
      <sheetData sheetId="357"/>
      <sheetData sheetId="358"/>
      <sheetData sheetId="359"/>
      <sheetData sheetId="360" refreshError="1"/>
      <sheetData sheetId="361" refreshError="1"/>
      <sheetData sheetId="362" refreshError="1"/>
      <sheetData sheetId="363"/>
      <sheetData sheetId="364"/>
      <sheetData sheetId="365"/>
      <sheetData sheetId="366"/>
      <sheetData sheetId="367" refreshError="1"/>
      <sheetData sheetId="368" refreshError="1"/>
      <sheetData sheetId="369" refreshError="1"/>
      <sheetData sheetId="370" refreshError="1"/>
      <sheetData sheetId="371" refreshError="1"/>
      <sheetData sheetId="372"/>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s>
    <sheetDataSet>
      <sheetData sheetId="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iai trinh"/>
      <sheetName val="Du toan"/>
      <sheetName val="XL4Poppy"/>
    </sheetNames>
    <sheetDataSet>
      <sheetData sheetId="0">
        <row r="197">
          <cell r="E197">
            <v>66</v>
          </cell>
        </row>
      </sheetData>
      <sheetData sheetId="1" refreshError="1"/>
      <sheetData sheetId="2"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jbq"/>
    </sheetNames>
    <sheetDataSet>
      <sheetData sheetId="0">
        <row r="9">
          <cell r="C9">
            <v>2.1269999999999998</v>
          </cell>
        </row>
        <row r="10">
          <cell r="C10">
            <v>1.754</v>
          </cell>
        </row>
      </sheetData>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DE 3"/>
      <sheetName val="Z "/>
      <sheetName val="TONG HOP QT"/>
      <sheetName val="TH-TBA"/>
      <sheetName val="MSAM-TB"/>
      <sheetName val="tba"/>
      <sheetName val="CTTBA"/>
      <sheetName val="CUOC 36 TBA"/>
      <sheetName val="TH-DZ35"/>
      <sheetName val="dz35kV"/>
      <sheetName val="Ct- DZ35kV"/>
      <sheetName val="CP VC35"/>
      <sheetName val="TH-DZ04"/>
      <sheetName val="dz 0,4"/>
      <sheetName val="CT DZ0,4"/>
      <sheetName val="CPVC 0,4"/>
      <sheetName val="TH-CTO"/>
      <sheetName val="cto"/>
      <sheetName val="CPVC 0,4 (2)"/>
      <sheetName val="CT CCTo"/>
      <sheetName val="CUOC 89 CCT"/>
      <sheetName val="00000000"/>
      <sheetName val="1000000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 thanh"/>
      <sheetName val="th gia trÞ"/>
      <sheetName val="co soquyettoan"/>
      <sheetName val="TT-35KV+TBA"/>
      <sheetName val="35KV"/>
      <sheetName val="TBA-QT"/>
      <sheetName val="TH 35KV-QT"/>
      <sheetName val="TH TBA-QT"/>
      <sheetName val="tonghopkinhphi35Kv"/>
      <sheetName val="th nc m"/>
      <sheetName val=" duong day 35KV yen lam"/>
      <sheetName val="TH Ptram"/>
      <sheetName val="thietbi"/>
      <sheetName val="ctietphantram"/>
      <sheetName val="khao sat thiet ke"/>
      <sheetName val="vc ® dai"/>
      <sheetName val="trong luong xi cat ®a"/>
      <sheetName val="C­íc 36"/>
      <sheetName val="trongluong xa"/>
      <sheetName val="trongluongcot thinghiem"/>
      <sheetName val="KhoBai"/>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ng hop chi phi"/>
      <sheetName val="TH chi phi dz+chi phi cong to"/>
      <sheetName val="VL,NC,MTC"/>
      <sheetName val="chiet tinh"/>
      <sheetName val="phan giao tien"/>
      <sheetName val="phan giao v tu"/>
      <sheetName val="Sheet1"/>
      <sheetName val="ctinh"/>
      <sheetName val="phan giam tien"/>
      <sheetName val="TT-35KV+TBA"/>
      <sheetName val="TT35"/>
      <sheetName val="chiet0tinh"/>
      <sheetName val="gtrinh"/>
      <sheetName val="TH chi phi`dz+chi phi cong to"/>
      <sheetName val="XL4Poppy"/>
      <sheetName val="Gia vat tu"/>
      <sheetName val="CHITIET VL-NC-TT-3p"/>
      <sheetName val="Ctinh 10kV"/>
      <sheetName val="Sheet2"/>
      <sheetName val="Sheet3"/>
      <sheetName val="Dù to¸n Ng¹n son"/>
      <sheetName val="Gia VL"/>
      <sheetName val="DgiaCT"/>
      <sheetName val="Bill2000"/>
      <sheetName val="Bill30200"/>
      <sheetName val="PLV"/>
      <sheetName val="gVL"/>
      <sheetName val="Quantity"/>
      <sheetName val="ctBT"/>
      <sheetName val="tong_hop_chi_phi"/>
      <sheetName val="TH_chi_phi_dz+chi_phi_cong_to"/>
      <sheetName val="chiet_tinh"/>
      <sheetName val="phan_giao_tien"/>
      <sheetName val="phan_giao_v_tu"/>
      <sheetName val="phan_giam_tien"/>
      <sheetName val="MAILEGUH"/>
      <sheetName val="Pgal2004"/>
      <sheetName val="Giai trinh"/>
      <sheetName val="VL"/>
      <sheetName val="MTC"/>
      <sheetName val="bluong"/>
      <sheetName val="터파기및재료"/>
    </sheetNames>
    <sheetDataSet>
      <sheetData sheetId="0"/>
      <sheetData sheetId="1"/>
      <sheetData sheetId="2"/>
      <sheetData sheetId="3" refreshError="1">
        <row r="6">
          <cell r="B6" t="str">
            <v>Xi m¨ng PC 300</v>
          </cell>
          <cell r="C6" t="str">
            <v>kg</v>
          </cell>
          <cell r="D6">
            <v>155.5</v>
          </cell>
          <cell r="F6">
            <v>884</v>
          </cell>
        </row>
        <row r="7">
          <cell r="B7" t="str">
            <v>C¸t vµng</v>
          </cell>
          <cell r="C7" t="str">
            <v>m3</v>
          </cell>
          <cell r="D7">
            <v>0.435</v>
          </cell>
          <cell r="F7">
            <v>95000</v>
          </cell>
        </row>
        <row r="8">
          <cell r="B8" t="str">
            <v>§¸ d¨m 4 x 6</v>
          </cell>
          <cell r="C8" t="str">
            <v>m3</v>
          </cell>
          <cell r="D8">
            <v>0.747</v>
          </cell>
          <cell r="F8">
            <v>86222</v>
          </cell>
        </row>
        <row r="18">
          <cell r="B18" t="str">
            <v>Xi m¨ng PC 300</v>
          </cell>
          <cell r="C18" t="str">
            <v>kg</v>
          </cell>
          <cell r="D18">
            <v>254.5</v>
          </cell>
          <cell r="F18">
            <v>884</v>
          </cell>
        </row>
        <row r="19">
          <cell r="B19" t="str">
            <v>C¸t vµng</v>
          </cell>
          <cell r="C19" t="str">
            <v>m3</v>
          </cell>
          <cell r="D19">
            <v>0.45</v>
          </cell>
          <cell r="F19">
            <v>95000</v>
          </cell>
        </row>
        <row r="20">
          <cell r="B20" t="str">
            <v>§¸ d¨m 4 x 6</v>
          </cell>
          <cell r="C20" t="str">
            <v>m3</v>
          </cell>
          <cell r="D20">
            <v>0.88300000000000001</v>
          </cell>
          <cell r="F20">
            <v>99894</v>
          </cell>
        </row>
        <row r="21">
          <cell r="B21" t="str">
            <v>Gç cèp pha</v>
          </cell>
          <cell r="C21" t="str">
            <v>m3</v>
          </cell>
          <cell r="D21">
            <v>1.4999999999999999E-2</v>
          </cell>
          <cell r="F21">
            <v>1000000</v>
          </cell>
        </row>
        <row r="22">
          <cell r="B22" t="str">
            <v>§inh</v>
          </cell>
          <cell r="C22" t="str">
            <v>kg</v>
          </cell>
          <cell r="D22">
            <v>0.19</v>
          </cell>
          <cell r="F22">
            <v>7000</v>
          </cell>
        </row>
        <row r="23">
          <cell r="B23" t="str">
            <v>Tre chèng</v>
          </cell>
          <cell r="C23" t="str">
            <v>c©y</v>
          </cell>
          <cell r="D23">
            <v>0.63</v>
          </cell>
          <cell r="F23">
            <v>7500</v>
          </cell>
        </row>
        <row r="35">
          <cell r="B35" t="str">
            <v>Xi m¨ng PC 300( BØm s¬n)</v>
          </cell>
          <cell r="C35" t="str">
            <v>kg</v>
          </cell>
          <cell r="D35">
            <v>306</v>
          </cell>
          <cell r="F35">
            <v>884</v>
          </cell>
        </row>
        <row r="36">
          <cell r="B36" t="str">
            <v>C¸t vµng</v>
          </cell>
          <cell r="C36" t="str">
            <v>m3</v>
          </cell>
          <cell r="D36">
            <v>0.443</v>
          </cell>
          <cell r="F36">
            <v>95000</v>
          </cell>
        </row>
        <row r="37">
          <cell r="B37" t="str">
            <v>§¸ d¨m 4 x 2</v>
          </cell>
          <cell r="C37" t="str">
            <v>m3</v>
          </cell>
          <cell r="D37">
            <v>0.86899999999999999</v>
          </cell>
          <cell r="F37">
            <v>99894</v>
          </cell>
        </row>
        <row r="38">
          <cell r="B38" t="str">
            <v>Gç cèp pha</v>
          </cell>
          <cell r="C38" t="str">
            <v>m3</v>
          </cell>
          <cell r="D38">
            <v>0.01</v>
          </cell>
          <cell r="F38">
            <v>1000000</v>
          </cell>
        </row>
        <row r="39">
          <cell r="B39" t="str">
            <v>§inh</v>
          </cell>
          <cell r="C39" t="str">
            <v>kg</v>
          </cell>
          <cell r="D39">
            <v>0.95</v>
          </cell>
          <cell r="F39">
            <v>7000</v>
          </cell>
        </row>
      </sheetData>
      <sheetData sheetId="4"/>
      <sheetData sheetId="5"/>
      <sheetData sheetId="6"/>
      <sheetData sheetId="7" refreshError="1"/>
      <sheetData sheetId="8" refreshError="1"/>
      <sheetData sheetId="9" refreshError="1"/>
      <sheetData sheetId="10" refreshError="1"/>
      <sheetData sheetId="1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nghop"/>
    </sheetNames>
    <sheetDataSet>
      <sheetData sheetId="0"/>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ọn Công ty"/>
      <sheetName val="DS"/>
      <sheetName val="Tra mã"/>
      <sheetName val="ĐNMH (mẫu 1)"/>
      <sheetName val="ĐNMH (mẫu 2)"/>
      <sheetName val="Đề nghị Tạm ứng"/>
      <sheetName val="ĐNTT Thường"/>
      <sheetName val="ĐNTT XDCB"/>
      <sheetName val="Bảng kê TT XDCB"/>
      <sheetName val="CV thanh toan"/>
      <sheetName val="TONG HOP GTTT"/>
      <sheetName val="Phí TV"/>
      <sheetName val="GTHT T12"/>
      <sheetName val="T12"/>
      <sheetName val="TK154"/>
      <sheetName val="GTHT T11"/>
      <sheetName val="T11"/>
      <sheetName val="GTHT"/>
      <sheetName val="T10"/>
      <sheetName val="sl t5.2015"/>
      <sheetName val="sl t4.2015"/>
      <sheetName val="SLT6"/>
      <sheetName val="T9"/>
      <sheetName val="T8"/>
      <sheetName val="SLT7"/>
      <sheetName val="Vinmec Nha Trang - Tong thau - "/>
    </sheetNames>
    <sheetDataSet>
      <sheetData sheetId="0"/>
      <sheetData sheetId="1">
        <row r="1">
          <cell r="K1" t="str">
            <v>BdsViettronics</v>
          </cell>
          <cell r="V1" t="str">
            <v>DS!U0:U0</v>
          </cell>
          <cell r="Z1" t="str">
            <v>DS!Y760:Y884</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16">
          <cell r="J16">
            <v>1429725000</v>
          </cell>
        </row>
      </sheetData>
      <sheetData sheetId="17"/>
      <sheetData sheetId="18"/>
      <sheetData sheetId="19"/>
      <sheetData sheetId="20"/>
      <sheetData sheetId="21"/>
      <sheetData sheetId="22"/>
      <sheetData sheetId="23"/>
      <sheetData sheetId="24"/>
      <sheetData sheetId="25"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tru"/>
      <sheetName val="kldam"/>
      <sheetName val=" Dam 34 (2)"/>
      <sheetName val="Lan can"/>
      <sheetName val="Coc khoan"/>
      <sheetName val="Sheet1"/>
      <sheetName val="Cap DUL"/>
      <sheetName val="CT khoi duc"/>
      <sheetName val="BT khoi duc san"/>
      <sheetName val="BT DDUL"/>
      <sheetName val="Dao dat"/>
      <sheetName val=" Dam 34"/>
      <sheetName val="Mat cau"/>
    </sheetNames>
    <sheetDataSet>
      <sheetData sheetId="0" refreshError="1"/>
      <sheetData sheetId="1" refreshError="1"/>
      <sheetData sheetId="2" refreshError="1"/>
      <sheetData sheetId="3" refreshError="1"/>
      <sheetData sheetId="4" refreshError="1"/>
      <sheetData sheetId="5" refreshError="1"/>
      <sheetData sheetId="6" refreshError="1">
        <row r="3">
          <cell r="A3">
            <v>1</v>
          </cell>
          <cell r="B3" t="str">
            <v>S1</v>
          </cell>
          <cell r="C3" t="str">
            <v>S201</v>
          </cell>
          <cell r="D3">
            <v>12</v>
          </cell>
          <cell r="E3">
            <v>13.21</v>
          </cell>
          <cell r="F3">
            <v>50.417000000000002</v>
          </cell>
          <cell r="G3">
            <v>605.00400000000002</v>
          </cell>
          <cell r="H3">
            <v>7992.1028400000005</v>
          </cell>
        </row>
        <row r="4">
          <cell r="A4" t="str">
            <v>2</v>
          </cell>
          <cell r="B4" t="str">
            <v>S2</v>
          </cell>
          <cell r="C4" t="str">
            <v>S202</v>
          </cell>
          <cell r="D4">
            <v>12</v>
          </cell>
          <cell r="E4">
            <v>13.21</v>
          </cell>
          <cell r="F4">
            <v>58.917000000000002</v>
          </cell>
          <cell r="G4">
            <v>707.00400000000002</v>
          </cell>
          <cell r="H4">
            <v>9339.5228400000015</v>
          </cell>
        </row>
        <row r="5">
          <cell r="A5" t="str">
            <v>3</v>
          </cell>
          <cell r="B5" t="str">
            <v>S3</v>
          </cell>
          <cell r="C5" t="str">
            <v>S203</v>
          </cell>
          <cell r="D5">
            <v>6</v>
          </cell>
          <cell r="E5">
            <v>13.21</v>
          </cell>
          <cell r="F5">
            <v>170.352</v>
          </cell>
          <cell r="G5">
            <v>1022.1120000000001</v>
          </cell>
          <cell r="H5">
            <v>13502.099520000002</v>
          </cell>
        </row>
        <row r="7">
          <cell r="A7" t="str">
            <v>Tæng céng</v>
          </cell>
          <cell r="D7">
            <v>36</v>
          </cell>
          <cell r="G7">
            <v>2834.232</v>
          </cell>
          <cell r="H7">
            <v>37440.204720000002</v>
          </cell>
          <cell r="I7">
            <v>1.6639999999999999E-3</v>
          </cell>
          <cell r="J7">
            <v>7.4999999999999997E-2</v>
          </cell>
          <cell r="K7">
            <v>7.7987436270000012</v>
          </cell>
        </row>
        <row r="8">
          <cell r="A8" t="str">
            <v>C¸p Ngoµi  - Internal  19S15,2</v>
          </cell>
        </row>
        <row r="9">
          <cell r="A9" t="str">
            <v>1</v>
          </cell>
          <cell r="B9" t="str">
            <v>C1</v>
          </cell>
          <cell r="C9" t="str">
            <v>S501</v>
          </cell>
          <cell r="D9">
            <v>4</v>
          </cell>
          <cell r="E9">
            <v>20.9</v>
          </cell>
          <cell r="F9">
            <v>52.216000000000001</v>
          </cell>
          <cell r="G9">
            <v>208.864</v>
          </cell>
          <cell r="H9">
            <v>4365.2575999999999</v>
          </cell>
        </row>
        <row r="10">
          <cell r="A10" t="str">
            <v>2</v>
          </cell>
          <cell r="B10" t="str">
            <v>C2</v>
          </cell>
          <cell r="C10" t="str">
            <v>S502</v>
          </cell>
          <cell r="D10">
            <v>4</v>
          </cell>
          <cell r="E10">
            <v>20.9</v>
          </cell>
          <cell r="F10">
            <v>35.21</v>
          </cell>
          <cell r="G10">
            <v>140.84</v>
          </cell>
          <cell r="H10">
            <v>2943.556</v>
          </cell>
        </row>
        <row r="11">
          <cell r="A11" t="str">
            <v>3</v>
          </cell>
          <cell r="B11" t="str">
            <v>C3</v>
          </cell>
          <cell r="C11" t="str">
            <v>S503</v>
          </cell>
          <cell r="D11">
            <v>4</v>
          </cell>
          <cell r="E11">
            <v>20.9</v>
          </cell>
          <cell r="F11">
            <v>52.216000000000001</v>
          </cell>
          <cell r="G11">
            <v>208.864</v>
          </cell>
          <cell r="H11">
            <v>4365.2575999999999</v>
          </cell>
        </row>
        <row r="12">
          <cell r="A12" t="str">
            <v>4</v>
          </cell>
          <cell r="B12" t="str">
            <v>C4</v>
          </cell>
          <cell r="D12">
            <v>2</v>
          </cell>
          <cell r="E12">
            <v>20.9</v>
          </cell>
          <cell r="F12">
            <v>115.208</v>
          </cell>
          <cell r="G12">
            <v>230.416</v>
          </cell>
          <cell r="H12">
            <v>4815.6943999999994</v>
          </cell>
        </row>
        <row r="13">
          <cell r="A13" t="str">
            <v>5</v>
          </cell>
          <cell r="B13" t="str">
            <v>C5</v>
          </cell>
          <cell r="D13">
            <v>2</v>
          </cell>
          <cell r="E13">
            <v>20.9</v>
          </cell>
          <cell r="F13">
            <v>135.208</v>
          </cell>
          <cell r="G13">
            <v>270.416</v>
          </cell>
          <cell r="H13">
            <v>5651.6943999999994</v>
          </cell>
        </row>
        <row r="14">
          <cell r="A14" t="str">
            <v>6</v>
          </cell>
          <cell r="B14" t="str">
            <v>C6</v>
          </cell>
          <cell r="D14">
            <v>2</v>
          </cell>
          <cell r="E14">
            <v>20.9</v>
          </cell>
          <cell r="F14">
            <v>115.208</v>
          </cell>
          <cell r="G14">
            <v>230.416</v>
          </cell>
          <cell r="H14">
            <v>4815.6943999999994</v>
          </cell>
        </row>
        <row r="15">
          <cell r="A15" t="str">
            <v>7</v>
          </cell>
          <cell r="B15" t="str">
            <v>C7</v>
          </cell>
          <cell r="D15">
            <v>2</v>
          </cell>
          <cell r="E15">
            <v>20.9</v>
          </cell>
          <cell r="F15">
            <v>75.207999999999998</v>
          </cell>
          <cell r="G15">
            <v>150.416</v>
          </cell>
          <cell r="H15">
            <v>3143.6943999999999</v>
          </cell>
        </row>
        <row r="16">
          <cell r="A16" t="str">
            <v>8</v>
          </cell>
          <cell r="B16" t="str">
            <v>C8</v>
          </cell>
          <cell r="D16">
            <v>2</v>
          </cell>
          <cell r="E16">
            <v>20.9</v>
          </cell>
          <cell r="F16">
            <v>155.208</v>
          </cell>
          <cell r="G16">
            <v>310.416</v>
          </cell>
          <cell r="H16">
            <v>6487.6943999999994</v>
          </cell>
        </row>
        <row r="17">
          <cell r="A17" t="str">
            <v>9</v>
          </cell>
          <cell r="B17" t="str">
            <v>C9</v>
          </cell>
          <cell r="D17">
            <v>2</v>
          </cell>
          <cell r="E17">
            <v>20.9</v>
          </cell>
          <cell r="F17">
            <v>135.208</v>
          </cell>
          <cell r="G17">
            <v>270.416</v>
          </cell>
          <cell r="H17">
            <v>5651.6943999999994</v>
          </cell>
        </row>
        <row r="18">
          <cell r="A18" t="str">
            <v>10</v>
          </cell>
          <cell r="B18" t="str">
            <v>C10</v>
          </cell>
          <cell r="D18">
            <v>2</v>
          </cell>
          <cell r="E18">
            <v>20.9</v>
          </cell>
          <cell r="F18">
            <v>115.208</v>
          </cell>
          <cell r="G18">
            <v>230.416</v>
          </cell>
          <cell r="H18">
            <v>4815.6943999999994</v>
          </cell>
        </row>
        <row r="21">
          <cell r="A21" t="str">
            <v>C¸p ngang - Transverse 12S15,2</v>
          </cell>
        </row>
        <row r="22">
          <cell r="A22" t="str">
            <v>TT</v>
          </cell>
          <cell r="B22" t="str">
            <v>Sè hiÖu</v>
          </cell>
          <cell r="C22" t="str">
            <v>Sè c¸p</v>
          </cell>
          <cell r="D22" t="str">
            <v>Sè ®èt</v>
          </cell>
          <cell r="E22" t="str">
            <v>Tæng c¸p</v>
          </cell>
          <cell r="F22" t="str">
            <v>Dµi c¸p</v>
          </cell>
          <cell r="G22" t="str">
            <v>Tæng dµi</v>
          </cell>
          <cell r="H22" t="str">
            <v>Kg/m</v>
          </cell>
          <cell r="I22" t="str">
            <v>Träng l­îng</v>
          </cell>
        </row>
        <row r="23">
          <cell r="A23">
            <v>1</v>
          </cell>
          <cell r="B23" t="str">
            <v>NhÞp biªn</v>
          </cell>
          <cell r="C23">
            <v>1</v>
          </cell>
          <cell r="D23">
            <v>18</v>
          </cell>
          <cell r="E23">
            <v>18</v>
          </cell>
          <cell r="F23">
            <v>16.391000000000002</v>
          </cell>
          <cell r="G23">
            <v>295.03800000000001</v>
          </cell>
          <cell r="H23">
            <v>13.21</v>
          </cell>
          <cell r="I23">
            <v>3897.4519800000003</v>
          </cell>
        </row>
        <row r="24">
          <cell r="C24">
            <v>1</v>
          </cell>
          <cell r="D24">
            <v>18</v>
          </cell>
          <cell r="E24">
            <v>18</v>
          </cell>
          <cell r="F24">
            <v>16.439</v>
          </cell>
          <cell r="G24">
            <v>295.90199999999999</v>
          </cell>
          <cell r="H24">
            <v>13.21</v>
          </cell>
          <cell r="I24">
            <v>3908.8654200000001</v>
          </cell>
        </row>
        <row r="25">
          <cell r="C25">
            <v>1</v>
          </cell>
          <cell r="D25">
            <v>18</v>
          </cell>
          <cell r="E25">
            <v>18</v>
          </cell>
          <cell r="F25">
            <v>16.393000000000001</v>
          </cell>
          <cell r="G25">
            <v>295.07400000000001</v>
          </cell>
          <cell r="H25">
            <v>13.21</v>
          </cell>
          <cell r="I25">
            <v>3897.9275400000006</v>
          </cell>
        </row>
        <row r="26">
          <cell r="B26" t="str">
            <v>NhÞp gi÷a</v>
          </cell>
          <cell r="C26">
            <v>1</v>
          </cell>
          <cell r="D26">
            <v>18</v>
          </cell>
          <cell r="E26">
            <v>18</v>
          </cell>
          <cell r="F26">
            <v>16.391000000000002</v>
          </cell>
          <cell r="G26">
            <v>295.03800000000001</v>
          </cell>
          <cell r="H26">
            <v>13.21</v>
          </cell>
          <cell r="I26">
            <v>3897.4519800000003</v>
          </cell>
        </row>
        <row r="27">
          <cell r="C27">
            <v>1</v>
          </cell>
          <cell r="D27">
            <v>18</v>
          </cell>
          <cell r="E27">
            <v>18</v>
          </cell>
          <cell r="F27">
            <v>16.439</v>
          </cell>
          <cell r="G27">
            <v>295.90199999999999</v>
          </cell>
          <cell r="H27">
            <v>13.21</v>
          </cell>
          <cell r="I27">
            <v>3908.8654200000001</v>
          </cell>
        </row>
        <row r="28">
          <cell r="C28">
            <v>1</v>
          </cell>
          <cell r="D28">
            <v>18</v>
          </cell>
          <cell r="E28">
            <v>18</v>
          </cell>
          <cell r="F28">
            <v>16.393000000000001</v>
          </cell>
          <cell r="G28">
            <v>295.07400000000001</v>
          </cell>
          <cell r="H28">
            <v>13.21</v>
          </cell>
          <cell r="I28">
            <v>3897.9275400000006</v>
          </cell>
        </row>
        <row r="29">
          <cell r="A29" t="str">
            <v>Tæng céng</v>
          </cell>
          <cell r="E29">
            <v>108</v>
          </cell>
          <cell r="G29">
            <v>1772.0280000000002</v>
          </cell>
          <cell r="I29">
            <v>23408.489880000001</v>
          </cell>
          <cell r="J29">
            <v>1.1850000000000001E-3</v>
          </cell>
          <cell r="K29">
            <v>6.5000000000000002E-2</v>
          </cell>
          <cell r="L29">
            <v>3.7772991855000018</v>
          </cell>
        </row>
        <row r="30">
          <cell r="A30" t="str">
            <v>C¸p ngang - Transverse 4S15,2</v>
          </cell>
        </row>
        <row r="31">
          <cell r="A31" t="str">
            <v>TT</v>
          </cell>
          <cell r="B31" t="str">
            <v>Sè hiÖu</v>
          </cell>
          <cell r="C31" t="str">
            <v>Sè c¸p</v>
          </cell>
          <cell r="D31" t="str">
            <v>Sè ®èt</v>
          </cell>
          <cell r="E31" t="str">
            <v>Dµi c¸p</v>
          </cell>
          <cell r="F31" t="str">
            <v>Tæng dµi</v>
          </cell>
          <cell r="G31" t="str">
            <v>Kg/m</v>
          </cell>
          <cell r="H31" t="str">
            <v>Träng l­îng</v>
          </cell>
        </row>
        <row r="34">
          <cell r="A34" t="str">
            <v>Thanh thÐp PC32</v>
          </cell>
        </row>
        <row r="35">
          <cell r="A35" t="str">
            <v>TT</v>
          </cell>
          <cell r="B35" t="str">
            <v>Sè hiÖu</v>
          </cell>
          <cell r="D35" t="str">
            <v>Sè l­îng</v>
          </cell>
          <cell r="E35" t="str">
            <v>Kg/m</v>
          </cell>
          <cell r="F35" t="str">
            <v>ChiÒu dµi</v>
          </cell>
          <cell r="G35" t="str">
            <v>Tæng dµi</v>
          </cell>
          <cell r="H35" t="str">
            <v>Träng l­îng</v>
          </cell>
          <cell r="I35" t="str">
            <v>Neo kÐo (A)</v>
          </cell>
          <cell r="J35" t="str">
            <v>Neo chÕt (B)</v>
          </cell>
          <cell r="K35" t="str">
            <v>Neo nèi tr­íc(AG)</v>
          </cell>
          <cell r="L35" t="str">
            <v>Neo nèi sau(BG)</v>
          </cell>
          <cell r="M35" t="str">
            <v>Neo kÐo (A)</v>
          </cell>
          <cell r="N35" t="str">
            <v>Neo chÕt (B)</v>
          </cell>
          <cell r="O35" t="str">
            <v>Neo nèi tr­íc(AG)</v>
          </cell>
          <cell r="P35" t="str">
            <v>Neo nèi sau(BG)</v>
          </cell>
          <cell r="Q35" t="str">
            <v>A thÐp</v>
          </cell>
          <cell r="R35" t="str">
            <v>D ghen</v>
          </cell>
          <cell r="S35" t="str">
            <v>V v÷a b¬m</v>
          </cell>
        </row>
        <row r="36">
          <cell r="A36">
            <v>1</v>
          </cell>
          <cell r="B36">
            <v>1</v>
          </cell>
          <cell r="D36">
            <v>4</v>
          </cell>
          <cell r="E36">
            <v>6.3133445966540478</v>
          </cell>
          <cell r="F36">
            <v>181.523</v>
          </cell>
          <cell r="G36">
            <v>726.09199999999998</v>
          </cell>
          <cell r="H36">
            <v>4584.0690048737306</v>
          </cell>
          <cell r="I36">
            <v>2</v>
          </cell>
          <cell r="K36">
            <v>9</v>
          </cell>
          <cell r="L36">
            <v>9</v>
          </cell>
          <cell r="M36">
            <v>8</v>
          </cell>
          <cell r="N36">
            <v>0</v>
          </cell>
          <cell r="O36">
            <v>36</v>
          </cell>
          <cell r="P36">
            <v>36</v>
          </cell>
        </row>
        <row r="37">
          <cell r="A37">
            <v>2</v>
          </cell>
          <cell r="B37">
            <v>2</v>
          </cell>
          <cell r="D37">
            <v>4</v>
          </cell>
          <cell r="E37">
            <v>6.3133445966540478</v>
          </cell>
          <cell r="F37">
            <v>116.863</v>
          </cell>
          <cell r="G37">
            <v>467.452</v>
          </cell>
          <cell r="H37">
            <v>2951.1855583951278</v>
          </cell>
          <cell r="I37">
            <v>2</v>
          </cell>
          <cell r="J37">
            <v>2</v>
          </cell>
          <cell r="K37">
            <v>9</v>
          </cell>
          <cell r="L37">
            <v>0</v>
          </cell>
          <cell r="M37">
            <v>8</v>
          </cell>
          <cell r="N37">
            <v>8</v>
          </cell>
          <cell r="O37">
            <v>36</v>
          </cell>
          <cell r="P37">
            <v>0</v>
          </cell>
        </row>
        <row r="38">
          <cell r="A38">
            <v>3</v>
          </cell>
          <cell r="B38">
            <v>3</v>
          </cell>
          <cell r="D38">
            <v>4</v>
          </cell>
          <cell r="E38">
            <v>6.3133445966540478</v>
          </cell>
          <cell r="F38">
            <v>179.023</v>
          </cell>
          <cell r="G38">
            <v>716.09199999999998</v>
          </cell>
          <cell r="H38">
            <v>4520.9355589071902</v>
          </cell>
          <cell r="I38">
            <v>2</v>
          </cell>
          <cell r="K38">
            <v>17</v>
          </cell>
          <cell r="L38">
            <v>1</v>
          </cell>
          <cell r="M38">
            <v>8</v>
          </cell>
          <cell r="N38">
            <v>0</v>
          </cell>
          <cell r="O38">
            <v>68</v>
          </cell>
          <cell r="P38">
            <v>4</v>
          </cell>
        </row>
        <row r="39">
          <cell r="A39">
            <v>4</v>
          </cell>
          <cell r="B39">
            <v>4</v>
          </cell>
          <cell r="D39">
            <v>4</v>
          </cell>
          <cell r="E39">
            <v>6.3133445966540478</v>
          </cell>
          <cell r="F39">
            <v>185.523</v>
          </cell>
          <cell r="G39">
            <v>742.09199999999998</v>
          </cell>
          <cell r="H39">
            <v>4685.0825184201958</v>
          </cell>
          <cell r="I39">
            <v>2</v>
          </cell>
          <cell r="K39">
            <v>18</v>
          </cell>
          <cell r="L39">
            <v>1</v>
          </cell>
          <cell r="M39">
            <v>8</v>
          </cell>
          <cell r="N39">
            <v>0</v>
          </cell>
          <cell r="O39">
            <v>72</v>
          </cell>
          <cell r="P39">
            <v>4</v>
          </cell>
        </row>
        <row r="40">
          <cell r="A40">
            <v>5</v>
          </cell>
          <cell r="B40">
            <v>5</v>
          </cell>
          <cell r="D40">
            <v>4</v>
          </cell>
          <cell r="E40">
            <v>6.3133445966540478</v>
          </cell>
          <cell r="F40">
            <v>179.023</v>
          </cell>
          <cell r="G40">
            <v>716.09199999999998</v>
          </cell>
          <cell r="H40">
            <v>4520.9355589071902</v>
          </cell>
          <cell r="I40">
            <v>2</v>
          </cell>
          <cell r="K40">
            <v>16</v>
          </cell>
          <cell r="L40">
            <v>1</v>
          </cell>
          <cell r="M40">
            <v>8</v>
          </cell>
          <cell r="N40">
            <v>0</v>
          </cell>
          <cell r="O40">
            <v>64</v>
          </cell>
          <cell r="P40">
            <v>4</v>
          </cell>
        </row>
        <row r="41">
          <cell r="A41">
            <v>6</v>
          </cell>
          <cell r="B41">
            <v>6</v>
          </cell>
          <cell r="D41">
            <v>4</v>
          </cell>
          <cell r="E41">
            <v>6.3133445966540478</v>
          </cell>
          <cell r="F41">
            <v>179.023</v>
          </cell>
          <cell r="G41">
            <v>716.09199999999998</v>
          </cell>
          <cell r="H41">
            <v>4520.9355589071902</v>
          </cell>
          <cell r="I41">
            <v>2</v>
          </cell>
          <cell r="K41">
            <v>16</v>
          </cell>
          <cell r="L41">
            <v>1</v>
          </cell>
          <cell r="M41">
            <v>8</v>
          </cell>
          <cell r="N41">
            <v>0</v>
          </cell>
          <cell r="O41">
            <v>64</v>
          </cell>
          <cell r="P41">
            <v>4</v>
          </cell>
        </row>
        <row r="42">
          <cell r="A42">
            <v>7</v>
          </cell>
          <cell r="B42">
            <v>7</v>
          </cell>
          <cell r="D42">
            <v>4</v>
          </cell>
          <cell r="E42">
            <v>6.3133445966540478</v>
          </cell>
          <cell r="F42">
            <v>185.523</v>
          </cell>
          <cell r="G42">
            <v>742.09199999999998</v>
          </cell>
          <cell r="H42">
            <v>4685.0825184201958</v>
          </cell>
          <cell r="I42">
            <v>2</v>
          </cell>
          <cell r="K42">
            <v>18</v>
          </cell>
          <cell r="L42">
            <v>1</v>
          </cell>
          <cell r="M42">
            <v>8</v>
          </cell>
          <cell r="N42">
            <v>0</v>
          </cell>
          <cell r="O42">
            <v>72</v>
          </cell>
          <cell r="P42">
            <v>4</v>
          </cell>
        </row>
        <row r="43">
          <cell r="A43">
            <v>8</v>
          </cell>
          <cell r="B43">
            <v>8</v>
          </cell>
          <cell r="D43">
            <v>4</v>
          </cell>
          <cell r="E43">
            <v>6.3133445966540478</v>
          </cell>
          <cell r="F43">
            <v>179.023</v>
          </cell>
          <cell r="G43">
            <v>716.09199999999998</v>
          </cell>
          <cell r="H43">
            <v>4520.9355589071902</v>
          </cell>
          <cell r="I43">
            <v>2</v>
          </cell>
          <cell r="K43">
            <v>17</v>
          </cell>
          <cell r="L43">
            <v>1</v>
          </cell>
          <cell r="M43">
            <v>8</v>
          </cell>
          <cell r="N43">
            <v>0</v>
          </cell>
          <cell r="O43">
            <v>68</v>
          </cell>
          <cell r="P43">
            <v>4</v>
          </cell>
        </row>
        <row r="44">
          <cell r="A44">
            <v>9</v>
          </cell>
          <cell r="B44">
            <v>9</v>
          </cell>
          <cell r="D44">
            <v>4</v>
          </cell>
          <cell r="E44">
            <v>6.3133445966540478</v>
          </cell>
          <cell r="F44">
            <v>185.523</v>
          </cell>
          <cell r="G44">
            <v>742.09199999999998</v>
          </cell>
          <cell r="H44">
            <v>4685.0825184201958</v>
          </cell>
          <cell r="I44">
            <v>2</v>
          </cell>
          <cell r="K44">
            <v>17</v>
          </cell>
          <cell r="L44">
            <v>2</v>
          </cell>
          <cell r="M44">
            <v>8</v>
          </cell>
          <cell r="N44">
            <v>0</v>
          </cell>
          <cell r="O44">
            <v>68</v>
          </cell>
          <cell r="P44">
            <v>8</v>
          </cell>
        </row>
        <row r="45">
          <cell r="A45">
            <v>10</v>
          </cell>
          <cell r="B45">
            <v>10</v>
          </cell>
          <cell r="D45">
            <v>4</v>
          </cell>
          <cell r="E45">
            <v>6.3133445966540478</v>
          </cell>
          <cell r="F45">
            <v>181.523</v>
          </cell>
          <cell r="G45">
            <v>726.09199999999998</v>
          </cell>
          <cell r="H45">
            <v>4584.0690048737306</v>
          </cell>
          <cell r="I45">
            <v>2</v>
          </cell>
          <cell r="K45">
            <v>17</v>
          </cell>
          <cell r="L45">
            <v>1</v>
          </cell>
          <cell r="M45">
            <v>8</v>
          </cell>
          <cell r="N45">
            <v>0</v>
          </cell>
          <cell r="O45">
            <v>68</v>
          </cell>
          <cell r="P45">
            <v>4</v>
          </cell>
        </row>
        <row r="46">
          <cell r="A46">
            <v>11</v>
          </cell>
          <cell r="B46">
            <v>11</v>
          </cell>
          <cell r="D46">
            <v>4</v>
          </cell>
          <cell r="E46">
            <v>6.3133445966540478</v>
          </cell>
          <cell r="F46">
            <v>179.023</v>
          </cell>
          <cell r="G46">
            <v>716.09199999999998</v>
          </cell>
          <cell r="H46">
            <v>4520.9355589071902</v>
          </cell>
          <cell r="I46">
            <v>2</v>
          </cell>
          <cell r="K46">
            <v>17</v>
          </cell>
          <cell r="L46">
            <v>1</v>
          </cell>
          <cell r="M46">
            <v>8</v>
          </cell>
          <cell r="N46">
            <v>0</v>
          </cell>
          <cell r="O46">
            <v>68</v>
          </cell>
          <cell r="P46">
            <v>4</v>
          </cell>
        </row>
        <row r="47">
          <cell r="A47">
            <v>12</v>
          </cell>
          <cell r="B47">
            <v>12</v>
          </cell>
          <cell r="D47">
            <v>4</v>
          </cell>
          <cell r="E47">
            <v>6.3133445966540478</v>
          </cell>
          <cell r="F47">
            <v>181.523</v>
          </cell>
          <cell r="G47">
            <v>726.09199999999998</v>
          </cell>
          <cell r="H47">
            <v>4584.0690048737306</v>
          </cell>
          <cell r="I47">
            <v>2</v>
          </cell>
          <cell r="K47">
            <v>17</v>
          </cell>
          <cell r="L47">
            <v>1</v>
          </cell>
          <cell r="M47">
            <v>8</v>
          </cell>
          <cell r="N47">
            <v>0</v>
          </cell>
          <cell r="O47">
            <v>68</v>
          </cell>
          <cell r="P47">
            <v>4</v>
          </cell>
        </row>
        <row r="48">
          <cell r="A48">
            <v>13</v>
          </cell>
          <cell r="B48">
            <v>13</v>
          </cell>
          <cell r="D48">
            <v>4</v>
          </cell>
          <cell r="E48">
            <v>6.3133445966540478</v>
          </cell>
          <cell r="F48">
            <v>185.523</v>
          </cell>
          <cell r="G48">
            <v>742.09199999999998</v>
          </cell>
          <cell r="H48">
            <v>4685.0825184201958</v>
          </cell>
          <cell r="I48">
            <v>2</v>
          </cell>
          <cell r="K48">
            <v>18</v>
          </cell>
          <cell r="L48">
            <v>1</v>
          </cell>
          <cell r="M48">
            <v>8</v>
          </cell>
          <cell r="N48">
            <v>0</v>
          </cell>
          <cell r="O48">
            <v>72</v>
          </cell>
          <cell r="P48">
            <v>4</v>
          </cell>
        </row>
        <row r="49">
          <cell r="A49">
            <v>14</v>
          </cell>
          <cell r="B49">
            <v>14</v>
          </cell>
          <cell r="D49">
            <v>4</v>
          </cell>
          <cell r="E49">
            <v>6.3133445966540478</v>
          </cell>
          <cell r="F49">
            <v>179.023</v>
          </cell>
          <cell r="G49">
            <v>716.09199999999998</v>
          </cell>
          <cell r="H49">
            <v>4520.9355589071902</v>
          </cell>
          <cell r="I49">
            <v>2</v>
          </cell>
          <cell r="K49">
            <v>17</v>
          </cell>
          <cell r="L49">
            <v>1</v>
          </cell>
          <cell r="M49">
            <v>8</v>
          </cell>
          <cell r="N49">
            <v>0</v>
          </cell>
          <cell r="O49">
            <v>68</v>
          </cell>
          <cell r="P49">
            <v>4</v>
          </cell>
        </row>
        <row r="50">
          <cell r="A50">
            <v>15</v>
          </cell>
          <cell r="B50">
            <v>15</v>
          </cell>
          <cell r="D50">
            <v>4</v>
          </cell>
          <cell r="E50">
            <v>6.3133445966540478</v>
          </cell>
          <cell r="F50">
            <v>101.438</v>
          </cell>
          <cell r="G50">
            <v>405.75200000000001</v>
          </cell>
          <cell r="H50">
            <v>2561.6521967815734</v>
          </cell>
          <cell r="I50">
            <v>1</v>
          </cell>
          <cell r="J50">
            <v>1</v>
          </cell>
          <cell r="K50">
            <v>8</v>
          </cell>
          <cell r="M50">
            <v>4</v>
          </cell>
          <cell r="N50">
            <v>4</v>
          </cell>
          <cell r="O50">
            <v>32</v>
          </cell>
          <cell r="P50">
            <v>0</v>
          </cell>
        </row>
        <row r="51">
          <cell r="A51">
            <v>16</v>
          </cell>
          <cell r="B51">
            <v>16</v>
          </cell>
          <cell r="D51">
            <v>4</v>
          </cell>
          <cell r="E51">
            <v>6.3133445966540478</v>
          </cell>
          <cell r="F51">
            <v>108.44</v>
          </cell>
          <cell r="G51">
            <v>433.76</v>
          </cell>
          <cell r="H51">
            <v>2738.4763522446597</v>
          </cell>
          <cell r="I51">
            <v>2</v>
          </cell>
          <cell r="K51">
            <v>9</v>
          </cell>
          <cell r="M51">
            <v>8</v>
          </cell>
          <cell r="N51">
            <v>0</v>
          </cell>
          <cell r="O51">
            <v>36</v>
          </cell>
          <cell r="P51">
            <v>0</v>
          </cell>
        </row>
        <row r="52">
          <cell r="A52">
            <v>17</v>
          </cell>
          <cell r="B52">
            <v>17</v>
          </cell>
          <cell r="D52">
            <v>4</v>
          </cell>
          <cell r="E52">
            <v>6.3133445966540478</v>
          </cell>
          <cell r="F52">
            <v>172.21899999999999</v>
          </cell>
          <cell r="G52">
            <v>688.87599999999998</v>
          </cell>
          <cell r="H52">
            <v>4349.1115723646535</v>
          </cell>
          <cell r="I52">
            <v>2</v>
          </cell>
          <cell r="J52">
            <v>2</v>
          </cell>
          <cell r="K52">
            <v>16</v>
          </cell>
          <cell r="M52">
            <v>8</v>
          </cell>
          <cell r="N52">
            <v>8</v>
          </cell>
          <cell r="O52">
            <v>64</v>
          </cell>
          <cell r="P52">
            <v>0</v>
          </cell>
        </row>
        <row r="53">
          <cell r="A53">
            <v>18</v>
          </cell>
          <cell r="B53">
            <v>18</v>
          </cell>
          <cell r="D53">
            <v>4</v>
          </cell>
          <cell r="E53">
            <v>6.3133445966540478</v>
          </cell>
          <cell r="F53">
            <v>9.4049999999999994</v>
          </cell>
          <cell r="G53">
            <v>37.619999999999997</v>
          </cell>
          <cell r="H53">
            <v>237.50802372612526</v>
          </cell>
          <cell r="I53">
            <v>2</v>
          </cell>
          <cell r="M53">
            <v>8</v>
          </cell>
          <cell r="N53">
            <v>0</v>
          </cell>
          <cell r="O53">
            <v>0</v>
          </cell>
          <cell r="P53">
            <v>0</v>
          </cell>
        </row>
        <row r="54">
          <cell r="A54">
            <v>19</v>
          </cell>
          <cell r="B54">
            <v>19</v>
          </cell>
          <cell r="D54">
            <v>4</v>
          </cell>
          <cell r="E54">
            <v>6.3133445966540478</v>
          </cell>
          <cell r="F54">
            <v>15.425000000000001</v>
          </cell>
          <cell r="G54">
            <v>61.7</v>
          </cell>
          <cell r="H54">
            <v>389.53336161355475</v>
          </cell>
          <cell r="I54">
            <v>1</v>
          </cell>
          <cell r="J54">
            <v>1</v>
          </cell>
          <cell r="M54">
            <v>4</v>
          </cell>
          <cell r="N54">
            <v>4</v>
          </cell>
          <cell r="O54">
            <v>0</v>
          </cell>
          <cell r="P54">
            <v>0</v>
          </cell>
        </row>
        <row r="55">
          <cell r="A55">
            <v>20</v>
          </cell>
          <cell r="B55">
            <v>20</v>
          </cell>
          <cell r="D55">
            <v>4</v>
          </cell>
          <cell r="E55">
            <v>6.3133445966540478</v>
          </cell>
          <cell r="F55">
            <v>15.425000000000001</v>
          </cell>
          <cell r="G55">
            <v>61.7</v>
          </cell>
          <cell r="H55">
            <v>389.53336161355475</v>
          </cell>
          <cell r="J55">
            <v>1</v>
          </cell>
          <cell r="M55">
            <v>0</v>
          </cell>
          <cell r="N55">
            <v>4</v>
          </cell>
          <cell r="O55">
            <v>0</v>
          </cell>
          <cell r="P55">
            <v>0</v>
          </cell>
        </row>
        <row r="56">
          <cell r="A56">
            <v>21</v>
          </cell>
          <cell r="B56">
            <v>21</v>
          </cell>
          <cell r="D56">
            <v>4</v>
          </cell>
          <cell r="E56">
            <v>6.3133445966540478</v>
          </cell>
          <cell r="F56">
            <v>9.4049999999999994</v>
          </cell>
          <cell r="G56">
            <v>37.619999999999997</v>
          </cell>
          <cell r="H56">
            <v>237.50802372612526</v>
          </cell>
          <cell r="I56">
            <v>2</v>
          </cell>
          <cell r="M56">
            <v>8</v>
          </cell>
          <cell r="N56">
            <v>0</v>
          </cell>
          <cell r="O56">
            <v>0</v>
          </cell>
          <cell r="P56">
            <v>0</v>
          </cell>
        </row>
        <row r="57">
          <cell r="A57">
            <v>22</v>
          </cell>
          <cell r="B57">
            <v>22</v>
          </cell>
          <cell r="D57">
            <v>4</v>
          </cell>
          <cell r="E57">
            <v>6.3133445966540478</v>
          </cell>
          <cell r="F57">
            <v>9.4220000000000006</v>
          </cell>
          <cell r="G57">
            <v>37.688000000000002</v>
          </cell>
          <cell r="H57">
            <v>237.93733115869776</v>
          </cell>
          <cell r="I57">
            <v>1</v>
          </cell>
          <cell r="J57">
            <v>1</v>
          </cell>
          <cell r="M57">
            <v>4</v>
          </cell>
          <cell r="N57">
            <v>4</v>
          </cell>
          <cell r="O57">
            <v>0</v>
          </cell>
          <cell r="P57">
            <v>0</v>
          </cell>
        </row>
        <row r="58">
          <cell r="A58">
            <v>23</v>
          </cell>
          <cell r="B58">
            <v>23</v>
          </cell>
          <cell r="D58">
            <v>4</v>
          </cell>
          <cell r="E58">
            <v>6.3133445966540478</v>
          </cell>
          <cell r="F58">
            <v>15.425000000000001</v>
          </cell>
          <cell r="G58">
            <v>61.7</v>
          </cell>
          <cell r="H58">
            <v>389.53336161355475</v>
          </cell>
          <cell r="I58">
            <v>1</v>
          </cell>
          <cell r="J58">
            <v>1</v>
          </cell>
          <cell r="M58">
            <v>4</v>
          </cell>
          <cell r="N58">
            <v>4</v>
          </cell>
          <cell r="O58">
            <v>0</v>
          </cell>
          <cell r="P58">
            <v>0</v>
          </cell>
        </row>
        <row r="59">
          <cell r="A59">
            <v>24</v>
          </cell>
          <cell r="B59">
            <v>24</v>
          </cell>
          <cell r="D59">
            <v>4</v>
          </cell>
          <cell r="E59">
            <v>6.3133445966540478</v>
          </cell>
          <cell r="F59">
            <v>9.4220000000000006</v>
          </cell>
          <cell r="G59">
            <v>37.688000000000002</v>
          </cell>
          <cell r="H59">
            <v>237.93733115869776</v>
          </cell>
          <cell r="I59">
            <v>1</v>
          </cell>
          <cell r="J59">
            <v>1</v>
          </cell>
          <cell r="M59">
            <v>4</v>
          </cell>
          <cell r="N59">
            <v>4</v>
          </cell>
          <cell r="O59">
            <v>0</v>
          </cell>
          <cell r="P59">
            <v>0</v>
          </cell>
        </row>
        <row r="60">
          <cell r="A60">
            <v>25</v>
          </cell>
          <cell r="B60">
            <v>25</v>
          </cell>
          <cell r="D60">
            <v>4</v>
          </cell>
          <cell r="E60">
            <v>6.3133445966540478</v>
          </cell>
          <cell r="F60">
            <v>9.4220000000000006</v>
          </cell>
          <cell r="G60">
            <v>37.688000000000002</v>
          </cell>
          <cell r="H60">
            <v>237.93733115869776</v>
          </cell>
          <cell r="I60">
            <v>1</v>
          </cell>
          <cell r="J60">
            <v>1</v>
          </cell>
          <cell r="M60">
            <v>4</v>
          </cell>
          <cell r="N60">
            <v>4</v>
          </cell>
          <cell r="O60">
            <v>0</v>
          </cell>
          <cell r="P60">
            <v>0</v>
          </cell>
        </row>
        <row r="61">
          <cell r="A61">
            <v>26</v>
          </cell>
          <cell r="B61">
            <v>26</v>
          </cell>
          <cell r="D61">
            <v>4</v>
          </cell>
          <cell r="E61">
            <v>6.3133445966540478</v>
          </cell>
          <cell r="F61">
            <v>15.425000000000001</v>
          </cell>
          <cell r="G61">
            <v>61.7</v>
          </cell>
          <cell r="H61">
            <v>389.53336161355475</v>
          </cell>
          <cell r="I61">
            <v>1</v>
          </cell>
          <cell r="J61">
            <v>1</v>
          </cell>
          <cell r="M61">
            <v>4</v>
          </cell>
          <cell r="N61">
            <v>4</v>
          </cell>
          <cell r="O61">
            <v>0</v>
          </cell>
          <cell r="P61">
            <v>0</v>
          </cell>
        </row>
        <row r="62">
          <cell r="A62">
            <v>27</v>
          </cell>
          <cell r="B62">
            <v>27</v>
          </cell>
          <cell r="D62">
            <v>4</v>
          </cell>
          <cell r="E62">
            <v>6.3133445966540478</v>
          </cell>
          <cell r="F62">
            <v>9.4220000000000006</v>
          </cell>
          <cell r="G62">
            <v>37.688000000000002</v>
          </cell>
          <cell r="H62">
            <v>237.93733115869776</v>
          </cell>
          <cell r="I62">
            <v>1</v>
          </cell>
          <cell r="J62">
            <v>1</v>
          </cell>
          <cell r="M62">
            <v>4</v>
          </cell>
          <cell r="N62">
            <v>4</v>
          </cell>
          <cell r="O62">
            <v>0</v>
          </cell>
          <cell r="P62">
            <v>0</v>
          </cell>
        </row>
        <row r="63">
          <cell r="A63">
            <v>28</v>
          </cell>
          <cell r="B63">
            <v>28</v>
          </cell>
          <cell r="D63">
            <v>4</v>
          </cell>
          <cell r="E63">
            <v>6.3133445966540478</v>
          </cell>
          <cell r="F63">
            <v>15.422000000000001</v>
          </cell>
          <cell r="G63">
            <v>61.688000000000002</v>
          </cell>
          <cell r="H63">
            <v>389.45760147839491</v>
          </cell>
          <cell r="I63">
            <v>1</v>
          </cell>
          <cell r="J63">
            <v>1</v>
          </cell>
          <cell r="M63">
            <v>4</v>
          </cell>
          <cell r="N63">
            <v>4</v>
          </cell>
          <cell r="O63">
            <v>0</v>
          </cell>
          <cell r="P63">
            <v>0</v>
          </cell>
        </row>
        <row r="64">
          <cell r="A64">
            <v>29</v>
          </cell>
          <cell r="B64">
            <v>29</v>
          </cell>
          <cell r="D64">
            <v>4</v>
          </cell>
          <cell r="E64">
            <v>6.3133445966540478</v>
          </cell>
          <cell r="F64">
            <v>8.423</v>
          </cell>
          <cell r="G64">
            <v>33.692</v>
          </cell>
          <cell r="H64">
            <v>212.70920615046819</v>
          </cell>
          <cell r="I64">
            <v>1</v>
          </cell>
          <cell r="J64">
            <v>1</v>
          </cell>
          <cell r="M64">
            <v>4</v>
          </cell>
          <cell r="N64">
            <v>4</v>
          </cell>
          <cell r="O64">
            <v>0</v>
          </cell>
          <cell r="P64">
            <v>0</v>
          </cell>
        </row>
        <row r="65">
          <cell r="A65">
            <v>30</v>
          </cell>
          <cell r="B65">
            <v>30</v>
          </cell>
          <cell r="D65">
            <v>4</v>
          </cell>
          <cell r="E65">
            <v>6.3133445966540478</v>
          </cell>
          <cell r="F65">
            <v>8.423</v>
          </cell>
          <cell r="G65">
            <v>33.692</v>
          </cell>
          <cell r="H65">
            <v>212.70920615046819</v>
          </cell>
          <cell r="I65">
            <v>1</v>
          </cell>
          <cell r="J65">
            <v>1</v>
          </cell>
          <cell r="M65">
            <v>4</v>
          </cell>
          <cell r="N65">
            <v>4</v>
          </cell>
          <cell r="O65">
            <v>0</v>
          </cell>
          <cell r="P65">
            <v>0</v>
          </cell>
        </row>
        <row r="66">
          <cell r="A66">
            <v>31</v>
          </cell>
          <cell r="B66">
            <v>31</v>
          </cell>
          <cell r="D66">
            <v>2</v>
          </cell>
          <cell r="E66">
            <v>6.3133445966540478</v>
          </cell>
          <cell r="F66">
            <v>363.56200000000001</v>
          </cell>
          <cell r="G66">
            <v>727.12400000000002</v>
          </cell>
          <cell r="H66">
            <v>4590.5843764974779</v>
          </cell>
          <cell r="I66">
            <v>2</v>
          </cell>
          <cell r="K66">
            <v>116</v>
          </cell>
          <cell r="M66">
            <v>4</v>
          </cell>
          <cell r="N66">
            <v>0</v>
          </cell>
          <cell r="O66">
            <v>232</v>
          </cell>
          <cell r="P66">
            <v>0</v>
          </cell>
        </row>
        <row r="67">
          <cell r="A67">
            <v>32</v>
          </cell>
          <cell r="B67">
            <v>32</v>
          </cell>
          <cell r="D67">
            <v>2</v>
          </cell>
          <cell r="E67">
            <v>6.3133445966540478</v>
          </cell>
          <cell r="F67">
            <v>363.56200000000001</v>
          </cell>
          <cell r="G67">
            <v>727.12400000000002</v>
          </cell>
          <cell r="H67">
            <v>4590.5843764974779</v>
          </cell>
          <cell r="I67">
            <v>2</v>
          </cell>
          <cell r="K67">
            <v>116</v>
          </cell>
          <cell r="M67">
            <v>4</v>
          </cell>
          <cell r="N67">
            <v>0</v>
          </cell>
          <cell r="O67">
            <v>232</v>
          </cell>
          <cell r="P67">
            <v>0</v>
          </cell>
        </row>
        <row r="68">
          <cell r="A68">
            <v>33</v>
          </cell>
          <cell r="B68">
            <v>33</v>
          </cell>
          <cell r="D68">
            <v>2</v>
          </cell>
          <cell r="E68">
            <v>6.3133445966540478</v>
          </cell>
          <cell r="F68">
            <v>18.234000000000002</v>
          </cell>
          <cell r="G68">
            <v>36.468000000000004</v>
          </cell>
          <cell r="H68">
            <v>230.23505075077983</v>
          </cell>
          <cell r="I68">
            <v>2</v>
          </cell>
          <cell r="J68">
            <v>2</v>
          </cell>
          <cell r="M68">
            <v>4</v>
          </cell>
          <cell r="N68">
            <v>4</v>
          </cell>
          <cell r="O68">
            <v>0</v>
          </cell>
          <cell r="P68">
            <v>0</v>
          </cell>
        </row>
        <row r="69">
          <cell r="A69">
            <v>34</v>
          </cell>
          <cell r="B69">
            <v>34</v>
          </cell>
          <cell r="D69">
            <v>2</v>
          </cell>
          <cell r="E69">
            <v>6.3133445966540478</v>
          </cell>
          <cell r="F69">
            <v>18.234000000000002</v>
          </cell>
          <cell r="G69">
            <v>36.468000000000004</v>
          </cell>
          <cell r="H69">
            <v>230.23505075077983</v>
          </cell>
          <cell r="I69">
            <v>2</v>
          </cell>
          <cell r="J69">
            <v>2</v>
          </cell>
          <cell r="M69">
            <v>4</v>
          </cell>
          <cell r="N69">
            <v>4</v>
          </cell>
          <cell r="O69">
            <v>0</v>
          </cell>
          <cell r="P69">
            <v>0</v>
          </cell>
        </row>
        <row r="78">
          <cell r="A78" t="str">
            <v>H¹ng môc</v>
          </cell>
          <cell r="C78" t="str">
            <v>Thùc tÕ</v>
          </cell>
          <cell r="H78" t="str">
            <v>Bill thÇu</v>
          </cell>
        </row>
        <row r="79">
          <cell r="C79" t="str">
            <v>Dµi</v>
          </cell>
          <cell r="D79" t="str">
            <v>T.l­îng</v>
          </cell>
          <cell r="E79" t="str">
            <v>Neo</v>
          </cell>
          <cell r="F79" t="str">
            <v>neo nèi</v>
          </cell>
          <cell r="G79" t="str">
            <v>V÷a b¬m</v>
          </cell>
          <cell r="H79" t="str">
            <v>Dµi</v>
          </cell>
          <cell r="I79" t="str">
            <v>T.l­îng</v>
          </cell>
          <cell r="J79" t="str">
            <v>Neo</v>
          </cell>
          <cell r="K79" t="str">
            <v>neo nèi</v>
          </cell>
          <cell r="L79" t="str">
            <v>V÷a b¬m</v>
          </cell>
        </row>
        <row r="80">
          <cell r="A80" t="str">
            <v>C¸p Ngoµi  - Internal  19S15,2</v>
          </cell>
          <cell r="C80">
            <v>2441.8959999999997</v>
          </cell>
          <cell r="D80">
            <v>51035.626400000001</v>
          </cell>
          <cell r="E80">
            <v>56</v>
          </cell>
          <cell r="G80">
            <v>10.865521489000001</v>
          </cell>
          <cell r="H80">
            <v>2488.0382775119615</v>
          </cell>
          <cell r="I80">
            <v>52000</v>
          </cell>
          <cell r="J80">
            <v>57.058180831890411</v>
          </cell>
          <cell r="K80">
            <v>0</v>
          </cell>
          <cell r="L80">
            <v>11.070837320574164</v>
          </cell>
        </row>
        <row r="81">
          <cell r="A81" t="str">
            <v>C¸p trong  - Internal  12S15,2</v>
          </cell>
          <cell r="C81">
            <v>2834.232</v>
          </cell>
          <cell r="D81">
            <v>37440.204720000002</v>
          </cell>
          <cell r="E81">
            <v>72</v>
          </cell>
          <cell r="G81">
            <v>7.7987436270000012</v>
          </cell>
          <cell r="H81">
            <v>2876.6086298258892</v>
          </cell>
          <cell r="I81">
            <v>38000</v>
          </cell>
          <cell r="J81">
            <v>73.076523498240093</v>
          </cell>
          <cell r="K81">
            <v>0</v>
          </cell>
          <cell r="L81">
            <v>7.9153482210446642</v>
          </cell>
        </row>
        <row r="82">
          <cell r="A82" t="str">
            <v>C¸p ngang - Transverse 12S12.7</v>
          </cell>
          <cell r="C82">
            <v>1772.0280000000002</v>
          </cell>
          <cell r="D82">
            <v>23408.489880000001</v>
          </cell>
          <cell r="E82">
            <v>216</v>
          </cell>
          <cell r="G82">
            <v>3.7772991855000018</v>
          </cell>
          <cell r="H82">
            <v>1816.8054504163513</v>
          </cell>
          <cell r="I82">
            <v>24000</v>
          </cell>
          <cell r="J82">
            <v>221.45811312797082</v>
          </cell>
          <cell r="K82">
            <v>0</v>
          </cell>
          <cell r="L82">
            <v>3.8727479182437565</v>
          </cell>
        </row>
        <row r="83">
          <cell r="A83" t="str">
            <v>C¸p ngang 4T 15.22</v>
          </cell>
          <cell r="C83">
            <v>94.504000000000005</v>
          </cell>
          <cell r="D83">
            <v>416.19561600000003</v>
          </cell>
          <cell r="E83">
            <v>16</v>
          </cell>
          <cell r="G83">
            <v>9.7795101800000006E-2</v>
          </cell>
          <cell r="H83">
            <v>113.53315168029064</v>
          </cell>
          <cell r="I83">
            <v>500</v>
          </cell>
          <cell r="J83">
            <v>19.22173058161189</v>
          </cell>
          <cell r="K83">
            <v>0</v>
          </cell>
          <cell r="L83">
            <v>0.11748694368755676</v>
          </cell>
        </row>
        <row r="84">
          <cell r="A84" t="str">
            <v>Thanh thÐp PC32</v>
          </cell>
          <cell r="C84">
            <v>13568.084000000004</v>
          </cell>
          <cell r="D84">
            <v>85659.989808348269</v>
          </cell>
          <cell r="E84">
            <v>276</v>
          </cell>
          <cell r="F84">
            <v>1576</v>
          </cell>
          <cell r="G84">
            <v>34.093677953940016</v>
          </cell>
          <cell r="H84">
            <v>14097.123741220827</v>
          </cell>
          <cell r="I84">
            <v>89000</v>
          </cell>
          <cell r="J84">
            <v>286.761649808252</v>
          </cell>
          <cell r="K84">
            <v>1637.4505800645113</v>
          </cell>
          <cell r="L84">
            <v>35.423041080083578</v>
          </cell>
        </row>
        <row r="86">
          <cell r="A86" t="str">
            <v>TÝnh cho 1 T</v>
          </cell>
        </row>
        <row r="87">
          <cell r="A87" t="str">
            <v>H¹ng môc</v>
          </cell>
          <cell r="C87" t="str">
            <v>Träng l­îng</v>
          </cell>
          <cell r="D87" t="str">
            <v>Dµi</v>
          </cell>
          <cell r="E87" t="str">
            <v>Neo</v>
          </cell>
          <cell r="F87" t="str">
            <v>Neo nèi</v>
          </cell>
          <cell r="G87" t="str">
            <v>V÷a b¬m</v>
          </cell>
          <cell r="H87" t="str">
            <v>1Khèi ®óc</v>
          </cell>
        </row>
        <row r="89">
          <cell r="A89" t="str">
            <v>C¸p Ngoµi  - Internal  19S15,2</v>
          </cell>
          <cell r="C89">
            <v>1</v>
          </cell>
          <cell r="D89">
            <v>47.846889952153106</v>
          </cell>
          <cell r="E89">
            <v>1.0972727083055849</v>
          </cell>
          <cell r="F89">
            <v>0</v>
          </cell>
          <cell r="G89">
            <v>0.21290071770334931</v>
          </cell>
        </row>
        <row r="90">
          <cell r="A90" t="str">
            <v>C¸p trong  - Internal  12S15,2</v>
          </cell>
          <cell r="C90">
            <v>1</v>
          </cell>
          <cell r="D90">
            <v>75.700227100681289</v>
          </cell>
          <cell r="E90">
            <v>1.9230664078484234</v>
          </cell>
          <cell r="F90">
            <v>0</v>
          </cell>
          <cell r="G90">
            <v>0.20829863739591223</v>
          </cell>
          <cell r="H90">
            <v>26.150987543871722</v>
          </cell>
        </row>
        <row r="91">
          <cell r="A91" t="str">
            <v>C¸p ngang - Transverse 12S12.7</v>
          </cell>
          <cell r="C91">
            <v>1</v>
          </cell>
          <cell r="D91">
            <v>75.700227100681303</v>
          </cell>
          <cell r="E91">
            <v>9.2274213803321175</v>
          </cell>
          <cell r="F91">
            <v>0</v>
          </cell>
          <cell r="G91">
            <v>0.16136449659348984</v>
          </cell>
          <cell r="H91">
            <v>16.516413185603195</v>
          </cell>
        </row>
        <row r="92">
          <cell r="A92" t="str">
            <v>C¸p ngang 4T 15.22</v>
          </cell>
          <cell r="C92">
            <v>1</v>
          </cell>
          <cell r="D92">
            <v>227.06630336058129</v>
          </cell>
          <cell r="E92">
            <v>38.44346116322378</v>
          </cell>
          <cell r="F92">
            <v>0</v>
          </cell>
          <cell r="G92">
            <v>0.23497388737511352</v>
          </cell>
          <cell r="H92">
            <v>1.032119560729915</v>
          </cell>
        </row>
      </sheetData>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L1BT"/>
      <sheetName val="KLBT"/>
      <sheetName val="THKLTHEP"/>
      <sheetName val="TH VL Chinh"/>
      <sheetName val="KLCT"/>
      <sheetName val="Phuong an 01"/>
      <sheetName val="TH Duong"/>
      <sheetName val="KL Duong"/>
      <sheetName val="Duong"/>
      <sheetName val="VL"/>
      <sheetName val="Tong hop"/>
      <sheetName val="Cap phoi"/>
      <sheetName val="Mobili"/>
      <sheetName val="Huy dong"/>
      <sheetName val="Don gia TH"/>
      <sheetName val="Cot thep"/>
      <sheetName val="Van khuon"/>
      <sheetName val="Decl-of-Bid"/>
      <sheetName val="Summary"/>
      <sheetName val="Bill "/>
      <sheetName val="vat-lieu"/>
      <sheetName val="Mterial"/>
      <sheetName val="Labour"/>
      <sheetName val="Equipment"/>
      <sheetName val="Coc"/>
      <sheetName val="THBT"/>
      <sheetName val="Be tong"/>
      <sheetName val="Don gia "/>
      <sheetName val="May"/>
      <sheetName val="Cang keo"/>
      <sheetName val="Dat"/>
      <sheetName val="Phan khac"/>
      <sheetName val="Phu tam"/>
      <sheetName val="Cong"/>
      <sheetName val="M"/>
      <sheetName val="Bill Thiet ke"/>
      <sheetName val="LINH_TINH"/>
      <sheetName val="Gian tiep"/>
      <sheetName val="NC"/>
      <sheetName val="PT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Material"/>
      <sheetName val="Material"/>
      <sheetName val="MTC+NC"/>
      <sheetName val="Breakdown-SC"/>
      <sheetName val=" U.Price for S.C"/>
      <sheetName val="S.C Bridge"/>
      <sheetName val="Guard-hut"/>
      <sheetName val="Grandtotal"/>
      <sheetName val="Signal1198+813"/>
      <sheetName val="Labour1198+813"/>
      <sheetName val="Electric1198+813"/>
      <sheetName val="Transpor1198+813"/>
      <sheetName val="Signal1198+431"/>
      <sheetName val="Nam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24">
          <cell r="AH24">
            <v>637919</v>
          </cell>
        </row>
        <row r="33">
          <cell r="AH33">
            <v>562449</v>
          </cell>
        </row>
        <row r="59">
          <cell r="AH59">
            <v>441003.44</v>
          </cell>
        </row>
      </sheetData>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Material"/>
      <sheetName val="Material"/>
      <sheetName val="MTC+NC"/>
      <sheetName val="Breakdown-BS"/>
      <sheetName val=" U.Price for B.S"/>
      <sheetName val="B.S Bridge"/>
      <sheetName val="Guard-hut"/>
      <sheetName val="Grandtotal"/>
      <sheetName val="Material-Telecom"/>
      <sheetName val="Labour-Telecom"/>
      <sheetName val="Signal"/>
      <sheetName val="Nam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Material"/>
      <sheetName val="Material"/>
      <sheetName val="MTC+NC"/>
      <sheetName val="Breakdown-TT"/>
      <sheetName val=" U.Price for T.T"/>
      <sheetName val="T.T Bridge"/>
      <sheetName val="Names"/>
    </sheetNames>
    <sheetDataSet>
      <sheetData sheetId="0"/>
      <sheetData sheetId="1"/>
      <sheetData sheetId="2"/>
      <sheetData sheetId="3"/>
      <sheetData sheetId="4"/>
      <sheetData sheetId="5"/>
      <sheetData sheetId="6" refreshError="1">
        <row r="41">
          <cell r="AH41">
            <v>454202.69755676953</v>
          </cell>
        </row>
      </sheetData>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Material"/>
      <sheetName val="Material"/>
      <sheetName val="MTC+NC"/>
      <sheetName val="Breakdown-MC"/>
      <sheetName val="Breakdown-PB"/>
      <sheetName val="Breakdown-PB (2)"/>
      <sheetName val="Breakdown-PL"/>
      <sheetName val="Breakdown-KL"/>
      <sheetName val="Names"/>
      <sheetName val="List of U.Price for M.Chanh"/>
      <sheetName val="MC Bridge"/>
      <sheetName val="Summary of M. Chanh Bridge"/>
      <sheetName val="Nong Bridge (2)"/>
      <sheetName val="Provisional Sums Item (2)"/>
      <sheetName val="Gas Pressure Welding (2)"/>
      <sheetName val="General Items (2)"/>
      <sheetName val="Regenral Requirements (2)"/>
      <sheetName val="General Item&amp;General Requir (2)"/>
      <sheetName val="PTDG"/>
      <sheetName val="Breakdown"/>
      <sheetName val="Thamkhao"/>
      <sheetName val="Phu Bai Bridge (2)"/>
      <sheetName val="Summary of Phu Bai Bridge (2)"/>
      <sheetName val="Summary of Nong Bridge (2)"/>
      <sheetName val="Phong Le Bridge (2)"/>
      <sheetName val="Summary of Phong Le Bridge (2)"/>
      <sheetName val="Ky Lam Bridge (2)"/>
      <sheetName val="Summary of Ky Lam Bridge (2)"/>
      <sheetName val="Sheet2"/>
      <sheetName val="Sheet3"/>
      <sheetName val="TDT"/>
      <sheetName val="dtct"/>
      <sheetName val="GVT§CT"/>
      <sheetName val="§G"/>
      <sheetName val="TC"/>
      <sheetName val="VCTH"/>
      <sheetName val="ksp"/>
      <sheetName val="§Gks"/>
      <sheetName val="Tkp"/>
      <sheetName val="M+MC"/>
    </sheetNames>
    <sheetDataSet>
      <sheetData sheetId="0"/>
      <sheetData sheetId="1"/>
      <sheetData sheetId="2"/>
      <sheetData sheetId="3" refreshError="1"/>
      <sheetData sheetId="4" refreshError="1"/>
      <sheetData sheetId="5" refreshError="1"/>
      <sheetData sheetId="6" refreshError="1"/>
      <sheetData sheetId="7" refreshError="1"/>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BLE"/>
      <sheetName val="MTO REV.0"/>
      <sheetName val="VENDOR-QUOTES"/>
      <sheetName val="SUM REV.0"/>
      <sheetName val="SUM-BQ"/>
      <sheetName val="BUILDING ELE."/>
      <sheetName val="PAINTING"/>
      <sheetName val="CATHODIC PROTECTION"/>
      <sheetName val="PAGE-PARTY"/>
      <sheetName val="CCTV"/>
      <sheetName val="WEATHER PROOF LTG. &amp; ROD LTG."/>
      <sheetName val="PVC CONDUIT"/>
      <sheetName val="BOX"/>
      <sheetName val="CABLE TRAY"/>
      <sheetName val="TERMINAL KIT"/>
      <sheetName val="EXP-PROOF EQUIPMENT"/>
      <sheetName val="COVE-PAGE"/>
      <sheetName val="Tong San luong"/>
      <sheetName val="TQT"/>
      <sheetName val="Tong Quyettoan"/>
      <sheetName val="Quyettoan 2001"/>
      <sheetName val="TT tam ung"/>
      <sheetName val="QT thue 2001"/>
      <sheetName val="P bo CPC 2001"/>
      <sheetName val="PB KHTS 2001"/>
      <sheetName val="Dieuchinh thueVAT"/>
      <sheetName val="XL4Poppy"/>
      <sheetName val="Gia VL"/>
      <sheetName val="Bang gia ca may"/>
      <sheetName val="Bang luong CB"/>
      <sheetName val="Bang P.tich CT"/>
      <sheetName val="D.toan chi tiet"/>
      <sheetName val="Bang TH Dtoan"/>
      <sheetName val="XXXXXXXX"/>
      <sheetName val="Do K"/>
      <sheetName val="G hop"/>
      <sheetName val="DCTC"/>
      <sheetName val="T hop"/>
      <sheetName val="Sheet1"/>
      <sheetName val="TPHcat"/>
      <sheetName val="TPH da"/>
      <sheetName val="THUTHAU99"/>
      <sheetName val="THUTHAU6T_2000"/>
      <sheetName val="THUTHAU_QuyIII_2000"/>
      <sheetName val="Yaly"/>
      <sheetName val="THUTHAU_Nam_2000"/>
      <sheetName val="Soconnop_nam2000"/>
      <sheetName val="THUTHAU_Nam 2000"/>
      <sheetName val="B chinh 6 thang nam 2001"/>
      <sheetName val="B chinh Q3  nam 2001 "/>
      <sheetName val="SD1"/>
      <sheetName val="SD2"/>
      <sheetName val="SD4"/>
      <sheetName val="SD6"/>
      <sheetName val="SD7"/>
      <sheetName val="SD8"/>
      <sheetName val="SD9"/>
      <sheetName val="SD10"/>
      <sheetName val="SD12"/>
      <sheetName val="SD12 (2)"/>
      <sheetName val="Tv"/>
      <sheetName val="Bang ke cac CT"/>
      <sheetName val="000"/>
      <sheetName val="XX0"/>
      <sheetName val="XXX"/>
      <sheetName val="Dong Dau"/>
      <sheetName val="Sau dong"/>
      <sheetName val="Ma xa"/>
      <sheetName val="Me tri"/>
      <sheetName val="My dinh"/>
      <sheetName val="Tong cong"/>
      <sheetName val="Sheet4"/>
      <sheetName val="Sheet5"/>
      <sheetName val="moma o 7+9"/>
      <sheetName val="Sheet2"/>
      <sheetName val="Sheet3"/>
      <sheetName val="Hoan thanh"/>
      <sheetName val="Khoach"/>
      <sheetName val="hoan th 15"/>
      <sheetName val="Khoach 15"/>
      <sheetName val="HT 22"/>
      <sheetName val="KH 22"/>
      <sheetName val="KH29"/>
      <sheetName val="KH T8"/>
      <sheetName val="T11"/>
      <sheetName val="T10"/>
      <sheetName val="T8"/>
      <sheetName val="T7"/>
      <sheetName val="Kh48"/>
      <sheetName val="Ht 48"/>
      <sheetName val="Ht128"/>
      <sheetName val="ht12"/>
      <sheetName val="Kh 12"/>
      <sheetName val="ht 20-10"/>
      <sheetName val="ht 24-11"/>
      <sheetName val="kh20-1"/>
      <sheetName val="Ht 20-1"/>
      <sheetName val="KH 12-1"/>
      <sheetName val="HT 12-1"/>
      <sheetName val="KH 5-1"/>
      <sheetName val="HT 5-1"/>
      <sheetName val="Kh29-12"/>
      <sheetName val="Ht29-12"/>
      <sheetName val="KH22-12"/>
      <sheetName val="Ht 22-12"/>
      <sheetName val="KH15-12"/>
      <sheetName val="Ht 15-12"/>
      <sheetName val="kh 7-12"/>
      <sheetName val="ht 7-12"/>
      <sheetName val="kh 30-11"/>
      <sheetName val="ht 30-11"/>
      <sheetName val="kh24-11"/>
      <sheetName val="kh 17-11"/>
      <sheetName val="ht 17-11"/>
      <sheetName val="kh 10-11"/>
      <sheetName val="ht 10-11"/>
      <sheetName val="kh 2-11"/>
      <sheetName val="ht 02-11"/>
      <sheetName val="kh 27-10"/>
      <sheetName val="ht 27-10"/>
      <sheetName val="kh28-10"/>
      <sheetName val="Kh 6-10"/>
      <sheetName val="06-10"/>
      <sheetName val="29-9"/>
      <sheetName val="22-9"/>
      <sheetName val="16-9"/>
      <sheetName val="8-9"/>
      <sheetName val="1-9"/>
      <sheetName val="26-8"/>
      <sheetName val="n198"/>
      <sheetName val="kh128"/>
      <sheetName val="HT29"/>
      <sheetName val="CT Duong"/>
      <sheetName val="Bia"/>
      <sheetName val="D.gia"/>
      <sheetName val="T.hop"/>
      <sheetName val="Khoan"/>
      <sheetName val="CtP.tro"/>
      <sheetName val="Nha moi"/>
      <sheetName val="NamBanThach"/>
      <sheetName val="KhoanDuong"/>
      <sheetName val="DeNghiDuong"/>
      <sheetName val="TT-BDH-B1"/>
      <sheetName val="TT-T.Tron So 2"/>
      <sheetName val="TT-Doi6-Dot-1"/>
      <sheetName val="ChietTinh"/>
      <sheetName val="Ct.Dam "/>
      <sheetName val="Ct.Duoi"/>
      <sheetName val="Ct.Tren"/>
      <sheetName val="CtVKdam"/>
      <sheetName val="asphal"/>
      <sheetName val="Gvua"/>
      <sheetName val="D.giaMay"/>
      <sheetName val="00000000"/>
      <sheetName val="10000000"/>
      <sheetName val="Congty"/>
      <sheetName val="VPPN"/>
      <sheetName val="XN74"/>
      <sheetName val="XN54"/>
      <sheetName val="XN33"/>
      <sheetName val="NK96"/>
      <sheetName val="XL4Test5"/>
      <sheetName val="CBR"/>
      <sheetName val="km338+00-km338+100(2)"/>
      <sheetName val="km337+136-km337-350"/>
      <sheetName val="km346+600-km346+820 (2)"/>
      <sheetName val="km346+330-km346+600 (2)"/>
      <sheetName val="km346+00-km346+240 (2)"/>
      <sheetName val="km345+661-km345+000 (2)"/>
      <sheetName val="km345+661-km345+000"/>
      <sheetName val="km338+60-km338+130"/>
      <sheetName val="km338+176-km338+230"/>
      <sheetName val="km342+376.41- km342+520.29"/>
      <sheetName val="km338+439-km388+571.89"/>
      <sheetName val="km342+297.58-km342+376.41"/>
      <sheetName val="km338+571.89-km338+652"/>
      <sheetName val="km337+533.60-km338 (2)"/>
      <sheetName val="km341+275-km341+350"/>
      <sheetName val="km341+913-km341+963"/>
      <sheetName val="km341+1077 -km341+1177.61"/>
      <sheetName val="km341+612-341+682"/>
      <sheetName val="km345+400-km345+500 (3) (2)"/>
      <sheetName val="km345+400-km345+500 (6')"/>
      <sheetName val="km345+400-km345+500 (4)"/>
      <sheetName val="km345+400-km345+500 (9)"/>
      <sheetName val="km345+400-km345+500 (6)"/>
      <sheetName val="km342+520-km342+690 (2)"/>
      <sheetName val="km341.26-km341+200 (2)"/>
      <sheetName val="Duong cong vu hcm (2)"/>
      <sheetName val="Duong cong vu hcm (4)"/>
      <sheetName val="Duong cong vu hcm (5)"/>
      <sheetName val="Duong cong vu hcm (9)"/>
      <sheetName val="Duong cong vu hcm (4;) (2)"/>
      <sheetName val="Duong cong vu hcm (7)"/>
      <sheetName val="Duong cong vu hcm (8)"/>
      <sheetName val="Duong cong vu hcm (6)"/>
      <sheetName val="Duong cong vu hcm (3)"/>
      <sheetName val="Duong cong vu hcm (2;) (2)"/>
      <sheetName val="Duong cong vu hcm (9;) (2)"/>
      <sheetName val="Duong cong vu hcm (8;) (2)"/>
      <sheetName val="Duong cong vu hcm (7;) (2)"/>
      <sheetName val="Duong cong vu hcm (13;) (2)"/>
      <sheetName val="Duong cong vu hcm( Lmat;0) (2)"/>
      <sheetName val="Duong cong vu hcm( Lmat;1) (2)"/>
      <sheetName val="Duong cong vu hcm( Lmat;2)"/>
      <sheetName val="Duong cong vu hcm (10)"/>
      <sheetName val="Duong cong vu hcm (67)"/>
      <sheetName val="Duong cong vu hcm (11)"/>
      <sheetName val="Duong cong vu hcm (12)"/>
      <sheetName val="Duong cong vu hcm"/>
      <sheetName val="km345+400-km345+500 (2)"/>
      <sheetName val="km337+00-km337+34 (3)"/>
      <sheetName val="cong ty so 9 VINACONEX"/>
      <sheetName val="cong ty so 9 VINACONEX (2)"/>
      <sheetName val="CTY CAU THANH THUY"/>
      <sheetName val="VINACONEX 15 A"/>
      <sheetName val="NNGT-XMHM2"/>
      <sheetName val="NNGT-XMNS CTXDSO 6(6)"/>
      <sheetName val="892"/>
      <sheetName val="NNGT-XMNS (2)"/>
      <sheetName val="NNGT-XMNS (3)"/>
      <sheetName val="NNGT-XMNS (4)"/>
      <sheetName val="NNGT-XMNS (5)"/>
      <sheetName val="NNGT-XMBS (2)"/>
      <sheetName val="NNGT-XMHM"/>
      <sheetName val="da-1x2 ru muout Tong thuy"/>
      <sheetName val="cat nam dan (4)"/>
      <sheetName val="cat nam dan (5)"/>
      <sheetName val="cat nghia dan(3)"/>
      <sheetName val="tong hop"/>
      <sheetName val="phan tich DG"/>
      <sheetName val="gia vat lieu"/>
      <sheetName val="gia xe may"/>
      <sheetName val="gia nhan cong"/>
      <sheetName val="Quang Tri"/>
      <sheetName val="TTHue"/>
      <sheetName val="Da Nang"/>
      <sheetName val="Quang Nam"/>
      <sheetName val="Quang Ngai"/>
      <sheetName val="TH DH-QN"/>
      <sheetName val="KP HD"/>
      <sheetName val="DB HD"/>
      <sheetName val="TH"/>
      <sheetName val="ThietKe"/>
      <sheetName val="HoSoMT"/>
      <sheetName val="GiamSat"/>
      <sheetName val="ThamDinhTKKT"/>
      <sheetName val="ThamDinhDT"/>
      <sheetName val="QLDA"/>
      <sheetName val="TM"/>
      <sheetName val="TM (2)"/>
      <sheetName val="KPTH"/>
      <sheetName val="KPTH (2)"/>
      <sheetName val="Noi Suy"/>
      <sheetName val="Bia (2)"/>
      <sheetName val="Gia NC"/>
      <sheetName val="00000001"/>
      <sheetName val="00000002"/>
      <sheetName val="20000000"/>
      <sheetName val="30000000"/>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MTO REV_0"/>
      <sheetName val="du tru di BT,TV,BPhuoc1"/>
      <sheetName val="CT"/>
      <sheetName val="CLVL"/>
      <sheetName val="LUY KE LO Hang"/>
      <sheetName val="Ng - 01"/>
      <sheetName val="Ng- 02"/>
      <sheetName val="Ng-03"/>
      <sheetName val="Ng - 04"/>
      <sheetName val="Ng - 05"/>
      <sheetName val="Ng - 06"/>
      <sheetName val="Ng - 07"/>
      <sheetName val="Ng - 08"/>
      <sheetName val="Ng - 9"/>
      <sheetName val="Ng - 10"/>
      <sheetName val="NG - 11"/>
      <sheetName val="NG - 12"/>
      <sheetName val="NG - 13"/>
      <sheetName val="NG - 14"/>
      <sheetName val="NG -15"/>
      <sheetName val="NG - 16"/>
      <sheetName val="Sheet16"/>
      <sheetName val="Sheet15"/>
      <sheetName val="Sheet14"/>
      <sheetName val="Sheet13"/>
      <sheetName val="Sheet12"/>
      <sheetName val="Sheet11"/>
      <sheetName val="Sheet10"/>
      <sheetName val="Sheet9"/>
      <sheetName val="Sheet8"/>
      <sheetName val="Sheet7"/>
      <sheetName val="Sheet6"/>
      <sheetName val="Ha Thanh"/>
      <sheetName val="Suachua"/>
      <sheetName val="PhanTienXuan"/>
      <sheetName val="Quy"/>
      <sheetName val="NguyenHuyen"/>
      <sheetName val="LeVanDung"/>
      <sheetName val="Co gioi- Nam Mu"/>
      <sheetName val="Co gioi -Na Hang"/>
      <sheetName val="PVNA"/>
      <sheetName val="ToDien"/>
      <sheetName val="Le Thanh Buong"/>
      <sheetName val="B ay"/>
      <sheetName val="S y"/>
      <sheetName val="Gian tiep"/>
      <sheetName val="Ky Thuat"/>
      <sheetName val="Tonghop"/>
      <sheetName val="KHNN"/>
      <sheetName val="DPRRtm"/>
      <sheetName val="TK 1331"/>
      <sheetName val="BKe Von vay"/>
      <sheetName val="CP "/>
      <sheetName val="NK Chung"/>
      <sheetName val="So cai"/>
      <sheetName val="NK Thu -Chi"/>
      <sheetName val="SQTM"/>
      <sheetName val="DKCtu"/>
      <sheetName val="CtuGso"/>
      <sheetName val="BCTC"/>
      <sheetName val="Tdoi HD"/>
      <sheetName val="40000000"/>
      <sheetName val="50000000"/>
      <sheetName val="60000000"/>
      <sheetName val="[99Q3299(REV.0).xlsÝK253 AC"/>
      <sheetName val="LUONG1"/>
      <sheetName val="Khoan khau tru"/>
      <sheetName val="cac khoan nop"/>
      <sheetName val="Doan phi CD"/>
      <sheetName val="Tro giup CN"/>
      <sheetName val="QTOAN C.T"/>
      <sheetName val="B.PPL"/>
      <sheetName val="Hop don vi"/>
      <sheetName val="XIN T.TOAN CPC"/>
      <sheetName val="Luong ranh PL"/>
      <sheetName val="Luong noi TPL"/>
      <sheetName val="CAP PHAT LUONG"/>
      <sheetName val="VAY"/>
      <sheetName val="Bom"/>
      <sheetName val="Chart1"/>
      <sheetName val="thang1"/>
      <sheetName val=""/>
      <sheetName val="Tien luong"/>
      <sheetName val="Phan tich"/>
      <sheetName val="Kinh phi"/>
      <sheetName val="Chenh lech"/>
      <sheetName val="TH phan dien"/>
      <sheetName val="Tong hop PXL"/>
      <sheetName val="Van chuyen"/>
      <sheetName val="TH toan bo"/>
      <sheetName val="KP phan dien"/>
      <sheetName val="Phan nuoc"/>
      <sheetName val="TH phan nuoc"/>
      <sheetName val="Kinh phi TDCD"/>
      <sheetName val="Phan tich TDCD"/>
      <sheetName val="Chen lech TDCD"/>
      <sheetName val="Tong hop TDCD"/>
      <sheetName val="Sheet17"/>
      <sheetName val="Sheet18"/>
      <sheetName val="Sheet19"/>
      <sheetName val="Sheet20"/>
      <sheetName val="Sheet21"/>
      <sheetName val="Sheet22"/>
      <sheetName val="Sheet23"/>
      <sheetName val="Sheet24"/>
      <sheetName val="Sheet25"/>
      <sheetName val="Duong cong_x0000_vu hcm (7;) (2)"/>
      <sheetName val="TK331A"/>
      <sheetName val="TK131B"/>
      <sheetName val="TK131A"/>
      <sheetName val="TK 331c1"/>
      <sheetName val="TK331C"/>
      <sheetName val="CT331-2003"/>
      <sheetName val="CT 331"/>
      <sheetName val="CT131-2003"/>
      <sheetName val="CT 131"/>
      <sheetName val="TK331B"/>
      <sheetName val="99Q3299(REV.0)"/>
      <sheetName val="DTCT"/>
      <sheetName val="PTVT"/>
      <sheetName val="THDT"/>
      <sheetName val="THVT"/>
      <sheetName val="THGT"/>
      <sheetName val="CATHODIC PROTEATION"/>
      <sheetName val="BD52"/>
      <sheetName val="Coc 52"/>
      <sheetName val="BD225"/>
      <sheetName val="Coc 225"/>
      <sheetName val="Quang T2i"/>
      <sheetName val="Quang Ngaa"/>
      <sheetName val="K243 K98"/>
      <sheetName val="_x000b_255"/>
      <sheetName val="TL kenh Hon Cut"/>
      <sheetName val="Hon Soi"/>
      <sheetName val="ၨt 24-11"/>
      <sheetName val="D_x0003_TC"/>
      <sheetName val="TK 911"/>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4"/>
      <sheetName val="TK333"/>
      <sheetName val="TK331"/>
      <sheetName val="TK 341vay dai han "/>
      <sheetName val="TK311"/>
      <sheetName val="TK 214"/>
      <sheetName val="TK 212"/>
      <sheetName val="Chi tiet TK 211"/>
      <sheetName val="TK 211"/>
      <sheetName val="TK 154"/>
      <sheetName val="TK153"/>
      <sheetName val="Chi tiet TK 152"/>
      <sheetName val="Can Doi TK"/>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DSKH HN"/>
      <sheetName val="NKY "/>
      <sheetName val="DS-TT"/>
      <sheetName val=" HN NHAP"/>
      <sheetName val="KHO HN"/>
      <sheetName val="CNO "/>
      <sheetName val="Cham cong (5)"/>
      <sheetName val="KP ÿÿ"/>
      <sheetName val="Y_x0000__x0004_HD"/>
      <sheetName val="H-QN_x0000__x0000__x0000__x0000__x0000__x0000__x0000__x0000__x0000__x0000__x0000_줔Ư_x0000__x0004__x0000__x0000__x0000__x0000__x0000__x0000_圌Ư_x0000__x0000__x0000__x0000_"/>
      <sheetName val="km341+1077 -km341+!177.61"/>
      <sheetName val=" bdca3"/>
      <sheetName val=" BDA3"/>
      <sheetName val="CHAM CONG  nam2004"/>
      <sheetName val="CA 3 &amp; DOC HAI 04"/>
      <sheetName val=" BVCQ"/>
      <sheetName val=" BVBH"/>
      <sheetName val=" BVPXL"/>
      <sheetName val="CL-1"/>
      <sheetName val="QT-1"/>
      <sheetName val="THKP1"/>
      <sheetName val="THKP2"/>
      <sheetName val="QT-2"/>
      <sheetName val="CL-3"/>
      <sheetName val="THKP3"/>
      <sheetName val="QT-3"/>
      <sheetName val="QT-4"/>
      <sheetName val="CL-4"/>
      <sheetName val="THKP4"/>
      <sheetName val="CL-5"/>
      <sheetName val="THKP5"/>
      <sheetName val="QT-5"/>
      <sheetName val="thu"/>
      <sheetName val="chi"/>
      <sheetName val="tra"/>
      <sheetName val="ThuT9"/>
      <sheetName val="131chien"/>
      <sheetName val="chi T10"/>
      <sheetName val="Chi T8,T9"/>
      <sheetName val="Chi7"/>
      <sheetName val="DT"/>
      <sheetName val="CP"/>
      <sheetName val="BCT6"/>
      <sheetName val="Kc giavonQ1.05"/>
      <sheetName val="Gan tru thue"/>
      <sheetName val="DThu"/>
      <sheetName val="Nhap KPCT"/>
      <sheetName val="PBo KPCT"/>
      <sheetName val="KP nop CT"/>
      <sheetName val="PB LV CNhanh"/>
      <sheetName val="PB CPC"/>
      <sheetName val="PB LV doi Q4"/>
      <sheetName val="PB LV doi"/>
      <sheetName val="GtQ4.05L4"/>
      <sheetName val="GTQ4.05L3"/>
      <sheetName val="GTQ4.05 L2"/>
      <sheetName val="GTQ4.05"/>
      <sheetName val="GT Q3,05 sua"/>
      <sheetName val="GT Kc Q3.05"/>
      <sheetName val="GT Q2.05"/>
      <sheetName val="GT01.2005"/>
      <sheetName val="SD12_x0000_(2)"/>
      <sheetName val="Chu Anh"/>
      <sheetName val="111"/>
      <sheetName val="Anh Duc"/>
      <sheetName val="Quy luong"/>
      <sheetName val="km346£}0-km346+240 (2)"/>
      <sheetName val="Nhieu"/>
      <sheetName val="Dung"/>
      <sheetName val="Dung T"/>
      <sheetName val="Bao tuoi tre"/>
      <sheetName val="Tu liem"/>
      <sheetName val="UBDTMN"/>
      <sheetName val="Ban Cde"/>
      <sheetName val="Thach"/>
      <sheetName val="Duong"/>
      <sheetName val="PHBCTU"/>
      <sheetName val="Khac"/>
      <sheetName val="Chi tiet"/>
      <sheetName val="31.3.03"/>
      <sheetName val="PT"/>
      <sheetName val="ThanhcoSONTAY"/>
      <sheetName val="Thanhco tong hop"/>
      <sheetName val="Truong Ba Trai(xong)"/>
      <sheetName val="QL32Tranh ST"/>
      <sheetName val="NGUYEN VAN TROI Goi3"/>
      <sheetName val="Nut GT D.Anh Troi (xong)"/>
      <sheetName val="B.xung D.DanHoa-ThanhVan(xong)"/>
      <sheetName val="Cai tao ben Tro(xong)"/>
      <sheetName val="Dien Tien phong (Bx)"/>
      <sheetName val="Cong Tan My"/>
      <sheetName val="Tong hop(Chinh)"/>
      <sheetName val="De Ta Lo(Xong)"/>
      <sheetName val="DG"/>
      <sheetName val="BTH"/>
      <sheetName val="VLQI-2005"/>
      <sheetName val="00000003"/>
      <sheetName val="tde"/>
      <sheetName val="tong"/>
      <sheetName val="Lamson"/>
      <sheetName val="luongson"/>
      <sheetName val="phuoctien"/>
      <sheetName val="phuoc dai"/>
      <sheetName val="phuocthang"/>
      <sheetName val="phuocthanh"/>
      <sheetName val="DTCT-tuyen chinh"/>
      <sheetName val="TS"/>
      <sheetName val="cc"/>
      <sheetName val="TGNH"/>
      <sheetName val="no phai tra"/>
      <sheetName val="no phai thu"/>
      <sheetName val="hang ton kho"/>
      <sheetName val="sp do dang"/>
      <sheetName val="CPa cty"/>
      <sheetName val="dat"/>
      <sheetName val="CCHC"/>
      <sheetName val="Gia VÌ"/>
      <sheetName val="N_x0000__x0000__x0000__x0000__x0000__x0000_"/>
      <sheetName val="THUTHAU6Tџ2000"/>
      <sheetName val="BKe Vo~ vay"/>
      <sheetName val="BC"/>
      <sheetName val="_x0013_heet9"/>
      <sheetName val="Duong 79 - Goi 3 nt"/>
      <sheetName val="Duong 79-Goi 3 sap xep"/>
      <sheetName val="Duong79-Goi3BS2004"/>
      <sheetName val="Duong 79 - Goi 3"/>
      <sheetName val="Duong 79 - Goi 2 (2)"/>
      <sheetName val="Duong 79 - Goi 2"/>
      <sheetName val="Duong79-Goi 2-BS2004"/>
      <sheetName val="Duong NM Z 143"/>
      <sheetName val="Duong 88-VT (3)"/>
      <sheetName val="Duong 88-VT (2)"/>
      <sheetName val="The kho"/>
      <sheetName val="Duong 88-VT"/>
      <sheetName val="Duong Tanphu Daithanh"/>
      <sheetName val="Rang Duoi"/>
      <sheetName val="Duong 21A-DongMo"/>
      <sheetName val="Cau Ngoi Tom"/>
      <sheetName val="Tinhlo316 LAPHU-THANHSON"/>
      <sheetName val="Tinh lo 316 gd 2"/>
      <sheetName val="Tinh lo 316 QT (2)"/>
      <sheetName val="Tinh lo 316 QT"/>
      <sheetName val="Didan Hovan-Camdinh "/>
      <sheetName val="Tinh lo80 TTCT"/>
      <sheetName val="De bao Son Tay 03"/>
      <sheetName val="Tinh lo80 "/>
      <sheetName val="Suoi oi - Ao vua (2)"/>
      <sheetName val="Suoi oi - Ao vua"/>
      <sheetName val="TT HLTH - DHBP"/>
      <sheetName val="Duong Che - Hop Thinh"/>
      <sheetName val="Duong Pheo Che - HB"/>
      <sheetName val="Duong VQG Ba Vi-Goi1"/>
      <sheetName val="Ke TANDUC NX"/>
      <sheetName val="The kho ke tan duc"/>
      <sheetName val="Ke TANDUC "/>
      <sheetName val="Cau Bon (2)"/>
      <sheetName val="Cau Bon"/>
      <sheetName val="Duong Dainghia Sap xep"/>
      <sheetName val="Duong Dainghia-Antien Goi2"/>
      <sheetName val="The kho Dai nghia an tien (2)"/>
      <sheetName val="Duong Nguyen Van Troi - SX"/>
      <sheetName val="The kho Nguyen Van Troi"/>
      <sheetName val="Duong Nguyen Van Troi - GD2"/>
      <sheetName val="The kho Tuyen5"/>
      <sheetName val="Tuyen5 - Dung"/>
      <sheetName val="Tuyen5 - NX"/>
      <sheetName val="Kenh T10XS"/>
      <sheetName val="The khoKenh T10"/>
      <sheetName val="Kenh T10"/>
      <sheetName val="lan trai em"/>
      <sheetName val="lan trai tan hong"/>
      <sheetName val="lan trai chi"/>
      <sheetName val="Duong be tong The"/>
      <sheetName val="Duong be tong The goc"/>
      <sheetName val="The xi mang"/>
      <sheetName val="The cat den"/>
      <sheetName val="The cat vang"/>
      <sheetName val="The soi"/>
      <sheetName val="The Gach"/>
      <sheetName val="The Thep"/>
      <sheetName val="The Nhua duong"/>
      <sheetName val="The Go"/>
      <sheetName val="The dat"/>
      <sheetName val="The Giay dau"/>
      <sheetName val="The cay tre"/>
      <sheetName val="The cui"/>
      <sheetName val="The Day thep"/>
      <sheetName val="The Son"/>
      <sheetName val="The Dinh"/>
      <sheetName val="The Bot da"/>
      <sheetName val="Duong be tong Chung tu (2)"/>
      <sheetName val="Duong be tong Chung tu"/>
      <sheetName val="Duong be tong"/>
      <sheetName val="Duong 21A-DoicamNX"/>
      <sheetName val="The kho duong 21A doi cam"/>
      <sheetName val="Duong 21A-Doicam Sua"/>
      <sheetName val="Ke Vu En"/>
      <sheetName val="Ke Cat tru"/>
      <sheetName val="Duong vao VQG Bavi-Goi2"/>
      <sheetName val="Duong Nhi Khe"/>
      <sheetName val="Duong DL DaiDong"/>
      <sheetName val="Duong te tieu ba tha "/>
      <sheetName val="Duong TTBT dau"/>
      <sheetName val="Duong TTBT dung (2)"/>
      <sheetName val="Duong TTBT gop"/>
      <sheetName val="Duong te tieu ba tha Goc"/>
      <sheetName val="Duong Tuyen 5 dau"/>
      <sheetName val=" Tuyen 5 D,Mo+B.sung (2)"/>
      <sheetName val="Duong TTBT dung"/>
      <sheetName val=" Tuyen 5 D,Mo+B.sung"/>
      <sheetName val="Duong Tuyen 5 D,Mo"/>
      <sheetName val="TT GD II"/>
      <sheetName val="Bo sung T5 D.Mo"/>
      <sheetName val="Di dan Tan Duc"/>
      <sheetName val="Dien Di dan Tan Duc (2)"/>
      <sheetName val="MAU  (2)"/>
      <sheetName val="MAU "/>
    </sheetNames>
    <sheetDataSet>
      <sheetData sheetId="0" refreshError="1"/>
      <sheetData sheetId="1" refreshError="1">
        <row r="1">
          <cell r="A1" t="str">
            <v>PRICE BREAKDOWN FOR ELECTRICAL INSTALLATION WORK</v>
          </cell>
          <cell r="B1" t="str">
            <v xml:space="preserve">  600V CONTROL CA_x0000_LE 12/C 2.0 sq.mm  PVC/PVC</v>
          </cell>
          <cell r="C1">
            <v>-195</v>
          </cell>
          <cell r="D1" t="str">
            <v>M</v>
          </cell>
          <cell r="E1">
            <v>38</v>
          </cell>
          <cell r="F1">
            <v>-7410</v>
          </cell>
          <cell r="G1" t="str">
            <v xml:space="preserve"> </v>
          </cell>
          <cell r="H1">
            <v>0</v>
          </cell>
          <cell r="I1">
            <v>0</v>
          </cell>
          <cell r="J1">
            <v>0</v>
          </cell>
          <cell r="K1" t="str">
            <v xml:space="preserve"> </v>
          </cell>
          <cell r="L1" t="str">
            <v>M+L</v>
          </cell>
          <cell r="M1">
            <v>0</v>
          </cell>
          <cell r="N1">
            <v>0</v>
          </cell>
          <cell r="O1">
            <v>60</v>
          </cell>
          <cell r="P1">
            <v>114600</v>
          </cell>
          <cell r="Q1">
            <v>0</v>
          </cell>
        </row>
        <row r="2">
          <cell r="B2" t="str">
            <v>??  LNG TERMINAL</v>
          </cell>
          <cell r="C2">
            <v>0</v>
          </cell>
          <cell r="D2">
            <v>0</v>
          </cell>
          <cell r="E2">
            <v>0</v>
          </cell>
          <cell r="F2">
            <v>0</v>
          </cell>
          <cell r="G2" t="str">
            <v xml:space="preserve"> </v>
          </cell>
          <cell r="H2">
            <v>0</v>
          </cell>
          <cell r="I2" t="str">
            <v>CTCI Q. NO. : 99Q3299</v>
          </cell>
          <cell r="J2">
            <v>0</v>
          </cell>
          <cell r="K2">
            <v>0</v>
          </cell>
          <cell r="L2">
            <v>0</v>
          </cell>
          <cell r="M2">
            <v>0</v>
          </cell>
          <cell r="N2">
            <v>0</v>
          </cell>
          <cell r="O2">
            <v>0</v>
          </cell>
          <cell r="P2" t="str">
            <v>CTCI Q. NO. : 99Q3299</v>
          </cell>
        </row>
        <row r="3">
          <cell r="B3" t="str">
            <v>LOCATION: ?? ?????</v>
          </cell>
        </row>
        <row r="4">
          <cell r="A4">
            <v>0</v>
          </cell>
          <cell r="B4">
            <v>0</v>
          </cell>
          <cell r="C4">
            <v>0</v>
          </cell>
          <cell r="D4">
            <v>0</v>
          </cell>
          <cell r="E4">
            <v>0</v>
          </cell>
          <cell r="F4">
            <v>0</v>
          </cell>
          <cell r="G4">
            <v>0</v>
          </cell>
          <cell r="H4">
            <v>4.303918780958249E-283</v>
          </cell>
          <cell r="I4">
            <v>0</v>
          </cell>
          <cell r="J4">
            <v>1.4775881111090027E-309</v>
          </cell>
          <cell r="K4">
            <v>0</v>
          </cell>
          <cell r="L4">
            <v>0</v>
          </cell>
          <cell r="M4">
            <v>2.2250743890061491E-308</v>
          </cell>
          <cell r="N4">
            <v>0</v>
          </cell>
          <cell r="O4">
            <v>3.3156563676248386E-316</v>
          </cell>
          <cell r="P4">
            <v>0</v>
          </cell>
          <cell r="Q4">
            <v>0</v>
          </cell>
        </row>
        <row r="5">
          <cell r="E5" t="str">
            <v xml:space="preserve">                  TO SITE</v>
          </cell>
          <cell r="F5">
            <v>0</v>
          </cell>
          <cell r="G5" t="str">
            <v xml:space="preserve">                  TO SITE</v>
          </cell>
          <cell r="H5">
            <v>0</v>
          </cell>
          <cell r="I5">
            <v>0</v>
          </cell>
          <cell r="J5">
            <v>0</v>
          </cell>
          <cell r="K5" t="str">
            <v xml:space="preserve">                  TO SITE</v>
          </cell>
          <cell r="L5">
            <v>0</v>
          </cell>
          <cell r="M5" t="str">
            <v xml:space="preserve">                  TO SITE</v>
          </cell>
        </row>
        <row r="6">
          <cell r="E6" t="str">
            <v xml:space="preserve"> ON SHORE MAT'L (NET) NT$</v>
          </cell>
          <cell r="F6">
            <v>0</v>
          </cell>
          <cell r="G6" t="str">
            <v xml:space="preserve"> OFF SHORE MAT'L (NET) US$</v>
          </cell>
          <cell r="H6">
            <v>0</v>
          </cell>
          <cell r="I6" t="str">
            <v xml:space="preserve">          LABOR MH (NET) </v>
          </cell>
          <cell r="J6">
            <v>0</v>
          </cell>
          <cell r="K6" t="str">
            <v xml:space="preserve">     ON SHORE MAT'L NT$</v>
          </cell>
          <cell r="L6">
            <v>0</v>
          </cell>
          <cell r="M6" t="str">
            <v xml:space="preserve">   OFF SHORE MAT'L US$</v>
          </cell>
          <cell r="N6">
            <v>0</v>
          </cell>
          <cell r="O6" t="str">
            <v xml:space="preserve">        LABOR PRICE NT$</v>
          </cell>
          <cell r="P6">
            <v>0</v>
          </cell>
          <cell r="Q6" t="str">
            <v>REMARK</v>
          </cell>
        </row>
        <row r="7">
          <cell r="A7" t="str">
            <v>NO.</v>
          </cell>
          <cell r="B7" t="str">
            <v>DESCRIPTION</v>
          </cell>
          <cell r="C7" t="str">
            <v>Q'TY</v>
          </cell>
          <cell r="D7" t="str">
            <v>UNIT</v>
          </cell>
          <cell r="E7" t="str">
            <v>U/P</v>
          </cell>
          <cell r="F7" t="str">
            <v>TOTAL</v>
          </cell>
          <cell r="G7" t="str">
            <v>U/P</v>
          </cell>
          <cell r="H7" t="str">
            <v>TOTAL</v>
          </cell>
          <cell r="I7" t="str">
            <v>U/P</v>
          </cell>
          <cell r="J7" t="str">
            <v>TOTAL</v>
          </cell>
          <cell r="K7" t="str">
            <v>U/P</v>
          </cell>
          <cell r="L7" t="str">
            <v>TOTAL</v>
          </cell>
          <cell r="M7" t="str">
            <v>U/P</v>
          </cell>
          <cell r="N7" t="str">
            <v>TOTAL</v>
          </cell>
          <cell r="O7" t="str">
            <v>U/P</v>
          </cell>
          <cell r="P7" t="str">
            <v>TOTAL</v>
          </cell>
        </row>
        <row r="8">
          <cell r="J8">
            <v>238</v>
          </cell>
        </row>
        <row r="9">
          <cell r="A9" t="str">
            <v>ALT-1</v>
          </cell>
          <cell r="B9" t="str">
            <v xml:space="preserve">         PRICE SUMMARY</v>
          </cell>
        </row>
        <row r="11">
          <cell r="A11" t="str">
            <v xml:space="preserve">  A.</v>
          </cell>
          <cell r="B11" t="str">
            <v xml:space="preserve"> POWER EQUIPMENT </v>
          </cell>
          <cell r="C11">
            <v>1</v>
          </cell>
          <cell r="D11" t="str">
            <v>LOT</v>
          </cell>
          <cell r="E11">
            <v>138612100</v>
          </cell>
          <cell r="F11">
            <v>138612100</v>
          </cell>
          <cell r="G11">
            <v>0</v>
          </cell>
          <cell r="H11">
            <v>0</v>
          </cell>
          <cell r="I11">
            <v>13764</v>
          </cell>
          <cell r="J11">
            <v>13764</v>
          </cell>
          <cell r="K11">
            <v>138612100</v>
          </cell>
          <cell r="L11">
            <v>138612100</v>
          </cell>
          <cell r="M11">
            <v>0</v>
          </cell>
          <cell r="N11">
            <v>0</v>
          </cell>
          <cell r="O11">
            <v>6155030</v>
          </cell>
          <cell r="P11">
            <v>6155030</v>
          </cell>
        </row>
        <row r="12">
          <cell r="F12">
            <v>0</v>
          </cell>
          <cell r="G12">
            <v>0</v>
          </cell>
          <cell r="H12">
            <v>0</v>
          </cell>
          <cell r="I12">
            <v>0</v>
          </cell>
          <cell r="J12">
            <v>0</v>
          </cell>
          <cell r="K12">
            <v>0</v>
          </cell>
          <cell r="L12">
            <v>0</v>
          </cell>
          <cell r="M12">
            <v>0</v>
          </cell>
          <cell r="N12">
            <v>0</v>
          </cell>
          <cell r="O12">
            <v>0</v>
          </cell>
          <cell r="P12">
            <v>0</v>
          </cell>
        </row>
        <row r="13">
          <cell r="A13" t="str">
            <v xml:space="preserve">  B.</v>
          </cell>
          <cell r="B13" t="str">
            <v xml:space="preserve"> POWER DISTRIBUTION SYSTEM</v>
          </cell>
          <cell r="C13">
            <v>130730</v>
          </cell>
          <cell r="D13" t="str">
            <v>M</v>
          </cell>
          <cell r="E13">
            <v>178.00177465004208</v>
          </cell>
          <cell r="F13">
            <v>23270172</v>
          </cell>
          <cell r="G13">
            <v>0</v>
          </cell>
          <cell r="H13">
            <v>0</v>
          </cell>
          <cell r="I13">
            <v>0.25310181289681022</v>
          </cell>
          <cell r="J13">
            <v>33088</v>
          </cell>
          <cell r="K13">
            <v>178.00177465004208</v>
          </cell>
          <cell r="L13">
            <v>23270172</v>
          </cell>
          <cell r="M13">
            <v>0</v>
          </cell>
          <cell r="N13">
            <v>0</v>
          </cell>
          <cell r="O13">
            <v>70.851243019964812</v>
          </cell>
          <cell r="P13">
            <v>9262383</v>
          </cell>
        </row>
        <row r="14">
          <cell r="F14">
            <v>0</v>
          </cell>
          <cell r="G14">
            <v>0</v>
          </cell>
          <cell r="H14">
            <v>0</v>
          </cell>
          <cell r="I14">
            <v>0</v>
          </cell>
          <cell r="J14">
            <v>0</v>
          </cell>
          <cell r="K14">
            <v>0</v>
          </cell>
          <cell r="L14">
            <v>0</v>
          </cell>
          <cell r="M14">
            <v>0</v>
          </cell>
          <cell r="N14">
            <v>0</v>
          </cell>
          <cell r="O14">
            <v>0</v>
          </cell>
          <cell r="P14">
            <v>0</v>
          </cell>
        </row>
        <row r="15">
          <cell r="A15" t="str">
            <v xml:space="preserve">  C.</v>
          </cell>
          <cell r="B15" t="str">
            <v xml:space="preserve"> LIGHTING SYSTEM</v>
          </cell>
          <cell r="C15">
            <v>508</v>
          </cell>
          <cell r="D15" t="str">
            <v>SET</v>
          </cell>
          <cell r="E15">
            <v>18871.641732283464</v>
          </cell>
          <cell r="F15">
            <v>9586794</v>
          </cell>
          <cell r="G15">
            <v>0</v>
          </cell>
          <cell r="H15">
            <v>0</v>
          </cell>
          <cell r="I15">
            <v>28.084645669291337</v>
          </cell>
          <cell r="J15">
            <v>14267</v>
          </cell>
          <cell r="K15">
            <v>18871.641732283464</v>
          </cell>
          <cell r="L15">
            <v>9586794</v>
          </cell>
          <cell r="M15">
            <v>0</v>
          </cell>
          <cell r="N15">
            <v>0</v>
          </cell>
          <cell r="O15">
            <v>8470.6830708661419</v>
          </cell>
          <cell r="P15">
            <v>4303107</v>
          </cell>
        </row>
        <row r="16">
          <cell r="A16" t="str">
            <v>A.8.1</v>
          </cell>
          <cell r="B16" t="str">
            <v>SELF-STANDING POWER PANEL, 480V, 65KA</v>
          </cell>
          <cell r="C16">
            <v>3.90625E-3</v>
          </cell>
          <cell r="D16" t="str">
            <v>SET</v>
          </cell>
          <cell r="E16">
            <v>120000</v>
          </cell>
          <cell r="F16">
            <v>0</v>
          </cell>
          <cell r="G16">
            <v>0</v>
          </cell>
          <cell r="H16">
            <v>0</v>
          </cell>
          <cell r="I16">
            <v>0</v>
          </cell>
          <cell r="J16">
            <v>0</v>
          </cell>
          <cell r="K16">
            <v>0</v>
          </cell>
          <cell r="L16">
            <v>0</v>
          </cell>
          <cell r="M16">
            <v>0</v>
          </cell>
          <cell r="N16">
            <v>0</v>
          </cell>
          <cell r="O16">
            <v>0</v>
          </cell>
          <cell r="P16">
            <v>0</v>
          </cell>
        </row>
        <row r="17">
          <cell r="A17" t="str">
            <v xml:space="preserve">  D.</v>
          </cell>
          <cell r="B17" t="str">
            <v xml:space="preserve"> GROUNDING &amp; LIGHTNING PROTECTION SYSTEM</v>
          </cell>
          <cell r="C17">
            <v>8620</v>
          </cell>
          <cell r="D17" t="str">
            <v>M</v>
          </cell>
          <cell r="E17">
            <v>104.6885150812065</v>
          </cell>
          <cell r="F17">
            <v>902415</v>
          </cell>
          <cell r="G17">
            <v>0</v>
          </cell>
          <cell r="H17">
            <v>0</v>
          </cell>
          <cell r="I17">
            <v>0.40336426914153134</v>
          </cell>
          <cell r="J17">
            <v>3477</v>
          </cell>
          <cell r="K17">
            <v>104.6885150812065</v>
          </cell>
          <cell r="L17">
            <v>902415</v>
          </cell>
          <cell r="M17">
            <v>0</v>
          </cell>
          <cell r="N17">
            <v>0</v>
          </cell>
          <cell r="O17">
            <v>146.95568445475638</v>
          </cell>
          <cell r="P17">
            <v>1266758</v>
          </cell>
        </row>
        <row r="18">
          <cell r="B18" t="str">
            <v>480/240V, 20KVA</v>
          </cell>
          <cell r="C18">
            <v>6</v>
          </cell>
          <cell r="D18" t="str">
            <v>SET</v>
          </cell>
          <cell r="E18">
            <v>30000</v>
          </cell>
          <cell r="F18">
            <v>0</v>
          </cell>
          <cell r="G18">
            <v>0</v>
          </cell>
          <cell r="H18">
            <v>0</v>
          </cell>
          <cell r="I18">
            <v>0</v>
          </cell>
          <cell r="J18">
            <v>0</v>
          </cell>
          <cell r="K18">
            <v>0</v>
          </cell>
          <cell r="L18">
            <v>0</v>
          </cell>
          <cell r="M18">
            <v>0</v>
          </cell>
          <cell r="N18">
            <v>0</v>
          </cell>
          <cell r="O18">
            <v>0</v>
          </cell>
          <cell r="P18">
            <v>0</v>
          </cell>
        </row>
        <row r="19">
          <cell r="A19" t="str">
            <v xml:space="preserve">  E.</v>
          </cell>
          <cell r="B19" t="str">
            <v xml:space="preserve"> TELEPHONE SYSTEM</v>
          </cell>
          <cell r="C19">
            <v>2250</v>
          </cell>
          <cell r="D19" t="str">
            <v>M</v>
          </cell>
          <cell r="E19">
            <v>219.19555555555556</v>
          </cell>
          <cell r="F19">
            <v>493190</v>
          </cell>
          <cell r="G19">
            <v>0</v>
          </cell>
          <cell r="H19">
            <v>0</v>
          </cell>
          <cell r="I19">
            <v>0.20088888888888889</v>
          </cell>
          <cell r="J19">
            <v>452</v>
          </cell>
          <cell r="K19">
            <v>219.19555555555556</v>
          </cell>
          <cell r="L19">
            <v>493190</v>
          </cell>
          <cell r="M19">
            <v>0</v>
          </cell>
          <cell r="N19">
            <v>0</v>
          </cell>
          <cell r="O19">
            <v>56.222222222222221</v>
          </cell>
          <cell r="P19">
            <v>126500</v>
          </cell>
        </row>
        <row r="20">
          <cell r="B20" t="str">
            <v>5S</v>
          </cell>
          <cell r="C20">
            <v>3.5</v>
          </cell>
          <cell r="D20">
            <v>2.11</v>
          </cell>
          <cell r="E20">
            <v>1</v>
          </cell>
          <cell r="F20">
            <v>0</v>
          </cell>
          <cell r="G20">
            <v>0</v>
          </cell>
          <cell r="H20">
            <v>0</v>
          </cell>
          <cell r="I20">
            <v>0</v>
          </cell>
          <cell r="J20">
            <v>0</v>
          </cell>
          <cell r="K20">
            <v>0</v>
          </cell>
          <cell r="L20">
            <v>0</v>
          </cell>
          <cell r="M20">
            <v>0</v>
          </cell>
          <cell r="N20">
            <v>0</v>
          </cell>
          <cell r="O20">
            <v>0</v>
          </cell>
          <cell r="P20">
            <v>0</v>
          </cell>
        </row>
        <row r="21">
          <cell r="A21" t="str">
            <v xml:space="preserve">  F.</v>
          </cell>
          <cell r="B21" t="str">
            <v xml:space="preserve"> PAGE/INTERCOMMUNICATION SYSTEM</v>
          </cell>
          <cell r="C21">
            <v>15</v>
          </cell>
          <cell r="D21" t="str">
            <v>SET</v>
          </cell>
          <cell r="E21">
            <v>67271.8</v>
          </cell>
          <cell r="F21">
            <v>1009077</v>
          </cell>
          <cell r="G21">
            <v>0</v>
          </cell>
          <cell r="H21">
            <v>0</v>
          </cell>
          <cell r="I21">
            <v>87.266666666666666</v>
          </cell>
          <cell r="J21">
            <v>1309</v>
          </cell>
          <cell r="K21">
            <v>67271.8</v>
          </cell>
          <cell r="L21">
            <v>1009077</v>
          </cell>
          <cell r="M21">
            <v>0</v>
          </cell>
          <cell r="N21">
            <v>0</v>
          </cell>
          <cell r="O21">
            <v>24435.333333333332</v>
          </cell>
          <cell r="P21">
            <v>366530</v>
          </cell>
        </row>
        <row r="22">
          <cell r="F22">
            <v>0</v>
          </cell>
          <cell r="G22">
            <v>0</v>
          </cell>
          <cell r="H22">
            <v>0</v>
          </cell>
          <cell r="I22">
            <v>0</v>
          </cell>
          <cell r="J22">
            <v>0</v>
          </cell>
          <cell r="K22">
            <v>0</v>
          </cell>
          <cell r="L22">
            <v>0</v>
          </cell>
          <cell r="M22">
            <v>0</v>
          </cell>
          <cell r="N22">
            <v>0</v>
          </cell>
          <cell r="O22">
            <v>0</v>
          </cell>
          <cell r="P22">
            <v>0</v>
          </cell>
        </row>
        <row r="23">
          <cell r="A23" t="str">
            <v xml:space="preserve">  G.</v>
          </cell>
          <cell r="B23" t="str">
            <v xml:space="preserve"> CCTV SYSTEM</v>
          </cell>
          <cell r="C23">
            <v>6</v>
          </cell>
          <cell r="D23" t="str">
            <v>SET</v>
          </cell>
          <cell r="E23">
            <v>291143.16666666669</v>
          </cell>
          <cell r="F23">
            <v>1746859</v>
          </cell>
          <cell r="G23">
            <v>0</v>
          </cell>
          <cell r="H23">
            <v>0</v>
          </cell>
          <cell r="I23">
            <v>221</v>
          </cell>
          <cell r="J23">
            <v>1326</v>
          </cell>
          <cell r="K23">
            <v>291143.16666666669</v>
          </cell>
          <cell r="L23">
            <v>1746859</v>
          </cell>
          <cell r="M23">
            <v>0</v>
          </cell>
          <cell r="N23">
            <v>0</v>
          </cell>
          <cell r="O23">
            <v>61933.5</v>
          </cell>
          <cell r="P23">
            <v>371601</v>
          </cell>
        </row>
        <row r="24">
          <cell r="F24">
            <v>0</v>
          </cell>
          <cell r="G24">
            <v>0</v>
          </cell>
          <cell r="H24">
            <v>0</v>
          </cell>
          <cell r="I24">
            <v>0</v>
          </cell>
          <cell r="J24">
            <v>0</v>
          </cell>
          <cell r="K24">
            <v>0</v>
          </cell>
          <cell r="L24">
            <v>0</v>
          </cell>
          <cell r="M24">
            <v>0</v>
          </cell>
          <cell r="N24">
            <v>0</v>
          </cell>
          <cell r="O24">
            <v>0</v>
          </cell>
          <cell r="P24">
            <v>0</v>
          </cell>
        </row>
        <row r="25">
          <cell r="A25" t="str">
            <v xml:space="preserve">  H.</v>
          </cell>
          <cell r="B25" t="str">
            <v xml:space="preserve"> CATHODIC PROTECTION SYSTEM</v>
          </cell>
          <cell r="C25">
            <v>60</v>
          </cell>
          <cell r="D25" t="str">
            <v>PC</v>
          </cell>
          <cell r="E25">
            <v>12445.316666666668</v>
          </cell>
          <cell r="F25">
            <v>746719</v>
          </cell>
          <cell r="G25">
            <v>0</v>
          </cell>
          <cell r="H25">
            <v>0</v>
          </cell>
          <cell r="I25">
            <v>17.083333333333332</v>
          </cell>
          <cell r="J25">
            <v>1025</v>
          </cell>
          <cell r="K25">
            <v>12445.316666666668</v>
          </cell>
          <cell r="L25">
            <v>746719</v>
          </cell>
          <cell r="M25">
            <v>0</v>
          </cell>
          <cell r="N25">
            <v>0</v>
          </cell>
          <cell r="O25">
            <v>6387.1</v>
          </cell>
          <cell r="P25">
            <v>383226</v>
          </cell>
        </row>
        <row r="26">
          <cell r="B26">
            <v>0</v>
          </cell>
          <cell r="I26">
            <v>0.15</v>
          </cell>
          <cell r="J26">
            <v>0</v>
          </cell>
          <cell r="K26">
            <v>0.15</v>
          </cell>
          <cell r="L26">
            <v>0</v>
          </cell>
          <cell r="M26">
            <v>0</v>
          </cell>
          <cell r="N26">
            <v>0</v>
          </cell>
          <cell r="O26">
            <v>0</v>
          </cell>
          <cell r="P26">
            <v>2</v>
          </cell>
          <cell r="Q26">
            <v>0</v>
          </cell>
        </row>
        <row r="27">
          <cell r="A27" t="str">
            <v xml:space="preserve">  I.</v>
          </cell>
          <cell r="B27" t="str">
            <v>APS SYSTEM</v>
          </cell>
          <cell r="C27">
            <v>60</v>
          </cell>
          <cell r="D27" t="str">
            <v>SET</v>
          </cell>
          <cell r="E27">
            <v>260365.88333333333</v>
          </cell>
          <cell r="F27">
            <v>15621953</v>
          </cell>
          <cell r="G27">
            <v>0</v>
          </cell>
          <cell r="H27">
            <v>0</v>
          </cell>
          <cell r="I27">
            <v>227.13333333333333</v>
          </cell>
          <cell r="J27">
            <v>13628</v>
          </cell>
          <cell r="K27">
            <v>260365.88333333333</v>
          </cell>
          <cell r="L27">
            <v>15621953</v>
          </cell>
          <cell r="M27">
            <v>0</v>
          </cell>
          <cell r="N27">
            <v>0</v>
          </cell>
          <cell r="O27">
            <v>63605.433333333334</v>
          </cell>
          <cell r="P27">
            <v>3816326</v>
          </cell>
          <cell r="Q27">
            <v>0</v>
          </cell>
        </row>
        <row r="28">
          <cell r="A28">
            <v>23</v>
          </cell>
          <cell r="B28" t="str">
            <v>5S</v>
          </cell>
          <cell r="C28">
            <v>3.5</v>
          </cell>
          <cell r="D28">
            <v>2.11</v>
          </cell>
          <cell r="E28">
            <v>1</v>
          </cell>
          <cell r="F28">
            <v>0</v>
          </cell>
          <cell r="G28">
            <v>0</v>
          </cell>
          <cell r="H28">
            <v>0</v>
          </cell>
          <cell r="I28">
            <v>0.3</v>
          </cell>
          <cell r="J28">
            <v>0</v>
          </cell>
          <cell r="K28">
            <v>0.3</v>
          </cell>
          <cell r="L28">
            <v>0</v>
          </cell>
          <cell r="M28">
            <v>0</v>
          </cell>
          <cell r="N28">
            <v>0</v>
          </cell>
          <cell r="O28">
            <v>0</v>
          </cell>
          <cell r="P28">
            <v>3</v>
          </cell>
          <cell r="Q28">
            <v>0</v>
          </cell>
        </row>
        <row r="29">
          <cell r="A29" t="str">
            <v xml:space="preserve">  J.</v>
          </cell>
          <cell r="B29" t="str">
            <v>U/G CONDUIT BANK</v>
          </cell>
          <cell r="C29">
            <v>2850</v>
          </cell>
          <cell r="D29" t="str">
            <v>M3</v>
          </cell>
          <cell r="E29">
            <v>2070.4561403508774</v>
          </cell>
          <cell r="F29">
            <v>5900800</v>
          </cell>
          <cell r="G29">
            <v>0</v>
          </cell>
          <cell r="H29">
            <v>0</v>
          </cell>
          <cell r="I29">
            <v>9.5898245614035087</v>
          </cell>
          <cell r="J29">
            <v>27331</v>
          </cell>
          <cell r="K29">
            <v>2070.4561403508774</v>
          </cell>
          <cell r="L29">
            <v>5900800</v>
          </cell>
          <cell r="M29">
            <v>0</v>
          </cell>
          <cell r="N29">
            <v>0</v>
          </cell>
          <cell r="O29">
            <v>7703.0175438596489</v>
          </cell>
          <cell r="P29">
            <v>21953600</v>
          </cell>
          <cell r="Q29">
            <v>0</v>
          </cell>
        </row>
        <row r="30">
          <cell r="A30">
            <v>25</v>
          </cell>
          <cell r="B30" t="str">
            <v>5S</v>
          </cell>
          <cell r="C30">
            <v>5</v>
          </cell>
          <cell r="D30">
            <v>2.77</v>
          </cell>
          <cell r="E30">
            <v>1</v>
          </cell>
          <cell r="F30">
            <v>0</v>
          </cell>
          <cell r="G30">
            <v>0</v>
          </cell>
          <cell r="H30">
            <v>0</v>
          </cell>
          <cell r="I30">
            <v>0.3</v>
          </cell>
          <cell r="J30">
            <v>0</v>
          </cell>
          <cell r="K30">
            <v>0.3</v>
          </cell>
          <cell r="L30">
            <v>0</v>
          </cell>
          <cell r="M30">
            <v>0</v>
          </cell>
          <cell r="N30">
            <v>0</v>
          </cell>
          <cell r="O30">
            <v>0</v>
          </cell>
          <cell r="P30">
            <v>4</v>
          </cell>
          <cell r="Q30">
            <v>0</v>
          </cell>
        </row>
        <row r="31">
          <cell r="A31">
            <v>26</v>
          </cell>
          <cell r="B31" t="str">
            <v>5S</v>
          </cell>
          <cell r="C31">
            <v>6</v>
          </cell>
          <cell r="D31">
            <v>2.77</v>
          </cell>
          <cell r="E31">
            <v>1.7652958621831609E-284</v>
          </cell>
          <cell r="F31">
            <v>0</v>
          </cell>
          <cell r="G31">
            <v>0</v>
          </cell>
          <cell r="H31">
            <v>0</v>
          </cell>
          <cell r="I31">
            <v>0</v>
          </cell>
          <cell r="J31">
            <v>0</v>
          </cell>
          <cell r="K31" t="str">
            <v>M+L</v>
          </cell>
          <cell r="L31" t="str">
            <v>M+L</v>
          </cell>
          <cell r="M31">
            <v>0</v>
          </cell>
          <cell r="N31">
            <v>0</v>
          </cell>
          <cell r="O31">
            <v>60</v>
          </cell>
          <cell r="P31">
            <v>420000</v>
          </cell>
          <cell r="Q31">
            <v>0</v>
          </cell>
        </row>
        <row r="32">
          <cell r="A32">
            <v>22.062500003958178</v>
          </cell>
          <cell r="B32" t="str">
            <v>TOTAL (ALT-1)</v>
          </cell>
          <cell r="C32">
            <v>0</v>
          </cell>
          <cell r="D32">
            <v>0</v>
          </cell>
          <cell r="E32">
            <v>0</v>
          </cell>
          <cell r="F32">
            <v>197890079</v>
          </cell>
          <cell r="G32">
            <v>0</v>
          </cell>
          <cell r="H32">
            <v>0</v>
          </cell>
          <cell r="I32">
            <v>0</v>
          </cell>
          <cell r="J32">
            <v>109667</v>
          </cell>
          <cell r="K32">
            <v>0</v>
          </cell>
          <cell r="L32">
            <v>197890079</v>
          </cell>
          <cell r="M32">
            <v>0</v>
          </cell>
          <cell r="N32">
            <v>0</v>
          </cell>
          <cell r="O32">
            <v>0</v>
          </cell>
          <cell r="P32">
            <v>48005061</v>
          </cell>
          <cell r="Q32">
            <v>109667</v>
          </cell>
        </row>
        <row r="33">
          <cell r="A33">
            <v>28</v>
          </cell>
          <cell r="B33">
            <v>42</v>
          </cell>
          <cell r="C33">
            <v>0</v>
          </cell>
          <cell r="D33">
            <v>0</v>
          </cell>
          <cell r="E33" t="str">
            <v xml:space="preserve"> </v>
          </cell>
          <cell r="F33">
            <v>0</v>
          </cell>
          <cell r="G33">
            <v>0</v>
          </cell>
          <cell r="H33">
            <v>0</v>
          </cell>
          <cell r="I33">
            <v>0</v>
          </cell>
          <cell r="J33">
            <v>0</v>
          </cell>
          <cell r="K33">
            <v>0</v>
          </cell>
          <cell r="L33">
            <v>0</v>
          </cell>
          <cell r="M33">
            <v>0</v>
          </cell>
          <cell r="N33">
            <v>0</v>
          </cell>
          <cell r="O33">
            <v>0</v>
          </cell>
          <cell r="P33">
            <v>0</v>
          </cell>
          <cell r="Q33">
            <v>0</v>
          </cell>
        </row>
        <row r="34">
          <cell r="A34" t="str">
            <v>OTHER</v>
          </cell>
          <cell r="B34" t="str">
            <v xml:space="preserve"> CATHODIC PROTECTION SYSTEM  FOR TRUNK LINE</v>
          </cell>
          <cell r="C34">
            <v>1</v>
          </cell>
          <cell r="D34" t="str">
            <v>LOT</v>
          </cell>
          <cell r="E34">
            <v>0</v>
          </cell>
          <cell r="F34">
            <v>4357694</v>
          </cell>
          <cell r="G34">
            <v>0</v>
          </cell>
          <cell r="H34">
            <v>0</v>
          </cell>
          <cell r="I34">
            <v>0</v>
          </cell>
          <cell r="J34">
            <v>6089</v>
          </cell>
          <cell r="K34">
            <v>0</v>
          </cell>
          <cell r="L34">
            <v>4357694</v>
          </cell>
          <cell r="M34">
            <v>0</v>
          </cell>
          <cell r="N34">
            <v>0</v>
          </cell>
          <cell r="O34">
            <v>0</v>
          </cell>
          <cell r="P34">
            <v>2372268</v>
          </cell>
          <cell r="Q34">
            <v>6089</v>
          </cell>
        </row>
        <row r="35">
          <cell r="A35">
            <v>33</v>
          </cell>
          <cell r="B35" t="str">
            <v xml:space="preserve">     4"</v>
          </cell>
          <cell r="C35">
            <v>350</v>
          </cell>
          <cell r="D35" t="str">
            <v>M</v>
          </cell>
          <cell r="E35" t="str">
            <v xml:space="preserve"> </v>
          </cell>
          <cell r="F35">
            <v>0</v>
          </cell>
          <cell r="G35">
            <v>0</v>
          </cell>
          <cell r="H35">
            <v>0</v>
          </cell>
          <cell r="I35">
            <v>0</v>
          </cell>
          <cell r="J35">
            <v>0</v>
          </cell>
          <cell r="K35">
            <v>410000</v>
          </cell>
          <cell r="L35">
            <v>0</v>
          </cell>
          <cell r="M35">
            <v>0</v>
          </cell>
          <cell r="N35">
            <v>0</v>
          </cell>
          <cell r="O35">
            <v>0</v>
          </cell>
          <cell r="P35">
            <v>0</v>
          </cell>
          <cell r="Q35">
            <v>0</v>
          </cell>
        </row>
        <row r="36">
          <cell r="A36">
            <v>31</v>
          </cell>
          <cell r="B36" t="str">
            <v xml:space="preserve">MATERIAL PRICE ???? </v>
          </cell>
          <cell r="C36">
            <v>508</v>
          </cell>
          <cell r="D36" t="str">
            <v>SET</v>
          </cell>
          <cell r="E36" t="str">
            <v xml:space="preserve"> </v>
          </cell>
          <cell r="F36">
            <v>0</v>
          </cell>
          <cell r="G36">
            <v>0</v>
          </cell>
          <cell r="H36">
            <v>0</v>
          </cell>
          <cell r="I36">
            <v>0</v>
          </cell>
          <cell r="J36">
            <v>0</v>
          </cell>
          <cell r="K36">
            <v>0</v>
          </cell>
          <cell r="L36">
            <v>0</v>
          </cell>
          <cell r="M36">
            <v>0</v>
          </cell>
          <cell r="N36">
            <v>0</v>
          </cell>
          <cell r="O36">
            <v>0</v>
          </cell>
          <cell r="P36">
            <v>0</v>
          </cell>
          <cell r="Q36">
            <v>0</v>
          </cell>
        </row>
        <row r="37">
          <cell r="A37">
            <v>32</v>
          </cell>
          <cell r="B37" t="str">
            <v xml:space="preserve">CAPACITOR </v>
          </cell>
          <cell r="C37">
            <v>0</v>
          </cell>
          <cell r="D37" t="str">
            <v>KVA</v>
          </cell>
          <cell r="E37" t="str">
            <v xml:space="preserve"> </v>
          </cell>
          <cell r="F37">
            <v>0</v>
          </cell>
          <cell r="G37">
            <v>0</v>
          </cell>
          <cell r="H37">
            <v>0</v>
          </cell>
          <cell r="I37">
            <v>0</v>
          </cell>
          <cell r="J37">
            <v>0</v>
          </cell>
          <cell r="K37">
            <v>0</v>
          </cell>
          <cell r="L37">
            <v>0</v>
          </cell>
          <cell r="M37">
            <v>0</v>
          </cell>
          <cell r="N37">
            <v>0</v>
          </cell>
          <cell r="O37">
            <v>0</v>
          </cell>
          <cell r="P37">
            <v>0</v>
          </cell>
          <cell r="Q37">
            <v>0</v>
          </cell>
        </row>
        <row r="38">
          <cell r="A38">
            <v>33</v>
          </cell>
          <cell r="B38" t="str">
            <v>CABLE &amp; WIRE FOR POWER SYSTEM</v>
          </cell>
          <cell r="C38">
            <v>130730</v>
          </cell>
          <cell r="D38" t="str">
            <v>M</v>
          </cell>
          <cell r="E38" t="str">
            <v xml:space="preserve"> </v>
          </cell>
          <cell r="F38">
            <v>0</v>
          </cell>
          <cell r="G38">
            <v>0</v>
          </cell>
          <cell r="H38">
            <v>0</v>
          </cell>
          <cell r="I38">
            <v>0</v>
          </cell>
          <cell r="J38">
            <v>0</v>
          </cell>
          <cell r="K38">
            <v>0</v>
          </cell>
          <cell r="L38">
            <v>0</v>
          </cell>
          <cell r="M38">
            <v>0</v>
          </cell>
          <cell r="N38">
            <v>0</v>
          </cell>
          <cell r="O38">
            <v>0</v>
          </cell>
          <cell r="P38">
            <v>0</v>
          </cell>
          <cell r="Q38">
            <v>0</v>
          </cell>
        </row>
        <row r="39">
          <cell r="A39">
            <v>34</v>
          </cell>
          <cell r="B39" t="str">
            <v>LIGHTING FIXTURE</v>
          </cell>
          <cell r="C39">
            <v>508</v>
          </cell>
          <cell r="D39" t="str">
            <v>SET</v>
          </cell>
          <cell r="E39" t="str">
            <v xml:space="preserve"> </v>
          </cell>
          <cell r="F39">
            <v>0</v>
          </cell>
          <cell r="G39">
            <v>0</v>
          </cell>
          <cell r="H39">
            <v>0</v>
          </cell>
          <cell r="I39">
            <v>0</v>
          </cell>
          <cell r="J39">
            <v>0</v>
          </cell>
          <cell r="K39">
            <v>0</v>
          </cell>
          <cell r="L39">
            <v>0</v>
          </cell>
          <cell r="M39">
            <v>0</v>
          </cell>
          <cell r="N39">
            <v>0</v>
          </cell>
          <cell r="O39">
            <v>0</v>
          </cell>
          <cell r="P39">
            <v>0</v>
          </cell>
          <cell r="Q39">
            <v>0</v>
          </cell>
        </row>
        <row r="40">
          <cell r="A40">
            <v>35</v>
          </cell>
          <cell r="B40">
            <v>64</v>
          </cell>
          <cell r="C40">
            <v>0</v>
          </cell>
          <cell r="D40">
            <v>0</v>
          </cell>
          <cell r="E40" t="str">
            <v xml:space="preserve"> </v>
          </cell>
          <cell r="F40">
            <v>0</v>
          </cell>
          <cell r="G40">
            <v>0</v>
          </cell>
          <cell r="H40">
            <v>0</v>
          </cell>
          <cell r="I40">
            <v>0</v>
          </cell>
          <cell r="J40">
            <v>0</v>
          </cell>
          <cell r="K40">
            <v>0</v>
          </cell>
          <cell r="L40">
            <v>0</v>
          </cell>
          <cell r="M40">
            <v>0</v>
          </cell>
          <cell r="N40">
            <v>0</v>
          </cell>
          <cell r="O40">
            <v>0</v>
          </cell>
          <cell r="P40">
            <v>0</v>
          </cell>
          <cell r="Q40">
            <v>0</v>
          </cell>
        </row>
        <row r="41">
          <cell r="A41">
            <v>36</v>
          </cell>
          <cell r="B41" t="str">
            <v>LABOR PRICE ????</v>
          </cell>
          <cell r="C41">
            <v>0</v>
          </cell>
          <cell r="D41">
            <v>0</v>
          </cell>
          <cell r="E41" t="str">
            <v xml:space="preserve"> </v>
          </cell>
          <cell r="F41">
            <v>0</v>
          </cell>
          <cell r="G41">
            <v>0</v>
          </cell>
          <cell r="H41">
            <v>0</v>
          </cell>
          <cell r="I41">
            <v>0</v>
          </cell>
          <cell r="J41">
            <v>0</v>
          </cell>
          <cell r="K41">
            <v>0</v>
          </cell>
          <cell r="L41">
            <v>0</v>
          </cell>
          <cell r="M41">
            <v>0</v>
          </cell>
          <cell r="N41">
            <v>0</v>
          </cell>
          <cell r="O41">
            <v>0</v>
          </cell>
          <cell r="P41">
            <v>0</v>
          </cell>
          <cell r="Q41">
            <v>0</v>
          </cell>
        </row>
        <row r="42">
          <cell r="A42">
            <v>37</v>
          </cell>
          <cell r="B42" t="str">
            <v xml:space="preserve">CAPACITOR </v>
          </cell>
          <cell r="C42">
            <v>0</v>
          </cell>
          <cell r="D42" t="str">
            <v>KVA</v>
          </cell>
          <cell r="E42" t="str">
            <v xml:space="preserve"> </v>
          </cell>
          <cell r="F42">
            <v>0</v>
          </cell>
          <cell r="G42">
            <v>0</v>
          </cell>
          <cell r="H42">
            <v>0</v>
          </cell>
          <cell r="I42">
            <v>0</v>
          </cell>
          <cell r="J42">
            <v>0</v>
          </cell>
          <cell r="K42">
            <v>0</v>
          </cell>
          <cell r="L42">
            <v>0</v>
          </cell>
          <cell r="M42">
            <v>0</v>
          </cell>
          <cell r="N42">
            <v>0</v>
          </cell>
          <cell r="O42">
            <v>0</v>
          </cell>
          <cell r="P42">
            <v>0</v>
          </cell>
          <cell r="Q42">
            <v>0</v>
          </cell>
        </row>
        <row r="43">
          <cell r="A43">
            <v>38</v>
          </cell>
          <cell r="B43" t="str">
            <v>CABLE &amp; WIRE FOR POWER SYSTEM</v>
          </cell>
          <cell r="C43">
            <v>130730</v>
          </cell>
          <cell r="D43" t="str">
            <v>M</v>
          </cell>
          <cell r="E43">
            <v>0</v>
          </cell>
          <cell r="F43">
            <v>0</v>
          </cell>
          <cell r="G43">
            <v>0</v>
          </cell>
          <cell r="H43">
            <v>0</v>
          </cell>
          <cell r="I43">
            <v>0.73359596114128356</v>
          </cell>
          <cell r="J43">
            <v>95903</v>
          </cell>
          <cell r="K43">
            <v>0</v>
          </cell>
          <cell r="L43">
            <v>0</v>
          </cell>
          <cell r="M43">
            <v>0</v>
          </cell>
          <cell r="N43">
            <v>0</v>
          </cell>
          <cell r="O43">
            <v>0</v>
          </cell>
          <cell r="P43">
            <v>0</v>
          </cell>
          <cell r="Q43">
            <v>0</v>
          </cell>
        </row>
        <row r="44">
          <cell r="A44" t="str">
            <v>A.3.2</v>
          </cell>
          <cell r="B44" t="str">
            <v>LIGHTING FIXTURE</v>
          </cell>
          <cell r="C44">
            <v>508</v>
          </cell>
          <cell r="D44" t="str">
            <v>SET</v>
          </cell>
          <cell r="E44">
            <v>500000</v>
          </cell>
          <cell r="F44">
            <v>5000000</v>
          </cell>
          <cell r="G44">
            <v>0</v>
          </cell>
          <cell r="H44">
            <v>0</v>
          </cell>
          <cell r="I44">
            <v>0</v>
          </cell>
          <cell r="J44">
            <v>0</v>
          </cell>
          <cell r="K44">
            <v>0</v>
          </cell>
          <cell r="L44">
            <v>0</v>
          </cell>
          <cell r="M44">
            <v>0</v>
          </cell>
          <cell r="N44">
            <v>0</v>
          </cell>
          <cell r="O44">
            <v>0</v>
          </cell>
          <cell r="P44">
            <v>0</v>
          </cell>
          <cell r="Q44">
            <v>0</v>
          </cell>
        </row>
        <row r="45">
          <cell r="A45" t="str">
            <v>AVE.</v>
          </cell>
          <cell r="B45" t="str">
            <v xml:space="preserve"> </v>
          </cell>
          <cell r="C45">
            <v>0</v>
          </cell>
          <cell r="D45">
            <v>0</v>
          </cell>
          <cell r="E45">
            <v>0</v>
          </cell>
          <cell r="F45">
            <v>0</v>
          </cell>
          <cell r="G45">
            <v>0</v>
          </cell>
          <cell r="H45">
            <v>0</v>
          </cell>
          <cell r="I45">
            <v>0</v>
          </cell>
          <cell r="J45">
            <v>0</v>
          </cell>
          <cell r="K45">
            <v>0</v>
          </cell>
          <cell r="L45">
            <v>0</v>
          </cell>
          <cell r="M45">
            <v>0</v>
          </cell>
          <cell r="N45">
            <v>0</v>
          </cell>
          <cell r="O45">
            <v>0</v>
          </cell>
          <cell r="P45">
            <v>0</v>
          </cell>
          <cell r="Q45">
            <v>0</v>
          </cell>
        </row>
        <row r="46">
          <cell r="A46" t="str">
            <v>ALT-2</v>
          </cell>
          <cell r="B46">
            <v>0</v>
          </cell>
          <cell r="C46" t="str">
            <v xml:space="preserve"> </v>
          </cell>
          <cell r="D46" t="str">
            <v xml:space="preserve"> </v>
          </cell>
          <cell r="E46">
            <v>0</v>
          </cell>
          <cell r="F46">
            <v>0</v>
          </cell>
          <cell r="G46">
            <v>0</v>
          </cell>
          <cell r="H46">
            <v>0</v>
          </cell>
          <cell r="I46">
            <v>0</v>
          </cell>
          <cell r="J46">
            <v>0</v>
          </cell>
          <cell r="K46">
            <v>0</v>
          </cell>
          <cell r="L46">
            <v>0</v>
          </cell>
          <cell r="M46">
            <v>0</v>
          </cell>
          <cell r="N46">
            <v>0</v>
          </cell>
          <cell r="O46">
            <v>0</v>
          </cell>
          <cell r="P46">
            <v>0</v>
          </cell>
        </row>
        <row r="47">
          <cell r="A47">
            <v>1</v>
          </cell>
          <cell r="B47" t="str">
            <v xml:space="preserve">  6.9KV GCS ,  NEMA CLASS E2 , MCC PANEL</v>
          </cell>
          <cell r="C47">
            <v>-1</v>
          </cell>
          <cell r="D47" t="str">
            <v>PNL</v>
          </cell>
          <cell r="E47">
            <v>500000</v>
          </cell>
          <cell r="F47">
            <v>-500000</v>
          </cell>
          <cell r="G47">
            <v>0</v>
          </cell>
          <cell r="H47">
            <v>0</v>
          </cell>
          <cell r="I47">
            <v>20</v>
          </cell>
          <cell r="J47">
            <v>-20</v>
          </cell>
          <cell r="K47">
            <v>500000</v>
          </cell>
          <cell r="L47">
            <v>-500000</v>
          </cell>
          <cell r="M47">
            <v>0</v>
          </cell>
          <cell r="N47">
            <v>0</v>
          </cell>
          <cell r="O47">
            <v>5600</v>
          </cell>
          <cell r="P47">
            <v>-5600</v>
          </cell>
          <cell r="Q47">
            <v>0</v>
          </cell>
        </row>
        <row r="48">
          <cell r="A48">
            <v>2</v>
          </cell>
          <cell r="B48" t="str">
            <v xml:space="preserve">  600V POWER CABLE 3/C 5.5 sq.mm  XLPE/PVC</v>
          </cell>
          <cell r="C48">
            <v>-195</v>
          </cell>
          <cell r="D48" t="str">
            <v>M</v>
          </cell>
          <cell r="E48">
            <v>20</v>
          </cell>
          <cell r="F48">
            <v>-3900</v>
          </cell>
          <cell r="G48">
            <v>0</v>
          </cell>
          <cell r="H48">
            <v>0</v>
          </cell>
          <cell r="I48">
            <v>0.1</v>
          </cell>
          <cell r="J48">
            <v>-20</v>
          </cell>
          <cell r="K48">
            <v>20</v>
          </cell>
          <cell r="L48">
            <v>-3900</v>
          </cell>
          <cell r="M48">
            <v>0</v>
          </cell>
          <cell r="N48">
            <v>0</v>
          </cell>
          <cell r="O48">
            <v>28</v>
          </cell>
          <cell r="P48">
            <v>-5460</v>
          </cell>
          <cell r="Q48">
            <v>0</v>
          </cell>
        </row>
        <row r="49">
          <cell r="A49">
            <v>3</v>
          </cell>
          <cell r="B49" t="str">
            <v xml:space="preserve">  600V CONTROL CABLE 12/C 2.0 sq.mm  PVC/PVC</v>
          </cell>
          <cell r="C49">
            <v>-195</v>
          </cell>
          <cell r="D49" t="str">
            <v>M</v>
          </cell>
          <cell r="E49">
            <v>38</v>
          </cell>
          <cell r="F49">
            <v>-7410</v>
          </cell>
          <cell r="G49">
            <v>0</v>
          </cell>
          <cell r="H49">
            <v>0</v>
          </cell>
          <cell r="I49">
            <v>0.13800000000000001</v>
          </cell>
          <cell r="J49">
            <v>-27</v>
          </cell>
          <cell r="K49">
            <v>38</v>
          </cell>
          <cell r="L49">
            <v>-7410</v>
          </cell>
          <cell r="M49">
            <v>0</v>
          </cell>
          <cell r="N49">
            <v>0</v>
          </cell>
          <cell r="O49">
            <v>39</v>
          </cell>
          <cell r="P49">
            <v>-7605</v>
          </cell>
          <cell r="Q49">
            <v>0</v>
          </cell>
        </row>
        <row r="50">
          <cell r="A50">
            <v>4</v>
          </cell>
          <cell r="B50" t="str">
            <v xml:space="preserve">  8KV POWER CABLE 3/C  38 sq.mm  XLPE/PVC</v>
          </cell>
          <cell r="C50">
            <v>-580</v>
          </cell>
          <cell r="D50" t="str">
            <v>M</v>
          </cell>
          <cell r="E50">
            <v>268</v>
          </cell>
          <cell r="F50">
            <v>-155440</v>
          </cell>
          <cell r="G50">
            <v>0</v>
          </cell>
          <cell r="H50">
            <v>0</v>
          </cell>
          <cell r="I50">
            <v>0.32100000000000001</v>
          </cell>
          <cell r="J50">
            <v>-186</v>
          </cell>
          <cell r="K50">
            <v>268</v>
          </cell>
          <cell r="L50">
            <v>-155440</v>
          </cell>
          <cell r="M50">
            <v>0</v>
          </cell>
          <cell r="N50">
            <v>0</v>
          </cell>
          <cell r="O50">
            <v>90</v>
          </cell>
          <cell r="P50">
            <v>-52200</v>
          </cell>
          <cell r="Q50">
            <v>0</v>
          </cell>
        </row>
        <row r="51">
          <cell r="A51">
            <v>5</v>
          </cell>
          <cell r="B51" t="str">
            <v xml:space="preserve">  8KV POWER CABLE 3/C  60 sq.mm  XLPE/PVC</v>
          </cell>
          <cell r="C51">
            <v>390</v>
          </cell>
          <cell r="D51" t="str">
            <v>M</v>
          </cell>
          <cell r="E51">
            <v>367</v>
          </cell>
          <cell r="F51">
            <v>143130</v>
          </cell>
          <cell r="G51">
            <v>0</v>
          </cell>
          <cell r="H51">
            <v>0</v>
          </cell>
          <cell r="I51">
            <v>0.38800000000000001</v>
          </cell>
          <cell r="J51">
            <v>151</v>
          </cell>
          <cell r="K51">
            <v>367</v>
          </cell>
          <cell r="L51">
            <v>143130</v>
          </cell>
          <cell r="M51">
            <v>0</v>
          </cell>
          <cell r="N51">
            <v>0</v>
          </cell>
          <cell r="O51">
            <v>109</v>
          </cell>
          <cell r="P51">
            <v>42510</v>
          </cell>
          <cell r="Q51">
            <v>0</v>
          </cell>
        </row>
        <row r="52">
          <cell r="A52">
            <v>6</v>
          </cell>
          <cell r="B52" t="str">
            <v xml:space="preserve"> PVC CONDUIT, THICK WALL, CNS1302 SCH. B , 2"</v>
          </cell>
          <cell r="C52">
            <v>-390</v>
          </cell>
          <cell r="D52" t="str">
            <v>M</v>
          </cell>
          <cell r="E52">
            <v>38</v>
          </cell>
          <cell r="F52">
            <v>-14820</v>
          </cell>
          <cell r="G52">
            <v>0</v>
          </cell>
          <cell r="H52">
            <v>0</v>
          </cell>
          <cell r="I52">
            <v>0.3</v>
          </cell>
          <cell r="J52">
            <v>-117</v>
          </cell>
          <cell r="K52">
            <v>38</v>
          </cell>
          <cell r="L52">
            <v>-14820</v>
          </cell>
          <cell r="M52">
            <v>0</v>
          </cell>
          <cell r="N52">
            <v>0</v>
          </cell>
          <cell r="O52">
            <v>84</v>
          </cell>
          <cell r="P52">
            <v>-32760</v>
          </cell>
          <cell r="Q52">
            <v>0</v>
          </cell>
        </row>
        <row r="53">
          <cell r="A53">
            <v>7</v>
          </cell>
          <cell r="B53" t="str">
            <v xml:space="preserve"> MISCELLANEOUS </v>
          </cell>
          <cell r="C53">
            <v>1</v>
          </cell>
          <cell r="D53" t="str">
            <v>LOT</v>
          </cell>
          <cell r="E53">
            <v>-708.6</v>
          </cell>
          <cell r="F53">
            <v>-709</v>
          </cell>
          <cell r="G53">
            <v>0</v>
          </cell>
          <cell r="H53">
            <v>0</v>
          </cell>
          <cell r="I53">
            <v>-2.46</v>
          </cell>
          <cell r="J53">
            <v>-2</v>
          </cell>
          <cell r="K53">
            <v>-709</v>
          </cell>
          <cell r="L53">
            <v>-709</v>
          </cell>
          <cell r="M53">
            <v>0</v>
          </cell>
          <cell r="N53">
            <v>0</v>
          </cell>
          <cell r="O53">
            <v>-689</v>
          </cell>
          <cell r="P53">
            <v>-689</v>
          </cell>
        </row>
        <row r="54">
          <cell r="B54" t="str">
            <v>SUB-TOTAL : (ALT-1)</v>
          </cell>
          <cell r="C54">
            <v>0</v>
          </cell>
          <cell r="D54">
            <v>0</v>
          </cell>
          <cell r="E54">
            <v>0</v>
          </cell>
          <cell r="F54">
            <v>-539149</v>
          </cell>
          <cell r="G54">
            <v>0</v>
          </cell>
          <cell r="H54">
            <v>0</v>
          </cell>
          <cell r="I54">
            <v>0</v>
          </cell>
          <cell r="J54">
            <v>-221</v>
          </cell>
          <cell r="K54">
            <v>0</v>
          </cell>
          <cell r="L54">
            <v>-539149</v>
          </cell>
          <cell r="M54">
            <v>0</v>
          </cell>
          <cell r="N54">
            <v>0</v>
          </cell>
          <cell r="O54">
            <v>0</v>
          </cell>
          <cell r="P54">
            <v>-61804</v>
          </cell>
          <cell r="Q54">
            <v>-221</v>
          </cell>
        </row>
        <row r="55">
          <cell r="H55">
            <v>0</v>
          </cell>
          <cell r="I55">
            <v>0.31715698242186791</v>
          </cell>
          <cell r="J55">
            <v>98</v>
          </cell>
          <cell r="K55">
            <v>232</v>
          </cell>
          <cell r="L55">
            <v>69600</v>
          </cell>
          <cell r="M55">
            <v>0</v>
          </cell>
          <cell r="N55">
            <v>0</v>
          </cell>
          <cell r="O55">
            <v>91</v>
          </cell>
          <cell r="P55">
            <v>27300</v>
          </cell>
        </row>
        <row r="56">
          <cell r="A56" t="str">
            <v>ALT-3</v>
          </cell>
        </row>
        <row r="57">
          <cell r="A57">
            <v>1</v>
          </cell>
          <cell r="B57" t="str">
            <v xml:space="preserve"> AUTO-TRANSFORMER FOR 6.9KV 8500KW MOTOR STARTER , </v>
          </cell>
          <cell r="C57">
            <v>1</v>
          </cell>
          <cell r="D57" t="str">
            <v>SET</v>
          </cell>
          <cell r="E57">
            <v>484000</v>
          </cell>
          <cell r="F57">
            <v>484000</v>
          </cell>
          <cell r="G57">
            <v>0</v>
          </cell>
          <cell r="H57">
            <v>0</v>
          </cell>
          <cell r="I57">
            <v>20</v>
          </cell>
          <cell r="J57">
            <v>20</v>
          </cell>
          <cell r="K57">
            <v>484000</v>
          </cell>
          <cell r="L57">
            <v>484000</v>
          </cell>
          <cell r="M57">
            <v>0</v>
          </cell>
          <cell r="N57">
            <v>0</v>
          </cell>
          <cell r="O57">
            <v>5600</v>
          </cell>
          <cell r="P57">
            <v>5600</v>
          </cell>
        </row>
        <row r="58">
          <cell r="A58">
            <v>3</v>
          </cell>
          <cell r="B58" t="str">
            <v xml:space="preserve"> TAP 80% , STARTING TIME 60 Sec. (MOTOR PF=0.7 , EFF=0.9)</v>
          </cell>
          <cell r="C58">
            <v>2</v>
          </cell>
          <cell r="D58" t="str">
            <v>P_x000E_L</v>
          </cell>
          <cell r="E58">
            <v>1500000</v>
          </cell>
          <cell r="F58">
            <v>0</v>
          </cell>
          <cell r="G58">
            <v>0</v>
          </cell>
          <cell r="H58">
            <v>0</v>
          </cell>
          <cell r="I58">
            <v>0</v>
          </cell>
          <cell r="J58">
            <v>0</v>
          </cell>
          <cell r="K58">
            <v>0</v>
          </cell>
          <cell r="L58">
            <v>0</v>
          </cell>
          <cell r="M58">
            <v>0</v>
          </cell>
          <cell r="N58">
            <v>0</v>
          </cell>
          <cell r="O58">
            <v>0</v>
          </cell>
          <cell r="P58">
            <v>0</v>
          </cell>
        </row>
        <row r="59">
          <cell r="A59">
            <v>2</v>
          </cell>
          <cell r="B59" t="str">
            <v xml:space="preserve">  6.9KV VCB 1250A 40KA</v>
          </cell>
          <cell r="C59">
            <v>3</v>
          </cell>
          <cell r="D59" t="str">
            <v>PNL</v>
          </cell>
          <cell r="E59">
            <v>800000</v>
          </cell>
          <cell r="F59">
            <v>2400000</v>
          </cell>
          <cell r="G59">
            <v>0</v>
          </cell>
          <cell r="H59">
            <v>0</v>
          </cell>
          <cell r="I59">
            <v>20</v>
          </cell>
          <cell r="J59">
            <v>60</v>
          </cell>
          <cell r="K59">
            <v>800000</v>
          </cell>
          <cell r="L59">
            <v>2400000</v>
          </cell>
          <cell r="M59">
            <v>0</v>
          </cell>
          <cell r="N59">
            <v>0</v>
          </cell>
          <cell r="O59">
            <v>5600</v>
          </cell>
          <cell r="P59">
            <v>16800</v>
          </cell>
          <cell r="Q59">
            <v>0</v>
          </cell>
        </row>
        <row r="60">
          <cell r="A60">
            <v>3</v>
          </cell>
          <cell r="B60" t="str">
            <v xml:space="preserve">  6.9KV 2000KVA , W/GCS , CAPACIATOR PANEL</v>
          </cell>
          <cell r="C60">
            <v>2</v>
          </cell>
          <cell r="D60" t="str">
            <v>PNL</v>
          </cell>
          <cell r="E60">
            <v>1500000</v>
          </cell>
          <cell r="F60">
            <v>3000000</v>
          </cell>
          <cell r="G60">
            <v>0</v>
          </cell>
          <cell r="H60">
            <v>0</v>
          </cell>
          <cell r="I60">
            <v>30</v>
          </cell>
          <cell r="J60">
            <v>60</v>
          </cell>
          <cell r="K60">
            <v>1500000</v>
          </cell>
          <cell r="L60">
            <v>3000000</v>
          </cell>
          <cell r="M60">
            <v>0</v>
          </cell>
          <cell r="N60">
            <v>0</v>
          </cell>
          <cell r="O60">
            <v>8400</v>
          </cell>
          <cell r="P60">
            <v>16800</v>
          </cell>
        </row>
        <row r="61">
          <cell r="A61">
            <v>4</v>
          </cell>
          <cell r="B61" t="str">
            <v xml:space="preserve">  600V POWER CABLE 3/C 5.5 sq.mm  XLPE/PVC</v>
          </cell>
          <cell r="C61">
            <v>200</v>
          </cell>
          <cell r="D61" t="str">
            <v>M</v>
          </cell>
          <cell r="E61">
            <v>20</v>
          </cell>
          <cell r="F61">
            <v>4000</v>
          </cell>
          <cell r="G61">
            <v>0</v>
          </cell>
          <cell r="H61">
            <v>0</v>
          </cell>
          <cell r="I61">
            <v>0.1</v>
          </cell>
          <cell r="J61">
            <v>20</v>
          </cell>
          <cell r="K61">
            <v>20</v>
          </cell>
          <cell r="L61">
            <v>4000</v>
          </cell>
          <cell r="M61">
            <v>0</v>
          </cell>
          <cell r="N61">
            <v>0</v>
          </cell>
          <cell r="O61">
            <v>28</v>
          </cell>
          <cell r="P61">
            <v>5600</v>
          </cell>
          <cell r="Q61">
            <v>0</v>
          </cell>
        </row>
        <row r="62">
          <cell r="A62">
            <v>5</v>
          </cell>
          <cell r="B62" t="str">
            <v xml:space="preserve">  600V POWER CABLE 3/C 22sq.mm  XLPE/PVC</v>
          </cell>
          <cell r="C62">
            <v>600</v>
          </cell>
          <cell r="D62" t="str">
            <v>M</v>
          </cell>
          <cell r="E62">
            <v>70</v>
          </cell>
          <cell r="F62">
            <v>42000</v>
          </cell>
          <cell r="G62">
            <v>0</v>
          </cell>
          <cell r="H62">
            <v>0</v>
          </cell>
          <cell r="I62">
            <v>0.18099999999999999</v>
          </cell>
          <cell r="J62">
            <v>109</v>
          </cell>
          <cell r="K62">
            <v>70</v>
          </cell>
          <cell r="L62">
            <v>42000</v>
          </cell>
          <cell r="M62">
            <v>0</v>
          </cell>
          <cell r="N62">
            <v>0</v>
          </cell>
          <cell r="O62">
            <v>51</v>
          </cell>
          <cell r="P62">
            <v>30600</v>
          </cell>
          <cell r="Q62">
            <v>0</v>
          </cell>
        </row>
        <row r="63">
          <cell r="A63">
            <v>6</v>
          </cell>
          <cell r="B63" t="str">
            <v xml:space="preserve">  600V CONTROL CABLE 7/C 2.1 sq.mm  PVC/PVC</v>
          </cell>
          <cell r="C63">
            <v>600</v>
          </cell>
          <cell r="D63" t="str">
            <v>M</v>
          </cell>
          <cell r="E63">
            <v>24</v>
          </cell>
          <cell r="F63">
            <v>14400</v>
          </cell>
          <cell r="G63">
            <v>0</v>
          </cell>
          <cell r="H63">
            <v>0</v>
          </cell>
          <cell r="I63">
            <v>0.105</v>
          </cell>
          <cell r="J63">
            <v>63</v>
          </cell>
          <cell r="K63">
            <v>24</v>
          </cell>
          <cell r="L63">
            <v>14400</v>
          </cell>
          <cell r="M63">
            <v>0</v>
          </cell>
          <cell r="N63">
            <v>0</v>
          </cell>
          <cell r="O63">
            <v>29</v>
          </cell>
          <cell r="P63">
            <v>17400</v>
          </cell>
          <cell r="Q63">
            <v>0</v>
          </cell>
        </row>
        <row r="64">
          <cell r="A64">
            <v>7</v>
          </cell>
          <cell r="B64" t="str">
            <v xml:space="preserve">  600V CONTROL CABLE 12/C 2.0 sq.mm  PVC/PVC</v>
          </cell>
          <cell r="C64">
            <v>200</v>
          </cell>
          <cell r="D64" t="str">
            <v>M</v>
          </cell>
          <cell r="E64">
            <v>38</v>
          </cell>
          <cell r="F64">
            <v>7600</v>
          </cell>
          <cell r="G64">
            <v>0</v>
          </cell>
          <cell r="H64">
            <v>0</v>
          </cell>
          <cell r="I64">
            <v>0.13800000000000001</v>
          </cell>
          <cell r="J64">
            <v>28</v>
          </cell>
          <cell r="K64">
            <v>38</v>
          </cell>
          <cell r="L64">
            <v>7600</v>
          </cell>
          <cell r="M64">
            <v>0</v>
          </cell>
          <cell r="N64">
            <v>0</v>
          </cell>
          <cell r="O64">
            <v>39</v>
          </cell>
          <cell r="P64">
            <v>7800</v>
          </cell>
          <cell r="Q64">
            <v>0</v>
          </cell>
        </row>
        <row r="65">
          <cell r="A65">
            <v>8</v>
          </cell>
          <cell r="B65" t="str">
            <v xml:space="preserve">  8KV POWER CABLE 1/C 325 sq.mm XLPE/PVC</v>
          </cell>
          <cell r="C65">
            <v>2500</v>
          </cell>
          <cell r="D65" t="str">
            <v>M</v>
          </cell>
          <cell r="E65">
            <v>375</v>
          </cell>
          <cell r="F65">
            <v>937500</v>
          </cell>
          <cell r="G65">
            <v>0</v>
          </cell>
          <cell r="H65">
            <v>0</v>
          </cell>
          <cell r="I65">
            <v>0.30199999999999999</v>
          </cell>
          <cell r="J65">
            <v>755</v>
          </cell>
          <cell r="K65">
            <v>375</v>
          </cell>
          <cell r="L65">
            <v>937500</v>
          </cell>
          <cell r="M65">
            <v>0</v>
          </cell>
          <cell r="N65">
            <v>0</v>
          </cell>
          <cell r="O65">
            <v>85</v>
          </cell>
          <cell r="P65">
            <v>212500</v>
          </cell>
        </row>
        <row r="66">
          <cell r="A66">
            <v>9</v>
          </cell>
          <cell r="B66" t="str">
            <v xml:space="preserve">  8KV TERMINATION KIT , 1/C 325 sq.mm </v>
          </cell>
          <cell r="C66">
            <v>24</v>
          </cell>
          <cell r="D66" t="str">
            <v>SET</v>
          </cell>
          <cell r="E66">
            <v>2542</v>
          </cell>
          <cell r="F66">
            <v>61008</v>
          </cell>
          <cell r="G66">
            <v>0</v>
          </cell>
          <cell r="H66">
            <v>0</v>
          </cell>
          <cell r="I66">
            <v>5</v>
          </cell>
          <cell r="J66">
            <v>120</v>
          </cell>
          <cell r="K66">
            <v>2542</v>
          </cell>
          <cell r="L66">
            <v>61008</v>
          </cell>
          <cell r="M66">
            <v>0</v>
          </cell>
          <cell r="N66">
            <v>0</v>
          </cell>
          <cell r="O66">
            <v>1400</v>
          </cell>
          <cell r="P66">
            <v>33600</v>
          </cell>
        </row>
        <row r="67">
          <cell r="A67">
            <v>10</v>
          </cell>
          <cell r="B67" t="str">
            <v xml:space="preserve"> PVC CONDUIT, THICK WALL, CNS1302 SCH. B , 2"</v>
          </cell>
          <cell r="C67">
            <v>800</v>
          </cell>
          <cell r="D67" t="str">
            <v>M</v>
          </cell>
          <cell r="E67">
            <v>38</v>
          </cell>
          <cell r="F67">
            <v>30400</v>
          </cell>
          <cell r="G67">
            <v>0</v>
          </cell>
          <cell r="H67">
            <v>0</v>
          </cell>
          <cell r="I67">
            <v>0.3</v>
          </cell>
          <cell r="J67">
            <v>240</v>
          </cell>
          <cell r="K67">
            <v>38</v>
          </cell>
          <cell r="L67">
            <v>30400</v>
          </cell>
          <cell r="M67">
            <v>0</v>
          </cell>
          <cell r="N67">
            <v>0</v>
          </cell>
          <cell r="O67">
            <v>84</v>
          </cell>
          <cell r="P67">
            <v>67200</v>
          </cell>
          <cell r="Q67">
            <v>0</v>
          </cell>
        </row>
        <row r="68">
          <cell r="A68">
            <v>11</v>
          </cell>
          <cell r="B68" t="str">
            <v xml:space="preserve"> PVC CONDUIT, THICK WALL, CNS1302 SCH. B , 6"</v>
          </cell>
          <cell r="C68">
            <v>800</v>
          </cell>
          <cell r="D68" t="str">
            <v>M</v>
          </cell>
          <cell r="E68">
            <v>242</v>
          </cell>
          <cell r="F68">
            <v>193600</v>
          </cell>
          <cell r="G68">
            <v>0</v>
          </cell>
          <cell r="H68">
            <v>0</v>
          </cell>
          <cell r="I68">
            <v>0.68</v>
          </cell>
          <cell r="J68">
            <v>544</v>
          </cell>
          <cell r="K68">
            <v>242</v>
          </cell>
          <cell r="L68">
            <v>193600</v>
          </cell>
          <cell r="M68">
            <v>0</v>
          </cell>
          <cell r="N68">
            <v>0</v>
          </cell>
          <cell r="O68">
            <v>190</v>
          </cell>
          <cell r="P68">
            <v>152000</v>
          </cell>
          <cell r="Q68">
            <v>0</v>
          </cell>
        </row>
        <row r="69">
          <cell r="A69">
            <v>12</v>
          </cell>
          <cell r="B69" t="str">
            <v xml:space="preserve"> EXCAVATION</v>
          </cell>
          <cell r="C69">
            <v>350</v>
          </cell>
          <cell r="D69" t="str">
            <v>M3</v>
          </cell>
          <cell r="E69" t="str">
            <v>M+L</v>
          </cell>
          <cell r="F69" t="str">
            <v>M+L</v>
          </cell>
          <cell r="G69">
            <v>0</v>
          </cell>
          <cell r="H69">
            <v>0</v>
          </cell>
          <cell r="I69">
            <v>0</v>
          </cell>
          <cell r="J69">
            <v>0</v>
          </cell>
          <cell r="K69" t="str">
            <v>M+L</v>
          </cell>
          <cell r="L69" t="str">
            <v>M+L</v>
          </cell>
          <cell r="M69">
            <v>0</v>
          </cell>
          <cell r="N69">
            <v>0</v>
          </cell>
          <cell r="O69">
            <v>60</v>
          </cell>
          <cell r="P69">
            <v>21000</v>
          </cell>
          <cell r="Q69">
            <v>0</v>
          </cell>
        </row>
        <row r="70">
          <cell r="A70">
            <v>13</v>
          </cell>
          <cell r="B70" t="str">
            <v xml:space="preserve"> BACKFILL</v>
          </cell>
          <cell r="C70">
            <v>250</v>
          </cell>
          <cell r="D70" t="str">
            <v>M3</v>
          </cell>
          <cell r="E70" t="str">
            <v>M+L</v>
          </cell>
          <cell r="F70" t="str">
            <v>M+L</v>
          </cell>
          <cell r="G70">
            <v>0</v>
          </cell>
          <cell r="H70">
            <v>0</v>
          </cell>
          <cell r="I70">
            <v>0</v>
          </cell>
          <cell r="J70">
            <v>0</v>
          </cell>
          <cell r="K70" t="str">
            <v>M+L</v>
          </cell>
          <cell r="L70" t="str">
            <v>M+L</v>
          </cell>
          <cell r="M70">
            <v>0</v>
          </cell>
          <cell r="N70">
            <v>0</v>
          </cell>
          <cell r="O70">
            <v>100</v>
          </cell>
          <cell r="P70">
            <v>25000</v>
          </cell>
          <cell r="Q70">
            <v>0</v>
          </cell>
        </row>
        <row r="71">
          <cell r="A71">
            <v>14</v>
          </cell>
          <cell r="B71" t="str">
            <v xml:space="preserve"> CONCRETE FOR DUCT BANK 2000 PSI</v>
          </cell>
          <cell r="C71">
            <v>100</v>
          </cell>
          <cell r="D71" t="str">
            <v>M3</v>
          </cell>
          <cell r="E71" t="str">
            <v>M+L</v>
          </cell>
          <cell r="F71" t="str">
            <v>M+L</v>
          </cell>
          <cell r="G71">
            <v>0</v>
          </cell>
          <cell r="H71">
            <v>0</v>
          </cell>
          <cell r="I71">
            <v>0</v>
          </cell>
          <cell r="J71">
            <v>0</v>
          </cell>
          <cell r="K71" t="str">
            <v>M+L</v>
          </cell>
          <cell r="L71" t="str">
            <v>M+L</v>
          </cell>
          <cell r="M71">
            <v>0</v>
          </cell>
          <cell r="N71">
            <v>0</v>
          </cell>
          <cell r="O71">
            <v>1700</v>
          </cell>
          <cell r="P71">
            <v>170000</v>
          </cell>
          <cell r="Q71">
            <v>0</v>
          </cell>
        </row>
        <row r="72">
          <cell r="A72">
            <v>15</v>
          </cell>
          <cell r="B72" t="str">
            <v xml:space="preserve"> RED COLORED OXIDE</v>
          </cell>
          <cell r="C72">
            <v>900</v>
          </cell>
          <cell r="D72" t="str">
            <v>KG</v>
          </cell>
          <cell r="E72" t="str">
            <v>M+L</v>
          </cell>
          <cell r="F72" t="str">
            <v>M+L</v>
          </cell>
          <cell r="G72">
            <v>0</v>
          </cell>
          <cell r="H72">
            <v>0</v>
          </cell>
          <cell r="I72">
            <v>0</v>
          </cell>
          <cell r="J72">
            <v>0</v>
          </cell>
          <cell r="K72" t="str">
            <v>M+L</v>
          </cell>
          <cell r="L72" t="str">
            <v>M+L</v>
          </cell>
          <cell r="M72">
            <v>0</v>
          </cell>
          <cell r="N72">
            <v>0</v>
          </cell>
          <cell r="O72">
            <v>60</v>
          </cell>
          <cell r="P72">
            <v>54000</v>
          </cell>
          <cell r="Q72">
            <v>0</v>
          </cell>
        </row>
        <row r="73">
          <cell r="A73">
            <v>16</v>
          </cell>
          <cell r="B73" t="str">
            <v xml:space="preserve"> DISPOSAL</v>
          </cell>
          <cell r="C73">
            <v>100</v>
          </cell>
          <cell r="D73" t="str">
            <v>M3</v>
          </cell>
          <cell r="E73" t="str">
            <v>M+L</v>
          </cell>
          <cell r="F73" t="str">
            <v>M+L</v>
          </cell>
          <cell r="G73">
            <v>0</v>
          </cell>
          <cell r="H73">
            <v>0</v>
          </cell>
          <cell r="I73">
            <v>0</v>
          </cell>
          <cell r="J73">
            <v>0</v>
          </cell>
          <cell r="K73" t="str">
            <v>M+L</v>
          </cell>
          <cell r="L73" t="str">
            <v>M+L</v>
          </cell>
          <cell r="M73">
            <v>0</v>
          </cell>
          <cell r="N73">
            <v>0</v>
          </cell>
          <cell r="O73">
            <v>220</v>
          </cell>
          <cell r="P73">
            <v>22000</v>
          </cell>
          <cell r="Q73">
            <v>0</v>
          </cell>
        </row>
        <row r="74">
          <cell r="A74">
            <v>17</v>
          </cell>
          <cell r="B74" t="str">
            <v xml:space="preserve"> FORMWORK</v>
          </cell>
          <cell r="C74">
            <v>300</v>
          </cell>
          <cell r="D74" t="str">
            <v>M2</v>
          </cell>
          <cell r="E74" t="str">
            <v>M+L</v>
          </cell>
          <cell r="F74" t="str">
            <v>M+L</v>
          </cell>
          <cell r="G74">
            <v>0</v>
          </cell>
          <cell r="H74">
            <v>0</v>
          </cell>
          <cell r="I74">
            <v>0</v>
          </cell>
          <cell r="J74">
            <v>0</v>
          </cell>
          <cell r="K74" t="str">
            <v>M+L</v>
          </cell>
          <cell r="L74" t="str">
            <v>M+L</v>
          </cell>
          <cell r="M74">
            <v>0</v>
          </cell>
          <cell r="N74">
            <v>0</v>
          </cell>
          <cell r="O74">
            <v>360</v>
          </cell>
          <cell r="P74">
            <v>108000</v>
          </cell>
          <cell r="Q74">
            <v>0</v>
          </cell>
        </row>
        <row r="75">
          <cell r="A75">
            <v>18</v>
          </cell>
          <cell r="B75" t="str">
            <v xml:space="preserve"> RE-BAR</v>
          </cell>
          <cell r="C75">
            <v>1900</v>
          </cell>
          <cell r="D75" t="str">
            <v>KG</v>
          </cell>
          <cell r="E75" t="str">
            <v>M+L</v>
          </cell>
          <cell r="F75" t="str">
            <v>M+L</v>
          </cell>
          <cell r="G75">
            <v>0</v>
          </cell>
          <cell r="H75">
            <v>0</v>
          </cell>
          <cell r="I75">
            <v>0</v>
          </cell>
          <cell r="J75">
            <v>0</v>
          </cell>
          <cell r="K75" t="str">
            <v>M+L</v>
          </cell>
          <cell r="L75" t="str">
            <v>M+L</v>
          </cell>
          <cell r="M75">
            <v>0</v>
          </cell>
          <cell r="N75">
            <v>0</v>
          </cell>
          <cell r="O75">
            <v>16</v>
          </cell>
          <cell r="P75">
            <v>30400</v>
          </cell>
          <cell r="Q75">
            <v>0</v>
          </cell>
        </row>
        <row r="76">
          <cell r="A76">
            <v>19</v>
          </cell>
          <cell r="B76" t="str">
            <v xml:space="preserve"> COMPOND FOR WATER SEALING(IN MH.)</v>
          </cell>
          <cell r="C76">
            <v>125</v>
          </cell>
          <cell r="D76" t="str">
            <v>KG</v>
          </cell>
          <cell r="E76" t="str">
            <v>M+L</v>
          </cell>
          <cell r="F76" t="str">
            <v>M+L</v>
          </cell>
          <cell r="G76">
            <v>0</v>
          </cell>
          <cell r="H76">
            <v>0</v>
          </cell>
          <cell r="I76">
            <v>0</v>
          </cell>
          <cell r="J76">
            <v>0</v>
          </cell>
          <cell r="K76" t="str">
            <v>M+L</v>
          </cell>
          <cell r="L76" t="str">
            <v>M+L</v>
          </cell>
          <cell r="M76">
            <v>0</v>
          </cell>
          <cell r="N76">
            <v>0</v>
          </cell>
          <cell r="O76">
            <v>200</v>
          </cell>
          <cell r="P76">
            <v>25000</v>
          </cell>
          <cell r="Q76">
            <v>0</v>
          </cell>
        </row>
        <row r="77">
          <cell r="A77">
            <v>20</v>
          </cell>
          <cell r="B77" t="str">
            <v xml:space="preserve"> MISCELLANEOUS </v>
          </cell>
          <cell r="C77">
            <v>1</v>
          </cell>
          <cell r="D77" t="str">
            <v>LOT</v>
          </cell>
          <cell r="E77">
            <v>31995.239999999998</v>
          </cell>
          <cell r="F77">
            <v>31995</v>
          </cell>
          <cell r="G77">
            <v>0</v>
          </cell>
          <cell r="H77">
            <v>0</v>
          </cell>
          <cell r="I77">
            <v>32.85</v>
          </cell>
          <cell r="J77">
            <v>33</v>
          </cell>
          <cell r="K77">
            <v>31995</v>
          </cell>
          <cell r="L77">
            <v>31995</v>
          </cell>
          <cell r="M77">
            <v>0</v>
          </cell>
          <cell r="N77">
            <v>0</v>
          </cell>
          <cell r="O77">
            <v>9198</v>
          </cell>
          <cell r="P77">
            <v>9198</v>
          </cell>
        </row>
        <row r="78">
          <cell r="B78" t="str">
            <v>SUB-TOTAL : (ALT-2)</v>
          </cell>
          <cell r="C78">
            <v>0</v>
          </cell>
          <cell r="D78">
            <v>0</v>
          </cell>
          <cell r="E78">
            <v>0</v>
          </cell>
          <cell r="F78">
            <v>7206503</v>
          </cell>
          <cell r="G78">
            <v>0</v>
          </cell>
          <cell r="H78">
            <v>0</v>
          </cell>
          <cell r="I78">
            <v>0</v>
          </cell>
          <cell r="J78">
            <v>2052</v>
          </cell>
          <cell r="K78">
            <v>0</v>
          </cell>
          <cell r="L78">
            <v>7206503</v>
          </cell>
          <cell r="M78">
            <v>0</v>
          </cell>
          <cell r="N78">
            <v>0</v>
          </cell>
          <cell r="O78">
            <v>0</v>
          </cell>
          <cell r="P78">
            <v>1030498</v>
          </cell>
          <cell r="Q78">
            <v>2052</v>
          </cell>
        </row>
        <row r="80">
          <cell r="F80">
            <v>0</v>
          </cell>
        </row>
        <row r="82">
          <cell r="A82" t="str">
            <v xml:space="preserve">  A.</v>
          </cell>
          <cell r="B82" t="str">
            <v xml:space="preserve"> POWER EQUIPMENT </v>
          </cell>
          <cell r="C82" t="str">
            <v xml:space="preserve"> </v>
          </cell>
          <cell r="D82" t="str">
            <v xml:space="preserve"> </v>
          </cell>
          <cell r="E82">
            <v>0</v>
          </cell>
          <cell r="F82">
            <v>0</v>
          </cell>
          <cell r="G82">
            <v>0</v>
          </cell>
          <cell r="H82">
            <v>0</v>
          </cell>
          <cell r="I82">
            <v>0</v>
          </cell>
          <cell r="J82">
            <v>0</v>
          </cell>
          <cell r="K82">
            <v>0</v>
          </cell>
          <cell r="L82">
            <v>0</v>
          </cell>
          <cell r="M82">
            <v>0</v>
          </cell>
          <cell r="N82">
            <v>0</v>
          </cell>
          <cell r="O82">
            <v>0</v>
          </cell>
          <cell r="P82">
            <v>0</v>
          </cell>
        </row>
        <row r="83">
          <cell r="F83">
            <v>0</v>
          </cell>
          <cell r="G83">
            <v>0</v>
          </cell>
          <cell r="H83">
            <v>0</v>
          </cell>
          <cell r="I83">
            <v>0</v>
          </cell>
          <cell r="J83">
            <v>0</v>
          </cell>
          <cell r="K83">
            <v>0</v>
          </cell>
          <cell r="L83">
            <v>0</v>
          </cell>
          <cell r="M83">
            <v>0</v>
          </cell>
          <cell r="N83">
            <v>0</v>
          </cell>
          <cell r="O83">
            <v>0</v>
          </cell>
          <cell r="P83">
            <v>0</v>
          </cell>
        </row>
        <row r="84">
          <cell r="A84" t="str">
            <v>*</v>
          </cell>
          <cell r="B84" t="str">
            <v>DWG. NO. XK11A-0000-01</v>
          </cell>
          <cell r="C84">
            <v>0</v>
          </cell>
          <cell r="D84">
            <v>0</v>
          </cell>
          <cell r="E84">
            <v>0</v>
          </cell>
          <cell r="F84">
            <v>0</v>
          </cell>
          <cell r="G84">
            <v>0</v>
          </cell>
          <cell r="H84">
            <v>0</v>
          </cell>
          <cell r="I84">
            <v>1.85</v>
          </cell>
          <cell r="J84">
            <v>0</v>
          </cell>
          <cell r="K84">
            <v>0</v>
          </cell>
          <cell r="L84">
            <v>0</v>
          </cell>
          <cell r="M84">
            <v>0</v>
          </cell>
          <cell r="N84">
            <v>0</v>
          </cell>
          <cell r="O84">
            <v>0</v>
          </cell>
          <cell r="P84">
            <v>0</v>
          </cell>
        </row>
        <row r="85">
          <cell r="A85" t="str">
            <v>A.1</v>
          </cell>
          <cell r="B85" t="str">
            <v>161KV SWITCHGEAR AREA</v>
          </cell>
          <cell r="C85">
            <v>0</v>
          </cell>
          <cell r="D85">
            <v>0</v>
          </cell>
          <cell r="E85">
            <v>0</v>
          </cell>
          <cell r="F85">
            <v>0</v>
          </cell>
          <cell r="G85">
            <v>0</v>
          </cell>
          <cell r="H85">
            <v>0</v>
          </cell>
          <cell r="I85">
            <v>0</v>
          </cell>
          <cell r="J85">
            <v>0</v>
          </cell>
          <cell r="K85">
            <v>0</v>
          </cell>
          <cell r="L85">
            <v>0</v>
          </cell>
          <cell r="M85">
            <v>0</v>
          </cell>
          <cell r="N85">
            <v>0</v>
          </cell>
          <cell r="O85">
            <v>0</v>
          </cell>
          <cell r="P85">
            <v>0</v>
          </cell>
        </row>
        <row r="86">
          <cell r="A86" t="str">
            <v>A.1.1</v>
          </cell>
          <cell r="B86" t="str">
            <v xml:space="preserve">  161KV SF6 GIS ,1250A 50KA , 2 BAYS ,W/ GCB, DS, ES, MOF, LA, CT…..</v>
          </cell>
          <cell r="C86">
            <v>1</v>
          </cell>
          <cell r="D86" t="str">
            <v>SET</v>
          </cell>
          <cell r="E86">
            <v>50540000</v>
          </cell>
          <cell r="F86">
            <v>50540000</v>
          </cell>
          <cell r="G86">
            <v>0</v>
          </cell>
          <cell r="H86">
            <v>0</v>
          </cell>
          <cell r="I86">
            <v>4038</v>
          </cell>
          <cell r="J86">
            <v>4038</v>
          </cell>
          <cell r="K86">
            <v>50540000</v>
          </cell>
          <cell r="L86">
            <v>50540000</v>
          </cell>
          <cell r="M86">
            <v>0</v>
          </cell>
          <cell r="N86">
            <v>0</v>
          </cell>
          <cell r="O86">
            <v>1620000</v>
          </cell>
          <cell r="P86">
            <v>1620000</v>
          </cell>
        </row>
        <row r="87">
          <cell r="A87" t="str">
            <v>A.1.2</v>
          </cell>
          <cell r="B87" t="str">
            <v xml:space="preserve">  RELAY &amp; CONTROL PANEL, FOR GIS PANEL ,W/CONTROL CABLE &amp; PILOTWIRE RL</v>
          </cell>
          <cell r="C87">
            <v>1</v>
          </cell>
          <cell r="D87" t="str">
            <v>LOT</v>
          </cell>
          <cell r="E87">
            <v>3412700</v>
          </cell>
          <cell r="F87">
            <v>3412700</v>
          </cell>
          <cell r="G87">
            <v>0</v>
          </cell>
          <cell r="H87">
            <v>0</v>
          </cell>
          <cell r="I87">
            <v>500</v>
          </cell>
          <cell r="J87">
            <v>500</v>
          </cell>
          <cell r="K87">
            <v>3412700</v>
          </cell>
          <cell r="L87">
            <v>3412700</v>
          </cell>
          <cell r="M87">
            <v>0</v>
          </cell>
          <cell r="N87">
            <v>0</v>
          </cell>
          <cell r="O87">
            <v>200000</v>
          </cell>
          <cell r="P87">
            <v>200000</v>
          </cell>
        </row>
        <row r="88">
          <cell r="A88" t="str">
            <v>A.1.3</v>
          </cell>
          <cell r="B88" t="str">
            <v xml:space="preserve">  161KV POWER CABLE  , 1/C 250 SQ.MM</v>
          </cell>
          <cell r="C88">
            <v>330</v>
          </cell>
          <cell r="D88" t="str">
            <v>M</v>
          </cell>
          <cell r="E88">
            <v>1680</v>
          </cell>
          <cell r="F88">
            <v>554400</v>
          </cell>
          <cell r="G88">
            <v>0</v>
          </cell>
          <cell r="H88">
            <v>0</v>
          </cell>
          <cell r="I88">
            <v>1.1519999999999999</v>
          </cell>
          <cell r="J88">
            <v>380</v>
          </cell>
          <cell r="K88">
            <v>1680</v>
          </cell>
          <cell r="L88">
            <v>554400</v>
          </cell>
          <cell r="M88">
            <v>0</v>
          </cell>
          <cell r="N88">
            <v>0</v>
          </cell>
          <cell r="O88">
            <v>323</v>
          </cell>
          <cell r="P88">
            <v>106590</v>
          </cell>
        </row>
        <row r="89">
          <cell r="A89" t="str">
            <v>A.1.4</v>
          </cell>
          <cell r="B89" t="str">
            <v xml:space="preserve">  161KV TERMINATION KIT, HEAT SHRINKABLE TYPE , 1/C 250 SQ.MM</v>
          </cell>
          <cell r="C89">
            <v>12</v>
          </cell>
          <cell r="D89" t="str">
            <v>SET</v>
          </cell>
          <cell r="E89">
            <v>210000</v>
          </cell>
          <cell r="F89">
            <v>2520000</v>
          </cell>
          <cell r="G89">
            <v>0</v>
          </cell>
          <cell r="H89">
            <v>0</v>
          </cell>
          <cell r="I89">
            <v>133</v>
          </cell>
          <cell r="J89">
            <v>1596</v>
          </cell>
          <cell r="K89">
            <v>210000</v>
          </cell>
          <cell r="L89">
            <v>2520000</v>
          </cell>
          <cell r="M89">
            <v>0</v>
          </cell>
          <cell r="N89">
            <v>0</v>
          </cell>
          <cell r="O89">
            <v>53200</v>
          </cell>
          <cell r="P89">
            <v>638400</v>
          </cell>
        </row>
        <row r="90">
          <cell r="A90" t="str">
            <v>A.1.5</v>
          </cell>
          <cell r="B90" t="str">
            <v xml:space="preserve">  MAIN POWER TRANSFORMER W/NGR &amp; LA*3, OIL-IMMERSED , 161KV/6.9KV 30/40MVA</v>
          </cell>
          <cell r="C90">
            <v>2</v>
          </cell>
          <cell r="D90" t="str">
            <v>SET</v>
          </cell>
          <cell r="E90">
            <v>10460000</v>
          </cell>
          <cell r="F90">
            <v>20920000</v>
          </cell>
          <cell r="G90">
            <v>0</v>
          </cell>
          <cell r="H90">
            <v>0</v>
          </cell>
          <cell r="I90">
            <v>595</v>
          </cell>
          <cell r="J90">
            <v>1190</v>
          </cell>
          <cell r="K90">
            <v>10460000</v>
          </cell>
          <cell r="L90">
            <v>20920000</v>
          </cell>
          <cell r="M90">
            <v>0</v>
          </cell>
          <cell r="N90">
            <v>0</v>
          </cell>
          <cell r="O90">
            <v>238000</v>
          </cell>
          <cell r="P90">
            <v>476000</v>
          </cell>
        </row>
        <row r="91">
          <cell r="A91" t="str">
            <v>A.1.6</v>
          </cell>
          <cell r="B91" t="str">
            <v xml:space="preserve">  6.9KV BUS DUCT , 4000A INDOOR/OUTDOOR , 8M LG , 40KA</v>
          </cell>
          <cell r="C91">
            <v>2</v>
          </cell>
          <cell r="D91" t="str">
            <v>SET</v>
          </cell>
          <cell r="E91">
            <v>840000</v>
          </cell>
          <cell r="F91">
            <v>1680000</v>
          </cell>
          <cell r="G91">
            <v>0</v>
          </cell>
          <cell r="H91">
            <v>0</v>
          </cell>
          <cell r="I91">
            <v>80</v>
          </cell>
          <cell r="J91">
            <v>160</v>
          </cell>
          <cell r="K91">
            <v>840000</v>
          </cell>
          <cell r="L91">
            <v>1680000</v>
          </cell>
          <cell r="M91">
            <v>0</v>
          </cell>
          <cell r="N91">
            <v>0</v>
          </cell>
          <cell r="O91">
            <v>22400</v>
          </cell>
          <cell r="P91">
            <v>44800</v>
          </cell>
        </row>
        <row r="92">
          <cell r="A92" t="str">
            <v>A.2.1</v>
          </cell>
          <cell r="B92" t="str">
            <v>SUB-TOTAL (A.1)</v>
          </cell>
          <cell r="C92">
            <v>3</v>
          </cell>
          <cell r="D92" t="str">
            <v>PNL</v>
          </cell>
          <cell r="E92">
            <v>1300000</v>
          </cell>
          <cell r="F92">
            <v>79627100</v>
          </cell>
          <cell r="G92">
            <v>0</v>
          </cell>
          <cell r="H92">
            <v>0</v>
          </cell>
          <cell r="I92">
            <v>0</v>
          </cell>
          <cell r="J92">
            <v>7864</v>
          </cell>
          <cell r="K92">
            <v>0</v>
          </cell>
          <cell r="L92">
            <v>79627100</v>
          </cell>
          <cell r="M92">
            <v>0</v>
          </cell>
          <cell r="N92">
            <v>0</v>
          </cell>
          <cell r="O92">
            <v>0</v>
          </cell>
          <cell r="P92">
            <v>3085790</v>
          </cell>
          <cell r="Q92">
            <v>0</v>
          </cell>
        </row>
        <row r="93">
          <cell r="A93" t="str">
            <v xml:space="preserve">  J.</v>
          </cell>
          <cell r="B93" t="str">
            <v>U/G CONDUIT BANK</v>
          </cell>
          <cell r="C93">
            <v>2850</v>
          </cell>
          <cell r="D93" t="str">
            <v>M3</v>
          </cell>
          <cell r="E93">
            <v>2070.4561403508774</v>
          </cell>
          <cell r="F93">
            <v>0</v>
          </cell>
          <cell r="G93">
            <v>0</v>
          </cell>
          <cell r="H93">
            <v>0</v>
          </cell>
          <cell r="I93">
            <v>0</v>
          </cell>
          <cell r="J93">
            <v>0</v>
          </cell>
          <cell r="K93">
            <v>0</v>
          </cell>
          <cell r="L93">
            <v>0</v>
          </cell>
          <cell r="M93">
            <v>0</v>
          </cell>
          <cell r="N93">
            <v>0</v>
          </cell>
          <cell r="O93">
            <v>0</v>
          </cell>
          <cell r="P93">
            <v>0</v>
          </cell>
        </row>
        <row r="94">
          <cell r="A94" t="str">
            <v>*</v>
          </cell>
          <cell r="B94" t="str">
            <v>DWG. NO. XK11A-0000-02, 03 , 04</v>
          </cell>
          <cell r="C94">
            <v>0</v>
          </cell>
          <cell r="D94">
            <v>0</v>
          </cell>
          <cell r="E94">
            <v>0</v>
          </cell>
          <cell r="F94">
            <v>0</v>
          </cell>
          <cell r="G94">
            <v>0</v>
          </cell>
          <cell r="H94">
            <v>0</v>
          </cell>
          <cell r="I94">
            <v>0</v>
          </cell>
          <cell r="J94">
            <v>0</v>
          </cell>
          <cell r="K94">
            <v>0</v>
          </cell>
          <cell r="L94">
            <v>0</v>
          </cell>
          <cell r="M94">
            <v>0</v>
          </cell>
          <cell r="N94">
            <v>0</v>
          </cell>
          <cell r="O94">
            <v>0</v>
          </cell>
          <cell r="P94">
            <v>0</v>
          </cell>
        </row>
        <row r="95">
          <cell r="A95" t="str">
            <v xml:space="preserve">   A.2</v>
          </cell>
          <cell r="B95" t="str">
            <v>MAIN SUBSTATION (????)</v>
          </cell>
          <cell r="C95">
            <v>0</v>
          </cell>
          <cell r="D95">
            <v>0</v>
          </cell>
          <cell r="E95">
            <v>0</v>
          </cell>
          <cell r="F95">
            <v>0</v>
          </cell>
          <cell r="G95">
            <v>0</v>
          </cell>
          <cell r="H95">
            <v>0</v>
          </cell>
          <cell r="I95">
            <v>0</v>
          </cell>
          <cell r="J95">
            <v>0</v>
          </cell>
          <cell r="K95">
            <v>0</v>
          </cell>
          <cell r="L95">
            <v>0</v>
          </cell>
          <cell r="M95">
            <v>0</v>
          </cell>
          <cell r="N95">
            <v>0</v>
          </cell>
          <cell r="O95">
            <v>0</v>
          </cell>
          <cell r="P95">
            <v>0</v>
          </cell>
        </row>
        <row r="96">
          <cell r="A96" t="str">
            <v>A.2.1</v>
          </cell>
          <cell r="B96" t="str">
            <v xml:space="preserve">  6.9KV VCB 4000A 40KA , SWITCHGEAR INCOMING &amp; TIE PANEL </v>
          </cell>
          <cell r="C96">
            <v>3</v>
          </cell>
          <cell r="D96" t="str">
            <v>PNL</v>
          </cell>
          <cell r="E96">
            <v>1300000</v>
          </cell>
          <cell r="F96">
            <v>3900000</v>
          </cell>
          <cell r="G96">
            <v>0</v>
          </cell>
          <cell r="H96">
            <v>0</v>
          </cell>
          <cell r="I96">
            <v>30</v>
          </cell>
          <cell r="J96">
            <v>90</v>
          </cell>
          <cell r="K96">
            <v>1300000</v>
          </cell>
          <cell r="L96">
            <v>3900000</v>
          </cell>
          <cell r="M96">
            <v>0</v>
          </cell>
          <cell r="N96">
            <v>0</v>
          </cell>
          <cell r="O96">
            <v>8400</v>
          </cell>
          <cell r="P96">
            <v>25200</v>
          </cell>
        </row>
        <row r="97">
          <cell r="A97" t="str">
            <v>A.2.2</v>
          </cell>
          <cell r="B97" t="str">
            <v xml:space="preserve">  6.9KV VCB 1250A 40KA , SWITCHGEAR FEEDER PANEL </v>
          </cell>
          <cell r="C97">
            <v>6</v>
          </cell>
          <cell r="D97" t="str">
            <v>PNL</v>
          </cell>
          <cell r="E97">
            <v>750000</v>
          </cell>
          <cell r="F97">
            <v>4500000</v>
          </cell>
          <cell r="G97">
            <v>0</v>
          </cell>
          <cell r="H97">
            <v>0</v>
          </cell>
          <cell r="I97">
            <v>20</v>
          </cell>
          <cell r="J97">
            <v>120</v>
          </cell>
          <cell r="K97">
            <v>750000</v>
          </cell>
          <cell r="L97">
            <v>4500000</v>
          </cell>
          <cell r="M97">
            <v>0</v>
          </cell>
          <cell r="N97">
            <v>0</v>
          </cell>
          <cell r="O97">
            <v>5600</v>
          </cell>
          <cell r="P97">
            <v>33600</v>
          </cell>
        </row>
        <row r="98">
          <cell r="A98" t="str">
            <v>A.2.3</v>
          </cell>
          <cell r="B98" t="str">
            <v xml:space="preserve">  6.9KV 500KVA , W/GCS , CAPACIATOR PANEL</v>
          </cell>
          <cell r="C98">
            <v>2</v>
          </cell>
          <cell r="D98" t="str">
            <v>PNL</v>
          </cell>
          <cell r="E98">
            <v>600000</v>
          </cell>
          <cell r="F98">
            <v>1200000</v>
          </cell>
          <cell r="G98">
            <v>0</v>
          </cell>
          <cell r="H98">
            <v>0</v>
          </cell>
          <cell r="I98">
            <v>20</v>
          </cell>
          <cell r="J98">
            <v>40</v>
          </cell>
          <cell r="K98">
            <v>600000</v>
          </cell>
          <cell r="L98">
            <v>1200000</v>
          </cell>
          <cell r="M98">
            <v>0</v>
          </cell>
          <cell r="N98">
            <v>0</v>
          </cell>
          <cell r="O98">
            <v>5600</v>
          </cell>
          <cell r="P98">
            <v>11200</v>
          </cell>
        </row>
        <row r="99">
          <cell r="A99" t="str">
            <v>A.2.4</v>
          </cell>
          <cell r="B99" t="str">
            <v xml:space="preserve">  CAST RESIN DRY TYPE TR. , IP20 ENCLOSURE , 3 PHASE 6.9KV/480V ,1000KVA </v>
          </cell>
          <cell r="C99">
            <v>2</v>
          </cell>
          <cell r="D99" t="str">
            <v>SET</v>
          </cell>
          <cell r="E99">
            <v>410000</v>
          </cell>
          <cell r="F99">
            <v>820000</v>
          </cell>
          <cell r="G99">
            <v>0</v>
          </cell>
          <cell r="H99">
            <v>0</v>
          </cell>
          <cell r="I99">
            <v>108</v>
          </cell>
          <cell r="J99">
            <v>216</v>
          </cell>
          <cell r="K99">
            <v>410000</v>
          </cell>
          <cell r="L99">
            <v>820000</v>
          </cell>
          <cell r="M99">
            <v>0</v>
          </cell>
          <cell r="N99">
            <v>0</v>
          </cell>
          <cell r="O99">
            <v>30240</v>
          </cell>
          <cell r="P99">
            <v>60480</v>
          </cell>
        </row>
        <row r="100">
          <cell r="A100" t="str">
            <v>A.2.5</v>
          </cell>
          <cell r="B100" t="str">
            <v xml:space="preserve">  480V BUS DUCT, 3PH 3W, 1600A INDOOR, 30KA , 6M LG</v>
          </cell>
          <cell r="C100">
            <v>2</v>
          </cell>
          <cell r="D100" t="str">
            <v>SET</v>
          </cell>
          <cell r="E100">
            <v>210000</v>
          </cell>
          <cell r="F100">
            <v>420000</v>
          </cell>
          <cell r="G100">
            <v>0</v>
          </cell>
          <cell r="H100">
            <v>0</v>
          </cell>
          <cell r="I100">
            <v>36</v>
          </cell>
          <cell r="J100">
            <v>72</v>
          </cell>
          <cell r="K100">
            <v>210000</v>
          </cell>
          <cell r="L100">
            <v>420000</v>
          </cell>
          <cell r="M100">
            <v>0</v>
          </cell>
          <cell r="N100">
            <v>0</v>
          </cell>
          <cell r="O100">
            <v>10080</v>
          </cell>
          <cell r="P100">
            <v>20160</v>
          </cell>
        </row>
        <row r="101">
          <cell r="A101" t="str">
            <v>A.2.6</v>
          </cell>
          <cell r="B101" t="str">
            <v xml:space="preserve">  480V SWGR , 30KA, INCOMING ACB1600Ax2PNL &amp; TIE ACB1600A </v>
          </cell>
          <cell r="C101">
            <v>1</v>
          </cell>
          <cell r="D101" t="str">
            <v>LOT</v>
          </cell>
          <cell r="E101">
            <v>1100000</v>
          </cell>
          <cell r="F101">
            <v>1100000</v>
          </cell>
          <cell r="G101">
            <v>0</v>
          </cell>
          <cell r="H101">
            <v>0</v>
          </cell>
          <cell r="I101">
            <v>60</v>
          </cell>
          <cell r="J101">
            <v>60</v>
          </cell>
          <cell r="K101">
            <v>1100000</v>
          </cell>
          <cell r="L101">
            <v>1100000</v>
          </cell>
          <cell r="M101">
            <v>0</v>
          </cell>
          <cell r="N101">
            <v>0</v>
          </cell>
          <cell r="O101">
            <v>16800</v>
          </cell>
          <cell r="P101">
            <v>16800</v>
          </cell>
        </row>
        <row r="102">
          <cell r="A102" t="str">
            <v>A.2.7</v>
          </cell>
          <cell r="B102" t="str">
            <v xml:space="preserve">  480V MCC SINGLE FACE , 30KA</v>
          </cell>
          <cell r="C102">
            <v>7</v>
          </cell>
          <cell r="D102" t="str">
            <v>PNL</v>
          </cell>
          <cell r="E102">
            <v>120000</v>
          </cell>
          <cell r="F102">
            <v>840000</v>
          </cell>
          <cell r="G102">
            <v>0</v>
          </cell>
          <cell r="H102">
            <v>0</v>
          </cell>
          <cell r="I102">
            <v>15</v>
          </cell>
          <cell r="J102">
            <v>105</v>
          </cell>
          <cell r="K102">
            <v>120000</v>
          </cell>
          <cell r="L102">
            <v>840000</v>
          </cell>
          <cell r="M102">
            <v>0</v>
          </cell>
          <cell r="N102">
            <v>0</v>
          </cell>
          <cell r="O102">
            <v>4200</v>
          </cell>
          <cell r="P102">
            <v>29400</v>
          </cell>
        </row>
        <row r="103">
          <cell r="B103" t="str">
            <v>SUB-TOTAL (A.2)</v>
          </cell>
          <cell r="C103">
            <v>0</v>
          </cell>
          <cell r="D103">
            <v>0</v>
          </cell>
          <cell r="E103">
            <v>0</v>
          </cell>
          <cell r="F103">
            <v>12780000</v>
          </cell>
          <cell r="G103">
            <v>0</v>
          </cell>
          <cell r="H103">
            <v>0</v>
          </cell>
          <cell r="I103">
            <v>0</v>
          </cell>
          <cell r="J103">
            <v>703</v>
          </cell>
          <cell r="K103">
            <v>0</v>
          </cell>
          <cell r="L103">
            <v>12780000</v>
          </cell>
          <cell r="M103">
            <v>0</v>
          </cell>
          <cell r="N103">
            <v>0</v>
          </cell>
          <cell r="O103">
            <v>0</v>
          </cell>
          <cell r="P103">
            <v>196840</v>
          </cell>
        </row>
        <row r="104">
          <cell r="A104" t="str">
            <v>A.4.1</v>
          </cell>
          <cell r="B104" t="str">
            <v xml:space="preserve">  6.9KV VCB 1250A 40KA , SWITCHGEAR INCOMING &amp; TIe PANEL &amp; FEEDER PANEL</v>
          </cell>
          <cell r="C104">
            <v>5</v>
          </cell>
          <cell r="D104" t="str">
            <v>PNL</v>
          </cell>
          <cell r="E104">
            <v>800000</v>
          </cell>
          <cell r="F104">
            <v>4000000</v>
          </cell>
        </row>
        <row r="105">
          <cell r="A105" t="str">
            <v>*</v>
          </cell>
          <cell r="B105" t="str">
            <v>DWG. NO. XK11A-0000-05,06,07,08</v>
          </cell>
          <cell r="C105">
            <v>0</v>
          </cell>
          <cell r="D105">
            <v>0</v>
          </cell>
          <cell r="E105">
            <v>0</v>
          </cell>
          <cell r="F105">
            <v>0</v>
          </cell>
          <cell r="G105">
            <v>0</v>
          </cell>
          <cell r="H105">
            <v>0</v>
          </cell>
          <cell r="I105">
            <v>0</v>
          </cell>
          <cell r="J105">
            <v>0</v>
          </cell>
          <cell r="K105">
            <v>0</v>
          </cell>
          <cell r="L105">
            <v>0</v>
          </cell>
          <cell r="M105">
            <v>0</v>
          </cell>
          <cell r="N105">
            <v>0</v>
          </cell>
          <cell r="O105">
            <v>0</v>
          </cell>
          <cell r="P105">
            <v>0</v>
          </cell>
        </row>
        <row r="106">
          <cell r="A106" t="str">
            <v xml:space="preserve">   A.3</v>
          </cell>
          <cell r="B106" t="str">
            <v>NO.1 SUBSTATION (??)</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row>
        <row r="107">
          <cell r="A107" t="str">
            <v>A.3.1</v>
          </cell>
          <cell r="B107" t="str">
            <v xml:space="preserve">  6.9KV VCB 1250A 40KA , SWITCHGEAR INCOMING &amp; TIE PANEL &amp; FEEDER PANEL</v>
          </cell>
          <cell r="C107">
            <v>5</v>
          </cell>
          <cell r="D107" t="str">
            <v>PNL</v>
          </cell>
          <cell r="E107">
            <v>800000</v>
          </cell>
          <cell r="F107">
            <v>4000000</v>
          </cell>
          <cell r="G107">
            <v>0</v>
          </cell>
          <cell r="H107">
            <v>0</v>
          </cell>
          <cell r="I107">
            <v>20</v>
          </cell>
          <cell r="J107">
            <v>100</v>
          </cell>
          <cell r="K107">
            <v>800000</v>
          </cell>
          <cell r="L107">
            <v>4000000</v>
          </cell>
          <cell r="M107">
            <v>0</v>
          </cell>
          <cell r="N107">
            <v>0</v>
          </cell>
          <cell r="O107">
            <v>5600</v>
          </cell>
          <cell r="P107">
            <v>28000</v>
          </cell>
        </row>
        <row r="108">
          <cell r="A108" t="str">
            <v>A.3.2</v>
          </cell>
          <cell r="B108" t="str">
            <v xml:space="preserve">  6.9KV GCS ,  NEMA CLASS E2 , MCC PANEL</v>
          </cell>
          <cell r="C108">
            <v>10</v>
          </cell>
          <cell r="D108" t="str">
            <v>PNL</v>
          </cell>
          <cell r="E108">
            <v>500000</v>
          </cell>
          <cell r="F108">
            <v>5000000</v>
          </cell>
          <cell r="G108">
            <v>0</v>
          </cell>
          <cell r="H108">
            <v>0</v>
          </cell>
          <cell r="I108">
            <v>20</v>
          </cell>
          <cell r="J108">
            <v>200</v>
          </cell>
          <cell r="K108">
            <v>500000</v>
          </cell>
          <cell r="L108">
            <v>5000000</v>
          </cell>
          <cell r="M108">
            <v>0</v>
          </cell>
          <cell r="N108">
            <v>0</v>
          </cell>
          <cell r="O108">
            <v>5600</v>
          </cell>
          <cell r="P108">
            <v>56000</v>
          </cell>
        </row>
        <row r="109">
          <cell r="A109" t="str">
            <v>A.3.3</v>
          </cell>
          <cell r="B109" t="str">
            <v xml:space="preserve">  6.9KV 500KVA , W/GCS , CAPACIATOR PANEL</v>
          </cell>
          <cell r="C109">
            <v>8</v>
          </cell>
          <cell r="D109" t="str">
            <v>PNL</v>
          </cell>
          <cell r="E109">
            <v>600000</v>
          </cell>
          <cell r="F109">
            <v>4800000</v>
          </cell>
          <cell r="G109">
            <v>0</v>
          </cell>
          <cell r="H109">
            <v>0</v>
          </cell>
          <cell r="I109">
            <v>20</v>
          </cell>
          <cell r="J109">
            <v>160</v>
          </cell>
          <cell r="K109">
            <v>600000</v>
          </cell>
          <cell r="L109">
            <v>4800000</v>
          </cell>
          <cell r="M109">
            <v>0</v>
          </cell>
          <cell r="N109">
            <v>0</v>
          </cell>
          <cell r="O109">
            <v>5600</v>
          </cell>
          <cell r="P109">
            <v>44800</v>
          </cell>
        </row>
        <row r="110">
          <cell r="A110" t="str">
            <v>A.3.4</v>
          </cell>
          <cell r="B110" t="str">
            <v xml:space="preserve">  CAST RESIN DRY TYPE TR. , IP20 ENCLOSURE , 3 PHASE 6.9KV/480V ,2000/2500KVA </v>
          </cell>
          <cell r="C110">
            <v>2</v>
          </cell>
          <cell r="D110" t="str">
            <v>SET</v>
          </cell>
          <cell r="E110">
            <v>652000</v>
          </cell>
          <cell r="F110">
            <v>1304000</v>
          </cell>
          <cell r="G110">
            <v>0</v>
          </cell>
          <cell r="H110">
            <v>0</v>
          </cell>
          <cell r="I110">
            <v>170</v>
          </cell>
          <cell r="J110">
            <v>340</v>
          </cell>
          <cell r="K110">
            <v>652000</v>
          </cell>
          <cell r="L110">
            <v>1304000</v>
          </cell>
          <cell r="M110">
            <v>0</v>
          </cell>
          <cell r="N110">
            <v>0</v>
          </cell>
          <cell r="O110">
            <v>47600</v>
          </cell>
          <cell r="P110">
            <v>95200</v>
          </cell>
        </row>
        <row r="111">
          <cell r="A111" t="str">
            <v>A.3.5</v>
          </cell>
          <cell r="B111" t="str">
            <v xml:space="preserve">  480V BUS DUCT, 3PH 3W, 4000A INDOOR, 65KA , 6M LG</v>
          </cell>
          <cell r="C111">
            <v>2</v>
          </cell>
          <cell r="D111" t="str">
            <v>SET</v>
          </cell>
          <cell r="E111">
            <v>350000</v>
          </cell>
          <cell r="F111">
            <v>700000</v>
          </cell>
          <cell r="G111">
            <v>0</v>
          </cell>
          <cell r="H111">
            <v>0</v>
          </cell>
          <cell r="I111">
            <v>36</v>
          </cell>
          <cell r="J111">
            <v>72</v>
          </cell>
          <cell r="K111">
            <v>350000</v>
          </cell>
          <cell r="L111">
            <v>700000</v>
          </cell>
          <cell r="M111">
            <v>0</v>
          </cell>
          <cell r="N111">
            <v>0</v>
          </cell>
          <cell r="O111">
            <v>10080</v>
          </cell>
          <cell r="P111">
            <v>20160</v>
          </cell>
        </row>
        <row r="112">
          <cell r="A112" t="str">
            <v>A.3.6</v>
          </cell>
          <cell r="B112" t="str">
            <v xml:space="preserve">  480V SWGR , 65KA, INCOMING ACB4000Ax2PNL &amp; TIE ACB4000A</v>
          </cell>
          <cell r="C112">
            <v>1</v>
          </cell>
          <cell r="D112" t="str">
            <v>LOT</v>
          </cell>
          <cell r="E112">
            <v>1830000</v>
          </cell>
          <cell r="F112">
            <v>1830000</v>
          </cell>
          <cell r="G112">
            <v>0</v>
          </cell>
          <cell r="H112">
            <v>0</v>
          </cell>
          <cell r="I112">
            <v>60</v>
          </cell>
          <cell r="J112">
            <v>60</v>
          </cell>
          <cell r="K112">
            <v>1830000</v>
          </cell>
          <cell r="L112">
            <v>1830000</v>
          </cell>
          <cell r="M112">
            <v>0</v>
          </cell>
          <cell r="N112">
            <v>0</v>
          </cell>
          <cell r="O112">
            <v>16800</v>
          </cell>
          <cell r="P112">
            <v>16800</v>
          </cell>
        </row>
        <row r="113">
          <cell r="A113" t="str">
            <v>A.3.7</v>
          </cell>
          <cell r="B113" t="str">
            <v xml:space="preserve">  480V MCC SINGLE FACE , 65KA</v>
          </cell>
          <cell r="C113">
            <v>19</v>
          </cell>
          <cell r="D113" t="str">
            <v>PNL</v>
          </cell>
          <cell r="E113">
            <v>160000</v>
          </cell>
          <cell r="F113">
            <v>3040000</v>
          </cell>
          <cell r="G113">
            <v>0</v>
          </cell>
          <cell r="H113">
            <v>0</v>
          </cell>
          <cell r="I113">
            <v>15</v>
          </cell>
          <cell r="J113">
            <v>285</v>
          </cell>
          <cell r="K113">
            <v>160000</v>
          </cell>
          <cell r="L113">
            <v>3040000</v>
          </cell>
          <cell r="M113">
            <v>0</v>
          </cell>
          <cell r="N113">
            <v>0</v>
          </cell>
          <cell r="O113">
            <v>4200</v>
          </cell>
          <cell r="P113">
            <v>79800</v>
          </cell>
        </row>
        <row r="114">
          <cell r="A114" t="str">
            <v>A.3.8</v>
          </cell>
          <cell r="B114" t="str">
            <v xml:space="preserve">  480V EMERGENCY SWGR , 65KA, 4000A ACB</v>
          </cell>
          <cell r="C114">
            <v>2</v>
          </cell>
          <cell r="D114" t="str">
            <v>PNL</v>
          </cell>
          <cell r="E114">
            <v>610000</v>
          </cell>
          <cell r="F114">
            <v>1220000</v>
          </cell>
          <cell r="G114">
            <v>0</v>
          </cell>
          <cell r="H114">
            <v>0</v>
          </cell>
          <cell r="I114">
            <v>20</v>
          </cell>
          <cell r="J114">
            <v>40</v>
          </cell>
          <cell r="K114">
            <v>610000</v>
          </cell>
          <cell r="L114">
            <v>1220000</v>
          </cell>
          <cell r="M114">
            <v>0</v>
          </cell>
          <cell r="N114">
            <v>0</v>
          </cell>
          <cell r="O114">
            <v>5600</v>
          </cell>
          <cell r="P114">
            <v>11200</v>
          </cell>
        </row>
        <row r="115">
          <cell r="A115" t="str">
            <v>A.3.9</v>
          </cell>
          <cell r="B115" t="str">
            <v xml:space="preserve">  480V EMERGENCY MCC SINGLE FACE , 40KA</v>
          </cell>
          <cell r="C115">
            <v>3</v>
          </cell>
          <cell r="D115" t="str">
            <v>PNL</v>
          </cell>
          <cell r="E115">
            <v>140000</v>
          </cell>
          <cell r="F115">
            <v>420000</v>
          </cell>
          <cell r="G115">
            <v>0</v>
          </cell>
          <cell r="H115">
            <v>0</v>
          </cell>
          <cell r="I115">
            <v>15</v>
          </cell>
          <cell r="J115">
            <v>45</v>
          </cell>
          <cell r="K115">
            <v>140000</v>
          </cell>
          <cell r="L115">
            <v>420000</v>
          </cell>
          <cell r="M115">
            <v>0</v>
          </cell>
          <cell r="N115">
            <v>0</v>
          </cell>
          <cell r="O115">
            <v>4200</v>
          </cell>
          <cell r="P115">
            <v>12600</v>
          </cell>
        </row>
        <row r="116">
          <cell r="B116" t="str">
            <v>SUB-TOTAL (A.3)</v>
          </cell>
          <cell r="C116">
            <v>0</v>
          </cell>
          <cell r="D116">
            <v>0</v>
          </cell>
          <cell r="E116">
            <v>0</v>
          </cell>
          <cell r="F116">
            <v>22314000</v>
          </cell>
          <cell r="G116">
            <v>0</v>
          </cell>
          <cell r="H116">
            <v>0</v>
          </cell>
          <cell r="I116">
            <v>0</v>
          </cell>
          <cell r="J116">
            <v>1302</v>
          </cell>
          <cell r="K116">
            <v>0</v>
          </cell>
          <cell r="L116">
            <v>22314000</v>
          </cell>
          <cell r="M116">
            <v>0</v>
          </cell>
          <cell r="N116">
            <v>0</v>
          </cell>
          <cell r="O116">
            <v>0</v>
          </cell>
          <cell r="P116">
            <v>364560</v>
          </cell>
        </row>
        <row r="117">
          <cell r="F117">
            <v>0</v>
          </cell>
          <cell r="G117">
            <v>0</v>
          </cell>
          <cell r="H117">
            <v>0</v>
          </cell>
          <cell r="I117">
            <v>0</v>
          </cell>
          <cell r="J117">
            <v>0</v>
          </cell>
          <cell r="K117">
            <v>0</v>
          </cell>
          <cell r="L117">
            <v>0</v>
          </cell>
          <cell r="M117">
            <v>0</v>
          </cell>
          <cell r="N117">
            <v>0</v>
          </cell>
          <cell r="O117">
            <v>0</v>
          </cell>
          <cell r="P117">
            <v>0</v>
          </cell>
        </row>
        <row r="118">
          <cell r="A118" t="str">
            <v>*</v>
          </cell>
          <cell r="B118" t="str">
            <v>DWG. NO. XK11A-0000-09,10</v>
          </cell>
          <cell r="C118">
            <v>0</v>
          </cell>
          <cell r="D118">
            <v>0</v>
          </cell>
          <cell r="E118">
            <v>0</v>
          </cell>
          <cell r="F118">
            <v>0</v>
          </cell>
          <cell r="G118">
            <v>0</v>
          </cell>
          <cell r="H118">
            <v>0</v>
          </cell>
          <cell r="I118">
            <v>0</v>
          </cell>
          <cell r="J118">
            <v>0</v>
          </cell>
          <cell r="K118">
            <v>0</v>
          </cell>
          <cell r="L118">
            <v>0</v>
          </cell>
          <cell r="M118">
            <v>0</v>
          </cell>
          <cell r="N118">
            <v>0</v>
          </cell>
          <cell r="O118">
            <v>0</v>
          </cell>
          <cell r="P118">
            <v>0</v>
          </cell>
        </row>
        <row r="119">
          <cell r="A119" t="str">
            <v xml:space="preserve">   A.4</v>
          </cell>
          <cell r="B119" t="str">
            <v>NO.2 SUBSTATION (???)</v>
          </cell>
          <cell r="C119">
            <v>0</v>
          </cell>
          <cell r="D119">
            <v>0</v>
          </cell>
          <cell r="E119">
            <v>0</v>
          </cell>
          <cell r="F119">
            <v>0</v>
          </cell>
          <cell r="G119">
            <v>0</v>
          </cell>
          <cell r="H119">
            <v>0</v>
          </cell>
          <cell r="I119">
            <v>0</v>
          </cell>
          <cell r="J119">
            <v>0</v>
          </cell>
          <cell r="K119">
            <v>0</v>
          </cell>
          <cell r="L119">
            <v>0</v>
          </cell>
          <cell r="M119">
            <v>0</v>
          </cell>
          <cell r="N119">
            <v>0</v>
          </cell>
          <cell r="O119">
            <v>0</v>
          </cell>
          <cell r="P119">
            <v>0</v>
          </cell>
          <cell r="Q119" t="str">
            <v xml:space="preserve">  6.9KV VCB 1250A , MCC PANEL</v>
          </cell>
        </row>
        <row r="120">
          <cell r="A120" t="str">
            <v>A.4.1</v>
          </cell>
          <cell r="B120" t="str">
            <v xml:space="preserve">  6.9KV VCB 1250A 40KA , SWITCHGEAR INCOMING &amp; TIE PANEL &amp; FEEDER PANEL</v>
          </cell>
          <cell r="C120">
            <v>5</v>
          </cell>
          <cell r="D120" t="str">
            <v>PNL</v>
          </cell>
          <cell r="E120">
            <v>800000</v>
          </cell>
          <cell r="F120">
            <v>4000000</v>
          </cell>
          <cell r="G120">
            <v>0</v>
          </cell>
          <cell r="H120">
            <v>0</v>
          </cell>
          <cell r="I120">
            <v>20</v>
          </cell>
          <cell r="J120">
            <v>100</v>
          </cell>
          <cell r="K120">
            <v>800000</v>
          </cell>
          <cell r="L120">
            <v>4000000</v>
          </cell>
          <cell r="M120">
            <v>0</v>
          </cell>
          <cell r="N120">
            <v>0</v>
          </cell>
          <cell r="O120">
            <v>5600</v>
          </cell>
          <cell r="P120">
            <v>28000</v>
          </cell>
        </row>
        <row r="121">
          <cell r="A121" t="str">
            <v>A.4.2</v>
          </cell>
          <cell r="B121" t="str">
            <v xml:space="preserve">  6.9KV VCB 1250A , MCC PANEL</v>
          </cell>
          <cell r="C121">
            <v>3</v>
          </cell>
          <cell r="D121" t="str">
            <v>PNL</v>
          </cell>
          <cell r="E121">
            <v>700000</v>
          </cell>
          <cell r="F121">
            <v>2100000</v>
          </cell>
          <cell r="G121">
            <v>0</v>
          </cell>
          <cell r="H121">
            <v>0</v>
          </cell>
          <cell r="I121">
            <v>20</v>
          </cell>
          <cell r="J121">
            <v>60</v>
          </cell>
          <cell r="K121">
            <v>700000</v>
          </cell>
          <cell r="L121">
            <v>2100000</v>
          </cell>
          <cell r="M121">
            <v>0</v>
          </cell>
          <cell r="N121">
            <v>0</v>
          </cell>
          <cell r="O121">
            <v>5600</v>
          </cell>
          <cell r="P121">
            <v>16800</v>
          </cell>
        </row>
        <row r="122">
          <cell r="A122" t="str">
            <v>A.4.3</v>
          </cell>
          <cell r="B122" t="str">
            <v xml:space="preserve">  6.9KV 500KVA , W/GCS , CAPACIATOR PANEL</v>
          </cell>
          <cell r="C122">
            <v>2</v>
          </cell>
          <cell r="D122" t="str">
            <v>PNL</v>
          </cell>
          <cell r="E122">
            <v>600000</v>
          </cell>
          <cell r="F122">
            <v>1200000</v>
          </cell>
          <cell r="G122">
            <v>0</v>
          </cell>
          <cell r="H122">
            <v>0</v>
          </cell>
          <cell r="I122">
            <v>20</v>
          </cell>
          <cell r="J122">
            <v>40</v>
          </cell>
          <cell r="K122">
            <v>600000</v>
          </cell>
          <cell r="L122">
            <v>1200000</v>
          </cell>
          <cell r="M122">
            <v>0</v>
          </cell>
          <cell r="N122">
            <v>0</v>
          </cell>
          <cell r="O122">
            <v>5600</v>
          </cell>
          <cell r="P122">
            <v>11200</v>
          </cell>
        </row>
        <row r="123">
          <cell r="A123" t="str">
            <v>A.4.4</v>
          </cell>
          <cell r="B123" t="str">
            <v xml:space="preserve">  6.9KV 1000KVA , W/GCS , CAPACIATOR PANEL</v>
          </cell>
          <cell r="C123">
            <v>2</v>
          </cell>
          <cell r="D123" t="str">
            <v>PNL</v>
          </cell>
          <cell r="E123">
            <v>900000</v>
          </cell>
          <cell r="F123">
            <v>1800000</v>
          </cell>
          <cell r="G123">
            <v>0</v>
          </cell>
          <cell r="H123">
            <v>0</v>
          </cell>
          <cell r="I123">
            <v>20</v>
          </cell>
          <cell r="J123">
            <v>40</v>
          </cell>
          <cell r="K123">
            <v>900000</v>
          </cell>
          <cell r="L123">
            <v>1800000</v>
          </cell>
          <cell r="M123">
            <v>0</v>
          </cell>
          <cell r="N123">
            <v>0</v>
          </cell>
          <cell r="O123">
            <v>5600</v>
          </cell>
          <cell r="P123">
            <v>11200</v>
          </cell>
        </row>
        <row r="124">
          <cell r="A124" t="str">
            <v>A.4.5</v>
          </cell>
          <cell r="B124" t="str">
            <v xml:space="preserve">  CAST RESIN DRY TYPE TR. , IP20 ENCLOSURE , 3 PHASE 6.9KV/480V ,1000KVA </v>
          </cell>
          <cell r="C124">
            <v>2</v>
          </cell>
          <cell r="D124" t="str">
            <v>SET</v>
          </cell>
          <cell r="E124">
            <v>410000</v>
          </cell>
          <cell r="F124">
            <v>820000</v>
          </cell>
          <cell r="G124">
            <v>0</v>
          </cell>
          <cell r="H124">
            <v>0</v>
          </cell>
          <cell r="I124">
            <v>108</v>
          </cell>
          <cell r="J124">
            <v>216</v>
          </cell>
          <cell r="K124">
            <v>410000</v>
          </cell>
          <cell r="L124">
            <v>820000</v>
          </cell>
          <cell r="M124">
            <v>0</v>
          </cell>
          <cell r="N124">
            <v>0</v>
          </cell>
          <cell r="O124">
            <v>30240</v>
          </cell>
          <cell r="P124">
            <v>60480</v>
          </cell>
        </row>
        <row r="125">
          <cell r="A125" t="str">
            <v>A.4.6</v>
          </cell>
          <cell r="B125" t="str">
            <v xml:space="preserve">  480V BUS DUCT, 3PH 3W, 1600A INDOOR, 30KA , 6M LG</v>
          </cell>
          <cell r="C125">
            <v>2</v>
          </cell>
          <cell r="D125" t="str">
            <v>SET</v>
          </cell>
          <cell r="E125">
            <v>210000</v>
          </cell>
          <cell r="F125">
            <v>420000</v>
          </cell>
          <cell r="G125">
            <v>0</v>
          </cell>
          <cell r="H125">
            <v>0</v>
          </cell>
          <cell r="I125">
            <v>36</v>
          </cell>
          <cell r="J125">
            <v>72</v>
          </cell>
          <cell r="K125">
            <v>210000</v>
          </cell>
          <cell r="L125">
            <v>420000</v>
          </cell>
          <cell r="M125">
            <v>0</v>
          </cell>
          <cell r="N125">
            <v>0</v>
          </cell>
          <cell r="O125">
            <v>10080</v>
          </cell>
          <cell r="P125">
            <v>20160</v>
          </cell>
        </row>
        <row r="126">
          <cell r="A126" t="str">
            <v>A.4.7</v>
          </cell>
          <cell r="B126" t="str">
            <v xml:space="preserve">  480V SWGR , 30KA, INCOMING ACB1600Ax2PNL &amp; TIE ACB1600A </v>
          </cell>
          <cell r="C126">
            <v>1</v>
          </cell>
          <cell r="D126" t="str">
            <v>LOT</v>
          </cell>
          <cell r="E126">
            <v>1100000</v>
          </cell>
          <cell r="F126">
            <v>1100000</v>
          </cell>
          <cell r="G126">
            <v>0</v>
          </cell>
          <cell r="H126">
            <v>0</v>
          </cell>
          <cell r="I126">
            <v>60</v>
          </cell>
          <cell r="J126">
            <v>60</v>
          </cell>
          <cell r="K126">
            <v>1100000</v>
          </cell>
          <cell r="L126">
            <v>1100000</v>
          </cell>
          <cell r="M126">
            <v>0</v>
          </cell>
          <cell r="N126">
            <v>0</v>
          </cell>
          <cell r="O126">
            <v>16800</v>
          </cell>
          <cell r="P126">
            <v>16800</v>
          </cell>
        </row>
        <row r="127">
          <cell r="A127" t="str">
            <v>A.4.8</v>
          </cell>
          <cell r="B127" t="str">
            <v xml:space="preserve">  480V MCC SINGLE FACE , 30KA</v>
          </cell>
          <cell r="C127">
            <v>7</v>
          </cell>
          <cell r="D127" t="str">
            <v>PNL</v>
          </cell>
          <cell r="E127">
            <v>120000</v>
          </cell>
          <cell r="F127">
            <v>840000</v>
          </cell>
          <cell r="G127">
            <v>0</v>
          </cell>
          <cell r="H127">
            <v>0</v>
          </cell>
          <cell r="I127">
            <v>15</v>
          </cell>
          <cell r="J127">
            <v>105</v>
          </cell>
          <cell r="K127">
            <v>120000</v>
          </cell>
          <cell r="L127">
            <v>840000</v>
          </cell>
          <cell r="M127">
            <v>0</v>
          </cell>
          <cell r="N127">
            <v>0</v>
          </cell>
          <cell r="O127">
            <v>4200</v>
          </cell>
          <cell r="P127">
            <v>29400</v>
          </cell>
        </row>
        <row r="128">
          <cell r="B128" t="str">
            <v>SUB-TOTAL (A.4)</v>
          </cell>
          <cell r="C128">
            <v>0</v>
          </cell>
          <cell r="D128">
            <v>0</v>
          </cell>
          <cell r="E128">
            <v>0</v>
          </cell>
          <cell r="F128">
            <v>12280000</v>
          </cell>
          <cell r="G128">
            <v>0</v>
          </cell>
          <cell r="H128">
            <v>0</v>
          </cell>
          <cell r="I128">
            <v>0</v>
          </cell>
          <cell r="J128">
            <v>693</v>
          </cell>
          <cell r="K128">
            <v>0</v>
          </cell>
          <cell r="L128">
            <v>12280000</v>
          </cell>
          <cell r="M128">
            <v>0</v>
          </cell>
          <cell r="N128">
            <v>0</v>
          </cell>
          <cell r="O128">
            <v>0</v>
          </cell>
          <cell r="P128">
            <v>194040</v>
          </cell>
        </row>
        <row r="129">
          <cell r="F129">
            <v>0</v>
          </cell>
          <cell r="G129">
            <v>0</v>
          </cell>
          <cell r="H129">
            <v>0</v>
          </cell>
          <cell r="I129">
            <v>0</v>
          </cell>
          <cell r="J129">
            <v>0</v>
          </cell>
          <cell r="K129">
            <v>0</v>
          </cell>
          <cell r="L129">
            <v>0</v>
          </cell>
          <cell r="M129">
            <v>0</v>
          </cell>
          <cell r="N129">
            <v>0</v>
          </cell>
          <cell r="O129">
            <v>0</v>
          </cell>
          <cell r="P129">
            <v>0</v>
          </cell>
          <cell r="Q129">
            <v>0</v>
          </cell>
        </row>
        <row r="130">
          <cell r="A130" t="str">
            <v>A.5</v>
          </cell>
          <cell r="B130" t="str">
            <v xml:space="preserve"> DISEL STAND-BY GENERATOR 1250KW OUTPUT,</v>
          </cell>
          <cell r="C130">
            <v>1</v>
          </cell>
          <cell r="D130" t="str">
            <v>SET</v>
          </cell>
          <cell r="E130">
            <v>6250000</v>
          </cell>
          <cell r="F130">
            <v>6250000</v>
          </cell>
          <cell r="G130">
            <v>0</v>
          </cell>
          <cell r="H130">
            <v>0</v>
          </cell>
          <cell r="I130">
            <v>560</v>
          </cell>
          <cell r="J130">
            <v>560</v>
          </cell>
          <cell r="K130">
            <v>6250000</v>
          </cell>
          <cell r="L130">
            <v>6250000</v>
          </cell>
          <cell r="M130">
            <v>0</v>
          </cell>
          <cell r="N130">
            <v>0</v>
          </cell>
          <cell r="O130">
            <v>224000</v>
          </cell>
          <cell r="P130">
            <v>224000</v>
          </cell>
        </row>
        <row r="131">
          <cell r="B131" t="str">
            <v xml:space="preserve"> 3PH 3W 480V, W/ CONTROL PANEL , DALY TANK</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row>
        <row r="132">
          <cell r="A132">
            <v>0</v>
          </cell>
          <cell r="B132">
            <v>0</v>
          </cell>
          <cell r="C132">
            <v>0</v>
          </cell>
          <cell r="D132">
            <v>0</v>
          </cell>
          <cell r="E132">
            <v>0</v>
          </cell>
          <cell r="F132">
            <v>0</v>
          </cell>
          <cell r="G132">
            <v>0</v>
          </cell>
          <cell r="H132">
            <v>0</v>
          </cell>
          <cell r="I132">
            <v>0</v>
          </cell>
          <cell r="J132">
            <v>0</v>
          </cell>
          <cell r="K132">
            <v>0</v>
          </cell>
          <cell r="L132">
            <v>0</v>
          </cell>
          <cell r="M132">
            <v>0</v>
          </cell>
          <cell r="N132">
            <v>0</v>
          </cell>
          <cell r="O132">
            <v>0</v>
          </cell>
          <cell r="P132">
            <v>0</v>
          </cell>
        </row>
        <row r="133">
          <cell r="A133" t="str">
            <v>A.6</v>
          </cell>
          <cell r="B133" t="str">
            <v>3 PHASE 480V-120V UPS</v>
          </cell>
          <cell r="C133">
            <v>0</v>
          </cell>
          <cell r="D133">
            <v>0</v>
          </cell>
          <cell r="E133">
            <v>0</v>
          </cell>
          <cell r="F133">
            <v>0</v>
          </cell>
          <cell r="G133">
            <v>0</v>
          </cell>
          <cell r="H133">
            <v>0</v>
          </cell>
          <cell r="I133">
            <v>0</v>
          </cell>
          <cell r="J133">
            <v>0</v>
          </cell>
          <cell r="K133">
            <v>0</v>
          </cell>
          <cell r="L133">
            <v>0</v>
          </cell>
          <cell r="M133">
            <v>0</v>
          </cell>
          <cell r="N133">
            <v>0</v>
          </cell>
          <cell r="O133">
            <v>0</v>
          </cell>
          <cell r="P133">
            <v>0</v>
          </cell>
        </row>
        <row r="134">
          <cell r="A134" t="str">
            <v>A.6.1</v>
          </cell>
          <cell r="B134" t="str">
            <v xml:space="preserve"> 100 KVA ,  W/ BATTERY LEAD-CALCIUM TYPE 30 MIN.</v>
          </cell>
          <cell r="C134">
            <v>1</v>
          </cell>
          <cell r="D134" t="str">
            <v>SET</v>
          </cell>
          <cell r="E134">
            <v>1250000</v>
          </cell>
          <cell r="F134">
            <v>1250000</v>
          </cell>
          <cell r="G134">
            <v>0</v>
          </cell>
          <cell r="H134">
            <v>0</v>
          </cell>
          <cell r="I134">
            <v>188</v>
          </cell>
          <cell r="J134">
            <v>188</v>
          </cell>
          <cell r="K134">
            <v>1250000</v>
          </cell>
          <cell r="L134">
            <v>1250000</v>
          </cell>
          <cell r="M134">
            <v>0</v>
          </cell>
          <cell r="N134">
            <v>0</v>
          </cell>
          <cell r="O134">
            <v>52640</v>
          </cell>
          <cell r="P134">
            <v>52640</v>
          </cell>
        </row>
        <row r="135">
          <cell r="A135" t="str">
            <v>A.6.2</v>
          </cell>
          <cell r="B135" t="str">
            <v xml:space="preserve"> 15 KVA ,  W/ BATTERY LEAD-CALCIUM TYPE 30 MIN.</v>
          </cell>
          <cell r="C135">
            <v>1</v>
          </cell>
          <cell r="D135" t="str">
            <v>SET</v>
          </cell>
          <cell r="E135">
            <v>300000</v>
          </cell>
          <cell r="F135">
            <v>300000</v>
          </cell>
          <cell r="G135">
            <v>0</v>
          </cell>
          <cell r="H135">
            <v>0</v>
          </cell>
          <cell r="I135">
            <v>50</v>
          </cell>
          <cell r="J135">
            <v>50</v>
          </cell>
          <cell r="K135">
            <v>300000</v>
          </cell>
          <cell r="L135">
            <v>300000</v>
          </cell>
          <cell r="M135">
            <v>0</v>
          </cell>
          <cell r="N135">
            <v>0</v>
          </cell>
          <cell r="O135">
            <v>14000</v>
          </cell>
          <cell r="P135">
            <v>14000</v>
          </cell>
        </row>
        <row r="136">
          <cell r="B136" t="str">
            <v>SUB-TOTAL (A.6)</v>
          </cell>
          <cell r="C136">
            <v>0</v>
          </cell>
          <cell r="D136">
            <v>0</v>
          </cell>
          <cell r="E136">
            <v>0</v>
          </cell>
          <cell r="F136">
            <v>1550000</v>
          </cell>
          <cell r="G136">
            <v>0</v>
          </cell>
          <cell r="H136">
            <v>0</v>
          </cell>
          <cell r="I136">
            <v>0</v>
          </cell>
          <cell r="J136">
            <v>238</v>
          </cell>
          <cell r="K136">
            <v>0</v>
          </cell>
          <cell r="L136">
            <v>1550000</v>
          </cell>
          <cell r="M136">
            <v>0</v>
          </cell>
          <cell r="N136">
            <v>0</v>
          </cell>
          <cell r="O136">
            <v>0</v>
          </cell>
          <cell r="P136">
            <v>66640</v>
          </cell>
        </row>
        <row r="137">
          <cell r="A137">
            <v>6</v>
          </cell>
          <cell r="B137" t="str">
            <v xml:space="preserve"> @ORN S@D@KER W/ EPOXY _x0007_-T 13304-002</v>
          </cell>
          <cell r="C137">
            <v>16</v>
          </cell>
          <cell r="D137" t="str">
            <v>SET</v>
          </cell>
          <cell r="E137">
            <v>4976</v>
          </cell>
          <cell r="F137">
            <v>0</v>
          </cell>
          <cell r="H137">
            <v>0</v>
          </cell>
        </row>
        <row r="138">
          <cell r="A138" t="str">
            <v>A.7</v>
          </cell>
          <cell r="B138" t="str">
            <v xml:space="preserve">  DC POWER SUPPLY       </v>
          </cell>
          <cell r="C138">
            <v>0</v>
          </cell>
          <cell r="D138">
            <v>0</v>
          </cell>
          <cell r="E138">
            <v>0</v>
          </cell>
          <cell r="F138">
            <v>0</v>
          </cell>
          <cell r="G138">
            <v>0</v>
          </cell>
          <cell r="H138">
            <v>0</v>
          </cell>
          <cell r="I138">
            <v>0</v>
          </cell>
          <cell r="J138">
            <v>0</v>
          </cell>
          <cell r="K138">
            <v>0</v>
          </cell>
          <cell r="L138">
            <v>0</v>
          </cell>
          <cell r="M138">
            <v>0</v>
          </cell>
          <cell r="N138">
            <v>0</v>
          </cell>
          <cell r="O138">
            <v>0</v>
          </cell>
          <cell r="P138">
            <v>0</v>
          </cell>
        </row>
        <row r="139">
          <cell r="A139" t="str">
            <v>A.7.1</v>
          </cell>
          <cell r="B139" t="str">
            <v xml:space="preserve"> 125VDC CHAGER, 50A,  W/ 60AH LEAD-CALCIUM BATTERY &amp; RACK</v>
          </cell>
          <cell r="C139">
            <v>1</v>
          </cell>
          <cell r="D139" t="str">
            <v>SET</v>
          </cell>
          <cell r="E139">
            <v>325000</v>
          </cell>
          <cell r="F139">
            <v>325000</v>
          </cell>
          <cell r="G139">
            <v>0</v>
          </cell>
          <cell r="H139">
            <v>0</v>
          </cell>
          <cell r="I139">
            <v>50</v>
          </cell>
          <cell r="J139">
            <v>50</v>
          </cell>
          <cell r="K139">
            <v>325000</v>
          </cell>
          <cell r="L139">
            <v>325000</v>
          </cell>
          <cell r="M139">
            <v>0</v>
          </cell>
          <cell r="N139">
            <v>0</v>
          </cell>
          <cell r="O139">
            <v>14000</v>
          </cell>
          <cell r="P139">
            <v>14000</v>
          </cell>
        </row>
        <row r="140">
          <cell r="A140" t="str">
            <v>A.7.2</v>
          </cell>
          <cell r="B140" t="str">
            <v xml:space="preserve"> 125VDC CHAGER, 25A,  W/ 30AH LEAD-CALCIUM BATTERY &amp; RACK</v>
          </cell>
          <cell r="C140">
            <v>2</v>
          </cell>
          <cell r="D140" t="str">
            <v>SET</v>
          </cell>
          <cell r="E140">
            <v>245000</v>
          </cell>
          <cell r="F140">
            <v>490000</v>
          </cell>
          <cell r="G140">
            <v>0</v>
          </cell>
          <cell r="H140">
            <v>0</v>
          </cell>
          <cell r="I140">
            <v>35</v>
          </cell>
          <cell r="J140">
            <v>70</v>
          </cell>
          <cell r="K140">
            <v>245000</v>
          </cell>
          <cell r="L140">
            <v>490000</v>
          </cell>
          <cell r="M140">
            <v>0</v>
          </cell>
          <cell r="N140">
            <v>0</v>
          </cell>
          <cell r="O140">
            <v>9800</v>
          </cell>
          <cell r="P140">
            <v>19600</v>
          </cell>
        </row>
        <row r="141">
          <cell r="B141" t="str">
            <v>SUB-TOTAL (A7)</v>
          </cell>
          <cell r="C141">
            <v>0</v>
          </cell>
          <cell r="D141">
            <v>0</v>
          </cell>
          <cell r="E141">
            <v>0</v>
          </cell>
          <cell r="F141">
            <v>815000</v>
          </cell>
          <cell r="G141">
            <v>0</v>
          </cell>
          <cell r="H141">
            <v>0</v>
          </cell>
          <cell r="I141">
            <v>0</v>
          </cell>
          <cell r="J141">
            <v>120</v>
          </cell>
          <cell r="K141">
            <v>0</v>
          </cell>
          <cell r="L141">
            <v>815000</v>
          </cell>
          <cell r="M141">
            <v>0</v>
          </cell>
          <cell r="N141">
            <v>0</v>
          </cell>
          <cell r="O141">
            <v>0</v>
          </cell>
          <cell r="P141">
            <v>33600</v>
          </cell>
        </row>
        <row r="143">
          <cell r="A143" t="str">
            <v>A.8</v>
          </cell>
          <cell r="B143" t="str">
            <v>OTHER</v>
          </cell>
        </row>
        <row r="144">
          <cell r="A144" t="str">
            <v>A.8.1</v>
          </cell>
          <cell r="B144" t="str">
            <v>SELF-STANDING POWER PANEL, 480V, 65KA</v>
          </cell>
          <cell r="C144">
            <v>1</v>
          </cell>
          <cell r="D144" t="str">
            <v>SET</v>
          </cell>
          <cell r="E144">
            <v>120000</v>
          </cell>
          <cell r="F144">
            <v>120000</v>
          </cell>
          <cell r="G144">
            <v>0</v>
          </cell>
          <cell r="H144">
            <v>0</v>
          </cell>
          <cell r="I144">
            <v>20</v>
          </cell>
          <cell r="J144">
            <v>20</v>
          </cell>
          <cell r="K144">
            <v>120000</v>
          </cell>
          <cell r="L144">
            <v>120000</v>
          </cell>
          <cell r="M144">
            <v>0</v>
          </cell>
          <cell r="N144">
            <v>0</v>
          </cell>
          <cell r="O144">
            <v>5600</v>
          </cell>
          <cell r="P144">
            <v>5600</v>
          </cell>
        </row>
        <row r="145">
          <cell r="B145" t="str">
            <v>PNL. NO. CCR2-D-MC1 (DWG. NO. XK11A-0000-12)</v>
          </cell>
          <cell r="C145">
            <v>0</v>
          </cell>
          <cell r="D145">
            <v>0</v>
          </cell>
          <cell r="E145">
            <v>0</v>
          </cell>
          <cell r="F145">
            <v>0</v>
          </cell>
          <cell r="G145">
            <v>0</v>
          </cell>
          <cell r="H145">
            <v>0</v>
          </cell>
          <cell r="I145">
            <v>0</v>
          </cell>
          <cell r="J145">
            <v>0</v>
          </cell>
          <cell r="K145">
            <v>0</v>
          </cell>
          <cell r="L145">
            <v>0</v>
          </cell>
          <cell r="M145">
            <v>0</v>
          </cell>
          <cell r="N145">
            <v>0</v>
          </cell>
          <cell r="O145">
            <v>0</v>
          </cell>
          <cell r="P145">
            <v>0</v>
          </cell>
        </row>
        <row r="146">
          <cell r="A146" t="str">
            <v>A.8.2</v>
          </cell>
          <cell r="B146" t="str">
            <v>SELF-STANDING POWER PANEL, 480V, 30KA (DWG. NO. XK11A-0000-12)</v>
          </cell>
          <cell r="C146">
            <v>6</v>
          </cell>
          <cell r="D146" t="str">
            <v>SET</v>
          </cell>
          <cell r="E146">
            <v>140000</v>
          </cell>
          <cell r="F146">
            <v>840000</v>
          </cell>
          <cell r="G146">
            <v>0</v>
          </cell>
          <cell r="H146">
            <v>0</v>
          </cell>
          <cell r="I146">
            <v>20</v>
          </cell>
          <cell r="J146">
            <v>120</v>
          </cell>
          <cell r="K146">
            <v>140000</v>
          </cell>
          <cell r="L146">
            <v>840000</v>
          </cell>
          <cell r="M146">
            <v>0</v>
          </cell>
          <cell r="N146">
            <v>0</v>
          </cell>
          <cell r="O146">
            <v>5600</v>
          </cell>
          <cell r="P146">
            <v>33600</v>
          </cell>
        </row>
        <row r="147">
          <cell r="B147" t="str">
            <v>PNL. NO. POWER PANEL.</v>
          </cell>
          <cell r="C147">
            <v>0</v>
          </cell>
          <cell r="D147">
            <v>0</v>
          </cell>
          <cell r="E147">
            <v>0</v>
          </cell>
          <cell r="F147">
            <v>0</v>
          </cell>
          <cell r="G147">
            <v>0</v>
          </cell>
          <cell r="H147">
            <v>0</v>
          </cell>
          <cell r="I147">
            <v>0</v>
          </cell>
          <cell r="J147">
            <v>0</v>
          </cell>
          <cell r="K147">
            <v>0</v>
          </cell>
          <cell r="L147">
            <v>0</v>
          </cell>
          <cell r="M147">
            <v>0</v>
          </cell>
          <cell r="N147">
            <v>0</v>
          </cell>
          <cell r="O147">
            <v>0</v>
          </cell>
          <cell r="P147">
            <v>0</v>
          </cell>
        </row>
        <row r="148">
          <cell r="A148" t="str">
            <v>A.8.3</v>
          </cell>
          <cell r="B148" t="str">
            <v>DRY RTANSFORMER, WEATHER PROOF ENCLOSURE</v>
          </cell>
          <cell r="C148">
            <v>0</v>
          </cell>
          <cell r="D148">
            <v>0</v>
          </cell>
          <cell r="E148">
            <v>0</v>
          </cell>
          <cell r="F148">
            <v>0</v>
          </cell>
          <cell r="G148">
            <v>0</v>
          </cell>
          <cell r="H148">
            <v>0</v>
          </cell>
          <cell r="I148">
            <v>0</v>
          </cell>
          <cell r="J148">
            <v>0</v>
          </cell>
          <cell r="K148">
            <v>0</v>
          </cell>
          <cell r="L148">
            <v>0</v>
          </cell>
          <cell r="M148">
            <v>0</v>
          </cell>
          <cell r="N148">
            <v>0</v>
          </cell>
          <cell r="O148">
            <v>0</v>
          </cell>
          <cell r="P148">
            <v>0</v>
          </cell>
        </row>
        <row r="149">
          <cell r="B149" t="str">
            <v>480/240V, 30KVA</v>
          </cell>
          <cell r="C149">
            <v>9</v>
          </cell>
          <cell r="D149" t="str">
            <v>SET</v>
          </cell>
          <cell r="E149">
            <v>40000</v>
          </cell>
          <cell r="F149">
            <v>360000</v>
          </cell>
          <cell r="G149">
            <v>0</v>
          </cell>
          <cell r="H149">
            <v>0</v>
          </cell>
          <cell r="I149">
            <v>18</v>
          </cell>
          <cell r="J149">
            <v>162</v>
          </cell>
          <cell r="K149">
            <v>40000</v>
          </cell>
          <cell r="L149">
            <v>360000</v>
          </cell>
          <cell r="M149">
            <v>0</v>
          </cell>
          <cell r="N149">
            <v>0</v>
          </cell>
          <cell r="O149">
            <v>5040</v>
          </cell>
          <cell r="P149">
            <v>45360</v>
          </cell>
        </row>
        <row r="150">
          <cell r="B150" t="str">
            <v>480/240V, 20KVA</v>
          </cell>
          <cell r="C150">
            <v>6</v>
          </cell>
          <cell r="D150" t="str">
            <v>SET</v>
          </cell>
          <cell r="E150">
            <v>30000</v>
          </cell>
          <cell r="F150">
            <v>180000</v>
          </cell>
          <cell r="G150">
            <v>0</v>
          </cell>
          <cell r="H150">
            <v>0</v>
          </cell>
          <cell r="I150">
            <v>14</v>
          </cell>
          <cell r="J150">
            <v>84</v>
          </cell>
          <cell r="K150">
            <v>30000</v>
          </cell>
          <cell r="L150">
            <v>180000</v>
          </cell>
          <cell r="M150">
            <v>0</v>
          </cell>
          <cell r="N150">
            <v>0</v>
          </cell>
          <cell r="O150">
            <v>3920</v>
          </cell>
          <cell r="P150">
            <v>23520</v>
          </cell>
        </row>
        <row r="151">
          <cell r="B151" t="str">
            <v>480/240V, 10KVA</v>
          </cell>
          <cell r="C151">
            <v>9</v>
          </cell>
          <cell r="D151" t="str">
            <v>SET</v>
          </cell>
          <cell r="E151">
            <v>22000</v>
          </cell>
          <cell r="F151">
            <v>198000</v>
          </cell>
          <cell r="G151">
            <v>0</v>
          </cell>
          <cell r="H151">
            <v>0</v>
          </cell>
          <cell r="I151">
            <v>9</v>
          </cell>
          <cell r="J151">
            <v>81</v>
          </cell>
          <cell r="K151">
            <v>22000</v>
          </cell>
          <cell r="L151">
            <v>198000</v>
          </cell>
          <cell r="M151">
            <v>0</v>
          </cell>
          <cell r="N151">
            <v>0</v>
          </cell>
          <cell r="O151">
            <v>2520</v>
          </cell>
          <cell r="P151">
            <v>22680</v>
          </cell>
        </row>
        <row r="152">
          <cell r="A152" t="str">
            <v>A.8.4</v>
          </cell>
          <cell r="B152" t="str">
            <v xml:space="preserve"> MCC FOR TRASH , 480V MCC SINGLE FACE , 30KA</v>
          </cell>
          <cell r="C152">
            <v>5</v>
          </cell>
          <cell r="D152" t="str">
            <v>SET</v>
          </cell>
          <cell r="E152">
            <v>120000</v>
          </cell>
          <cell r="F152">
            <v>600000</v>
          </cell>
          <cell r="G152">
            <v>0</v>
          </cell>
          <cell r="H152">
            <v>0</v>
          </cell>
          <cell r="I152">
            <v>15</v>
          </cell>
          <cell r="J152">
            <v>75</v>
          </cell>
          <cell r="K152">
            <v>120000</v>
          </cell>
          <cell r="L152">
            <v>600000</v>
          </cell>
          <cell r="M152">
            <v>0</v>
          </cell>
          <cell r="N152">
            <v>0</v>
          </cell>
          <cell r="O152">
            <v>4200</v>
          </cell>
          <cell r="P152">
            <v>21000</v>
          </cell>
        </row>
        <row r="153">
          <cell r="A153" t="str">
            <v>A.8.5</v>
          </cell>
          <cell r="B153" t="str">
            <v>600VAC, 100A ATS PANEL, WALL MOUNT, INDOOR</v>
          </cell>
          <cell r="C153">
            <v>3</v>
          </cell>
          <cell r="D153" t="str">
            <v>SET</v>
          </cell>
          <cell r="E153">
            <v>100000</v>
          </cell>
          <cell r="F153">
            <v>300000</v>
          </cell>
          <cell r="G153">
            <v>0</v>
          </cell>
          <cell r="H153">
            <v>0</v>
          </cell>
          <cell r="I153">
            <v>15</v>
          </cell>
          <cell r="J153">
            <v>45</v>
          </cell>
          <cell r="K153">
            <v>100000</v>
          </cell>
          <cell r="L153">
            <v>300000</v>
          </cell>
          <cell r="M153">
            <v>0</v>
          </cell>
          <cell r="N153">
            <v>0</v>
          </cell>
          <cell r="O153">
            <v>4200</v>
          </cell>
          <cell r="P153">
            <v>12600</v>
          </cell>
        </row>
        <row r="154">
          <cell r="A154" t="str">
            <v>A.8.6</v>
          </cell>
          <cell r="B154" t="str">
            <v>100A NFB PANEL, WALL MOUNT., INDOOR</v>
          </cell>
          <cell r="C154">
            <v>6</v>
          </cell>
          <cell r="D154" t="str">
            <v>SET</v>
          </cell>
          <cell r="E154">
            <v>4000</v>
          </cell>
          <cell r="F154">
            <v>24000</v>
          </cell>
          <cell r="G154">
            <v>0</v>
          </cell>
          <cell r="H154">
            <v>0</v>
          </cell>
          <cell r="I154">
            <v>4</v>
          </cell>
          <cell r="J154">
            <v>24</v>
          </cell>
          <cell r="K154">
            <v>4000</v>
          </cell>
          <cell r="L154">
            <v>24000</v>
          </cell>
          <cell r="M154">
            <v>0</v>
          </cell>
          <cell r="N154">
            <v>0</v>
          </cell>
          <cell r="O154">
            <v>1120</v>
          </cell>
          <cell r="P154">
            <v>6720</v>
          </cell>
        </row>
        <row r="155">
          <cell r="A155" t="str">
            <v>A.8.7</v>
          </cell>
          <cell r="B155" t="str">
            <v>600V PDP PANEL, WALL MOUNT, INDOOR</v>
          </cell>
          <cell r="C155">
            <v>6</v>
          </cell>
          <cell r="D155" t="str">
            <v>SET</v>
          </cell>
          <cell r="E155">
            <v>9000</v>
          </cell>
          <cell r="F155">
            <v>54000</v>
          </cell>
          <cell r="G155">
            <v>0</v>
          </cell>
          <cell r="H155">
            <v>0</v>
          </cell>
          <cell r="I155">
            <v>6</v>
          </cell>
          <cell r="J155">
            <v>36</v>
          </cell>
          <cell r="K155">
            <v>9000</v>
          </cell>
          <cell r="L155">
            <v>54000</v>
          </cell>
          <cell r="M155">
            <v>0</v>
          </cell>
          <cell r="N155">
            <v>0</v>
          </cell>
          <cell r="O155">
            <v>1680</v>
          </cell>
          <cell r="P155">
            <v>10080</v>
          </cell>
        </row>
        <row r="156">
          <cell r="B156" t="str">
            <v>W/NFB 100A x 1, 20A x6, 10KA</v>
          </cell>
        </row>
        <row r="157">
          <cell r="A157" t="str">
            <v>A.8.8</v>
          </cell>
          <cell r="B157" t="str">
            <v>POWER SYSTEM GRAPHIC PANEL, SELF-STANDING,</v>
          </cell>
          <cell r="C157">
            <v>1</v>
          </cell>
          <cell r="D157" t="str">
            <v>SET</v>
          </cell>
          <cell r="E157">
            <v>320000</v>
          </cell>
          <cell r="F157">
            <v>320000</v>
          </cell>
          <cell r="G157">
            <v>0</v>
          </cell>
          <cell r="H157">
            <v>0</v>
          </cell>
          <cell r="I157">
            <v>30</v>
          </cell>
          <cell r="J157">
            <v>30</v>
          </cell>
          <cell r="K157">
            <v>320000</v>
          </cell>
          <cell r="L157">
            <v>320000</v>
          </cell>
          <cell r="M157">
            <v>0</v>
          </cell>
          <cell r="N157">
            <v>0</v>
          </cell>
          <cell r="O157">
            <v>8400</v>
          </cell>
          <cell r="P157">
            <v>8400</v>
          </cell>
        </row>
        <row r="158">
          <cell r="B158" t="str">
            <v xml:space="preserve"> ENCLOSURE SIZE 2200(W)x2300(H)x600(D)MM.</v>
          </cell>
          <cell r="C158">
            <v>0</v>
          </cell>
          <cell r="D158">
            <v>0</v>
          </cell>
          <cell r="E158">
            <v>0</v>
          </cell>
          <cell r="F158">
            <v>0</v>
          </cell>
          <cell r="G158">
            <v>0</v>
          </cell>
          <cell r="H158">
            <v>0</v>
          </cell>
          <cell r="I158">
            <v>0</v>
          </cell>
          <cell r="J158">
            <v>0</v>
          </cell>
          <cell r="K158">
            <v>0</v>
          </cell>
          <cell r="L158">
            <v>0</v>
          </cell>
          <cell r="M158">
            <v>0</v>
          </cell>
          <cell r="N158">
            <v>0</v>
          </cell>
          <cell r="O158">
            <v>0</v>
          </cell>
          <cell r="P158">
            <v>0</v>
          </cell>
        </row>
        <row r="159">
          <cell r="B159" t="str">
            <v>MOSAIC PANEL SIZE 2000(W)x1000(H)MM., W/ LIGHT x60</v>
          </cell>
          <cell r="C159">
            <v>0</v>
          </cell>
          <cell r="D159">
            <v>0</v>
          </cell>
          <cell r="E159">
            <v>0</v>
          </cell>
          <cell r="F159">
            <v>0</v>
          </cell>
          <cell r="G159">
            <v>0</v>
          </cell>
          <cell r="H159">
            <v>0</v>
          </cell>
          <cell r="I159">
            <v>0</v>
          </cell>
          <cell r="J159">
            <v>0</v>
          </cell>
          <cell r="K159">
            <v>0</v>
          </cell>
          <cell r="L159">
            <v>0</v>
          </cell>
          <cell r="M159">
            <v>0</v>
          </cell>
          <cell r="N159">
            <v>0</v>
          </cell>
          <cell r="O159">
            <v>0</v>
          </cell>
          <cell r="P159">
            <v>0</v>
          </cell>
        </row>
        <row r="160">
          <cell r="B160" t="str">
            <v>SUB-TOTAL (A.8)</v>
          </cell>
          <cell r="C160">
            <v>0</v>
          </cell>
          <cell r="D160">
            <v>0</v>
          </cell>
          <cell r="E160">
            <v>0</v>
          </cell>
          <cell r="F160">
            <v>2996000</v>
          </cell>
          <cell r="G160">
            <v>0</v>
          </cell>
          <cell r="H160">
            <v>0</v>
          </cell>
          <cell r="I160">
            <v>0</v>
          </cell>
          <cell r="J160">
            <v>677</v>
          </cell>
          <cell r="K160">
            <v>0</v>
          </cell>
          <cell r="L160">
            <v>2996000</v>
          </cell>
          <cell r="M160">
            <v>0</v>
          </cell>
          <cell r="N160">
            <v>0</v>
          </cell>
          <cell r="O160">
            <v>0</v>
          </cell>
          <cell r="P160">
            <v>189560</v>
          </cell>
        </row>
        <row r="161">
          <cell r="O161">
            <v>0</v>
          </cell>
        </row>
        <row r="162">
          <cell r="A162" t="str">
            <v xml:space="preserve">   A.9</v>
          </cell>
          <cell r="B162" t="str">
            <v xml:space="preserve"> TEST FEE FOR MECH-ELEC CONSULANT CO. &amp; T.P.C.</v>
          </cell>
          <cell r="C162">
            <v>1</v>
          </cell>
          <cell r="D162" t="str">
            <v>LOT</v>
          </cell>
          <cell r="E162" t="str">
            <v>M+L</v>
          </cell>
          <cell r="F162" t="str">
            <v>M+L</v>
          </cell>
          <cell r="G162">
            <v>0</v>
          </cell>
          <cell r="H162">
            <v>0</v>
          </cell>
          <cell r="I162">
            <v>1607</v>
          </cell>
          <cell r="J162">
            <v>1607</v>
          </cell>
          <cell r="K162" t="str">
            <v>M+L</v>
          </cell>
          <cell r="L162" t="str">
            <v>M+L</v>
          </cell>
          <cell r="M162">
            <v>0</v>
          </cell>
          <cell r="N162">
            <v>0</v>
          </cell>
          <cell r="O162">
            <v>1800000</v>
          </cell>
          <cell r="P162">
            <v>1800000</v>
          </cell>
        </row>
        <row r="163">
          <cell r="F163">
            <v>0</v>
          </cell>
          <cell r="G163">
            <v>0</v>
          </cell>
          <cell r="H163">
            <v>0</v>
          </cell>
          <cell r="I163">
            <v>0</v>
          </cell>
          <cell r="J163">
            <v>0</v>
          </cell>
          <cell r="K163">
            <v>0</v>
          </cell>
          <cell r="L163">
            <v>0</v>
          </cell>
          <cell r="M163">
            <v>0</v>
          </cell>
          <cell r="N163">
            <v>0</v>
          </cell>
          <cell r="O163">
            <v>0</v>
          </cell>
          <cell r="P163">
            <v>0</v>
          </cell>
        </row>
        <row r="164">
          <cell r="A164">
            <v>10</v>
          </cell>
          <cell r="B164" t="str">
            <v>SUB-TOTAL : (A)</v>
          </cell>
          <cell r="C164">
            <v>15000</v>
          </cell>
          <cell r="D164" t="str">
            <v>M</v>
          </cell>
          <cell r="E164">
            <v>223</v>
          </cell>
          <cell r="F164">
            <v>138612100</v>
          </cell>
          <cell r="G164">
            <v>0</v>
          </cell>
          <cell r="H164">
            <v>0</v>
          </cell>
          <cell r="I164">
            <v>0</v>
          </cell>
          <cell r="J164">
            <v>13764</v>
          </cell>
          <cell r="K164">
            <v>0</v>
          </cell>
          <cell r="L164">
            <v>138612100</v>
          </cell>
          <cell r="M164">
            <v>0</v>
          </cell>
          <cell r="N164">
            <v>0</v>
          </cell>
          <cell r="O164">
            <v>0</v>
          </cell>
          <cell r="P164">
            <v>6155030</v>
          </cell>
        </row>
        <row r="165">
          <cell r="A165" t="str">
            <v>a_x000E_6</v>
          </cell>
          <cell r="B165">
            <v>0</v>
          </cell>
          <cell r="C165">
            <v>0</v>
          </cell>
          <cell r="D165">
            <v>0</v>
          </cell>
          <cell r="E165">
            <v>0</v>
          </cell>
          <cell r="F165">
            <v>0</v>
          </cell>
          <cell r="G165">
            <v>0</v>
          </cell>
          <cell r="H165">
            <v>0</v>
          </cell>
          <cell r="I165">
            <v>0</v>
          </cell>
          <cell r="J165">
            <v>0</v>
          </cell>
          <cell r="K165">
            <v>0</v>
          </cell>
          <cell r="L165">
            <v>0</v>
          </cell>
          <cell r="M165">
            <v>0</v>
          </cell>
          <cell r="N165">
            <v>0</v>
          </cell>
          <cell r="O165">
            <v>0</v>
          </cell>
          <cell r="P165">
            <v>0</v>
          </cell>
          <cell r="Q165">
            <v>0</v>
          </cell>
        </row>
        <row r="166">
          <cell r="A166" t="str">
            <v>B</v>
          </cell>
          <cell r="B166" t="str">
            <v>CABLE &amp; WIRE FOR POWER SYSTEM</v>
          </cell>
          <cell r="C166">
            <v>130730</v>
          </cell>
          <cell r="D166" t="str">
            <v>M</v>
          </cell>
          <cell r="H166">
            <v>0</v>
          </cell>
          <cell r="I166">
            <v>0.11700000000000001</v>
          </cell>
          <cell r="J166">
            <v>35</v>
          </cell>
          <cell r="K166">
            <v>28</v>
          </cell>
          <cell r="L166">
            <v>8400</v>
          </cell>
          <cell r="M166">
            <v>0</v>
          </cell>
          <cell r="N166">
            <v>0</v>
          </cell>
          <cell r="O166">
            <v>33</v>
          </cell>
          <cell r="P166">
            <v>9900</v>
          </cell>
        </row>
        <row r="167">
          <cell r="A167">
            <v>13</v>
          </cell>
          <cell r="B167" t="str">
            <v xml:space="preserve">    4/C 60 sq.mm </v>
          </cell>
          <cell r="C167">
            <v>300</v>
          </cell>
          <cell r="D167" t="str">
            <v>M</v>
          </cell>
          <cell r="E167">
            <v>232</v>
          </cell>
          <cell r="F167">
            <v>0</v>
          </cell>
          <cell r="G167">
            <v>0</v>
          </cell>
          <cell r="H167">
            <v>0</v>
          </cell>
          <cell r="I167">
            <v>0</v>
          </cell>
          <cell r="J167">
            <v>0</v>
          </cell>
          <cell r="K167">
            <v>0</v>
          </cell>
          <cell r="L167">
            <v>0</v>
          </cell>
          <cell r="M167">
            <v>0</v>
          </cell>
          <cell r="N167">
            <v>0</v>
          </cell>
          <cell r="O167">
            <v>0</v>
          </cell>
          <cell r="P167">
            <v>0</v>
          </cell>
          <cell r="Q167">
            <v>0</v>
          </cell>
        </row>
        <row r="168">
          <cell r="A168" t="str">
            <v>B</v>
          </cell>
          <cell r="B168" t="str">
            <v xml:space="preserve"> POWER DISTRIBUTION SYSTEM</v>
          </cell>
          <cell r="C168">
            <v>0</v>
          </cell>
          <cell r="D168">
            <v>0</v>
          </cell>
          <cell r="E168">
            <v>0</v>
          </cell>
          <cell r="F168">
            <v>0</v>
          </cell>
          <cell r="G168">
            <v>0</v>
          </cell>
          <cell r="H168">
            <v>0</v>
          </cell>
          <cell r="I168">
            <v>0</v>
          </cell>
          <cell r="J168">
            <v>0</v>
          </cell>
          <cell r="K168">
            <v>0</v>
          </cell>
          <cell r="L168">
            <v>0</v>
          </cell>
          <cell r="M168">
            <v>0</v>
          </cell>
          <cell r="N168">
            <v>0</v>
          </cell>
          <cell r="O168">
            <v>0</v>
          </cell>
          <cell r="P168">
            <v>0</v>
          </cell>
        </row>
        <row r="169">
          <cell r="F169">
            <v>0</v>
          </cell>
          <cell r="G169">
            <v>0</v>
          </cell>
          <cell r="H169">
            <v>0</v>
          </cell>
          <cell r="I169">
            <v>0</v>
          </cell>
          <cell r="J169">
            <v>0</v>
          </cell>
          <cell r="K169">
            <v>0</v>
          </cell>
          <cell r="L169">
            <v>0</v>
          </cell>
          <cell r="M169">
            <v>0</v>
          </cell>
          <cell r="N169">
            <v>0</v>
          </cell>
          <cell r="O169">
            <v>0</v>
          </cell>
          <cell r="P169">
            <v>0</v>
          </cell>
        </row>
        <row r="170">
          <cell r="B170" t="str">
            <v xml:space="preserve"> 600V POWER CABLE, XLPE INSU. PVC JACKET</v>
          </cell>
          <cell r="C170">
            <v>0</v>
          </cell>
          <cell r="D170">
            <v>0</v>
          </cell>
          <cell r="E170">
            <v>0</v>
          </cell>
          <cell r="F170">
            <v>0</v>
          </cell>
          <cell r="G170">
            <v>0</v>
          </cell>
          <cell r="H170">
            <v>0</v>
          </cell>
          <cell r="I170">
            <v>0</v>
          </cell>
          <cell r="J170">
            <v>0</v>
          </cell>
          <cell r="K170">
            <v>0</v>
          </cell>
          <cell r="L170">
            <v>0</v>
          </cell>
          <cell r="M170">
            <v>0</v>
          </cell>
          <cell r="N170">
            <v>0</v>
          </cell>
          <cell r="O170">
            <v>0</v>
          </cell>
          <cell r="P170">
            <v>0</v>
          </cell>
        </row>
        <row r="171">
          <cell r="A171">
            <v>1</v>
          </cell>
          <cell r="B171" t="str">
            <v xml:space="preserve">    3/C 3.5 sq.mm </v>
          </cell>
          <cell r="C171">
            <v>4500</v>
          </cell>
          <cell r="D171" t="str">
            <v>M</v>
          </cell>
          <cell r="E171">
            <v>15</v>
          </cell>
          <cell r="F171">
            <v>67500</v>
          </cell>
          <cell r="G171">
            <v>0</v>
          </cell>
          <cell r="H171">
            <v>0</v>
          </cell>
          <cell r="I171">
            <v>7.9000000000000001E-2</v>
          </cell>
          <cell r="J171">
            <v>356</v>
          </cell>
          <cell r="K171">
            <v>15</v>
          </cell>
          <cell r="L171">
            <v>67500</v>
          </cell>
          <cell r="M171">
            <v>0</v>
          </cell>
          <cell r="N171">
            <v>0</v>
          </cell>
          <cell r="O171">
            <v>22</v>
          </cell>
          <cell r="P171">
            <v>99000</v>
          </cell>
        </row>
        <row r="172">
          <cell r="A172">
            <v>2</v>
          </cell>
          <cell r="B172" t="str">
            <v xml:space="preserve">    3/C 5.5 sq.mm </v>
          </cell>
          <cell r="C172">
            <v>4000</v>
          </cell>
          <cell r="D172" t="str">
            <v>M</v>
          </cell>
          <cell r="E172">
            <v>20</v>
          </cell>
          <cell r="F172">
            <v>80000</v>
          </cell>
          <cell r="G172">
            <v>0</v>
          </cell>
          <cell r="H172">
            <v>0</v>
          </cell>
          <cell r="I172">
            <v>0.1</v>
          </cell>
          <cell r="J172">
            <v>400</v>
          </cell>
          <cell r="K172">
            <v>20</v>
          </cell>
          <cell r="L172">
            <v>80000</v>
          </cell>
          <cell r="M172">
            <v>0</v>
          </cell>
          <cell r="N172">
            <v>0</v>
          </cell>
          <cell r="O172">
            <v>28</v>
          </cell>
          <cell r="P172">
            <v>112000</v>
          </cell>
        </row>
        <row r="173">
          <cell r="A173">
            <v>3</v>
          </cell>
          <cell r="B173" t="str">
            <v xml:space="preserve">    3/C   8 sq.mm </v>
          </cell>
          <cell r="C173">
            <v>3000</v>
          </cell>
          <cell r="D173" t="str">
            <v>M</v>
          </cell>
          <cell r="E173">
            <v>29</v>
          </cell>
          <cell r="F173">
            <v>87000</v>
          </cell>
          <cell r="G173">
            <v>0</v>
          </cell>
          <cell r="H173">
            <v>0</v>
          </cell>
          <cell r="I173">
            <v>0.11799999999999999</v>
          </cell>
          <cell r="J173">
            <v>354</v>
          </cell>
          <cell r="K173">
            <v>29</v>
          </cell>
          <cell r="L173">
            <v>87000</v>
          </cell>
          <cell r="M173">
            <v>0</v>
          </cell>
          <cell r="N173">
            <v>0</v>
          </cell>
          <cell r="O173">
            <v>33</v>
          </cell>
          <cell r="P173">
            <v>99000</v>
          </cell>
        </row>
        <row r="174">
          <cell r="A174">
            <v>4</v>
          </cell>
          <cell r="B174" t="str">
            <v xml:space="preserve">    3/C  14 sq.mm </v>
          </cell>
          <cell r="C174">
            <v>1000</v>
          </cell>
          <cell r="D174" t="str">
            <v>M</v>
          </cell>
          <cell r="E174">
            <v>47</v>
          </cell>
          <cell r="F174">
            <v>47000</v>
          </cell>
          <cell r="G174">
            <v>0</v>
          </cell>
          <cell r="H174">
            <v>0</v>
          </cell>
          <cell r="I174">
            <v>0.152</v>
          </cell>
          <cell r="J174">
            <v>152</v>
          </cell>
          <cell r="K174">
            <v>47</v>
          </cell>
          <cell r="L174">
            <v>47000</v>
          </cell>
          <cell r="M174">
            <v>0</v>
          </cell>
          <cell r="N174">
            <v>0</v>
          </cell>
          <cell r="O174">
            <v>43</v>
          </cell>
          <cell r="P174">
            <v>43000</v>
          </cell>
        </row>
        <row r="175">
          <cell r="A175">
            <v>5</v>
          </cell>
          <cell r="B175" t="str">
            <v xml:space="preserve">    3/C  22 sq.mm </v>
          </cell>
          <cell r="C175">
            <v>3000</v>
          </cell>
          <cell r="D175" t="str">
            <v>M</v>
          </cell>
          <cell r="E175">
            <v>70</v>
          </cell>
          <cell r="F175">
            <v>210000</v>
          </cell>
          <cell r="G175">
            <v>0</v>
          </cell>
          <cell r="H175">
            <v>0</v>
          </cell>
          <cell r="I175">
            <v>0.18099999999999999</v>
          </cell>
          <cell r="J175">
            <v>543</v>
          </cell>
          <cell r="K175">
            <v>70</v>
          </cell>
          <cell r="L175">
            <v>210000</v>
          </cell>
          <cell r="M175">
            <v>0</v>
          </cell>
          <cell r="N175">
            <v>0</v>
          </cell>
          <cell r="O175">
            <v>51</v>
          </cell>
          <cell r="P175">
            <v>153000</v>
          </cell>
        </row>
        <row r="176">
          <cell r="A176">
            <v>6</v>
          </cell>
          <cell r="B176" t="str">
            <v xml:space="preserve">    3/C  38 sq.mm </v>
          </cell>
          <cell r="C176">
            <v>3000</v>
          </cell>
          <cell r="D176" t="str">
            <v>M</v>
          </cell>
          <cell r="E176">
            <v>111</v>
          </cell>
          <cell r="F176">
            <v>333000</v>
          </cell>
          <cell r="G176">
            <v>0</v>
          </cell>
          <cell r="H176">
            <v>0</v>
          </cell>
          <cell r="I176">
            <v>0.23</v>
          </cell>
          <cell r="J176">
            <v>690</v>
          </cell>
          <cell r="K176">
            <v>111</v>
          </cell>
          <cell r="L176">
            <v>333000</v>
          </cell>
          <cell r="M176">
            <v>0</v>
          </cell>
          <cell r="N176">
            <v>0</v>
          </cell>
          <cell r="O176">
            <v>64</v>
          </cell>
          <cell r="P176">
            <v>192000</v>
          </cell>
        </row>
        <row r="177">
          <cell r="A177">
            <v>7</v>
          </cell>
          <cell r="B177" t="str">
            <v xml:space="preserve">    3/C  60 sq.mm </v>
          </cell>
          <cell r="C177">
            <v>7200</v>
          </cell>
          <cell r="D177" t="str">
            <v>M</v>
          </cell>
          <cell r="E177">
            <v>177</v>
          </cell>
          <cell r="F177">
            <v>1274400</v>
          </cell>
          <cell r="G177">
            <v>0</v>
          </cell>
          <cell r="H177">
            <v>0</v>
          </cell>
          <cell r="I177">
            <v>0.27700000000000002</v>
          </cell>
          <cell r="J177">
            <v>1994</v>
          </cell>
          <cell r="K177">
            <v>177</v>
          </cell>
          <cell r="L177">
            <v>1274400</v>
          </cell>
          <cell r="M177">
            <v>0</v>
          </cell>
          <cell r="N177">
            <v>0</v>
          </cell>
          <cell r="O177">
            <v>78</v>
          </cell>
          <cell r="P177">
            <v>561600</v>
          </cell>
        </row>
        <row r="178">
          <cell r="A178">
            <v>8</v>
          </cell>
          <cell r="B178" t="str">
            <v xml:space="preserve">    1/C 100 sq.mm </v>
          </cell>
          <cell r="C178">
            <v>2000</v>
          </cell>
          <cell r="D178" t="str">
            <v>M</v>
          </cell>
          <cell r="E178">
            <v>92</v>
          </cell>
          <cell r="F178">
            <v>184000</v>
          </cell>
          <cell r="G178">
            <v>0</v>
          </cell>
          <cell r="H178">
            <v>0</v>
          </cell>
          <cell r="I178">
            <v>0.17599999999999999</v>
          </cell>
          <cell r="J178">
            <v>352</v>
          </cell>
          <cell r="K178">
            <v>92</v>
          </cell>
          <cell r="L178">
            <v>184000</v>
          </cell>
          <cell r="M178">
            <v>0</v>
          </cell>
          <cell r="N178">
            <v>0</v>
          </cell>
          <cell r="O178">
            <v>49</v>
          </cell>
          <cell r="P178">
            <v>98000</v>
          </cell>
        </row>
        <row r="179">
          <cell r="A179">
            <v>9</v>
          </cell>
          <cell r="B179" t="str">
            <v xml:space="preserve">    1/C 150 sq.mm </v>
          </cell>
          <cell r="C179">
            <v>16500</v>
          </cell>
          <cell r="D179" t="str">
            <v>M</v>
          </cell>
          <cell r="E179">
            <v>137</v>
          </cell>
          <cell r="F179">
            <v>2260500</v>
          </cell>
          <cell r="G179">
            <v>0</v>
          </cell>
          <cell r="H179">
            <v>0</v>
          </cell>
          <cell r="I179">
            <v>0.20499999999999999</v>
          </cell>
          <cell r="J179">
            <v>3383</v>
          </cell>
          <cell r="K179">
            <v>137</v>
          </cell>
          <cell r="L179">
            <v>2260500</v>
          </cell>
          <cell r="M179">
            <v>0</v>
          </cell>
          <cell r="N179">
            <v>0</v>
          </cell>
          <cell r="O179">
            <v>57</v>
          </cell>
          <cell r="P179">
            <v>940500</v>
          </cell>
        </row>
        <row r="180">
          <cell r="A180">
            <v>10</v>
          </cell>
          <cell r="B180" t="str">
            <v xml:space="preserve">    1/C 250 sq.mm </v>
          </cell>
          <cell r="C180">
            <v>15000</v>
          </cell>
          <cell r="D180" t="str">
            <v>M</v>
          </cell>
          <cell r="E180">
            <v>223</v>
          </cell>
          <cell r="F180">
            <v>3345000</v>
          </cell>
          <cell r="G180">
            <v>0</v>
          </cell>
          <cell r="H180">
            <v>0</v>
          </cell>
          <cell r="I180">
            <v>0.247</v>
          </cell>
          <cell r="J180">
            <v>3705</v>
          </cell>
          <cell r="K180">
            <v>223</v>
          </cell>
          <cell r="L180">
            <v>3345000</v>
          </cell>
          <cell r="M180">
            <v>0</v>
          </cell>
          <cell r="N180">
            <v>0</v>
          </cell>
          <cell r="O180">
            <v>69</v>
          </cell>
          <cell r="P180">
            <v>1035000</v>
          </cell>
        </row>
        <row r="181">
          <cell r="A181">
            <v>11</v>
          </cell>
          <cell r="B181" t="str">
            <v xml:space="preserve">    1/C 325 sq.mm </v>
          </cell>
          <cell r="C181">
            <v>16500</v>
          </cell>
          <cell r="D181" t="str">
            <v>M</v>
          </cell>
          <cell r="E181">
            <v>279</v>
          </cell>
          <cell r="F181">
            <v>4603500</v>
          </cell>
          <cell r="G181">
            <v>0</v>
          </cell>
          <cell r="H181">
            <v>0</v>
          </cell>
          <cell r="I181">
            <v>0.27</v>
          </cell>
          <cell r="J181">
            <v>4455</v>
          </cell>
          <cell r="K181">
            <v>279</v>
          </cell>
          <cell r="L181">
            <v>4603500</v>
          </cell>
          <cell r="M181">
            <v>0</v>
          </cell>
          <cell r="N181">
            <v>0</v>
          </cell>
          <cell r="O181">
            <v>76</v>
          </cell>
          <cell r="P181">
            <v>1254000</v>
          </cell>
        </row>
        <row r="182">
          <cell r="A182">
            <v>12</v>
          </cell>
          <cell r="B182" t="str">
            <v xml:space="preserve">    4/C 5.5 sq.mm </v>
          </cell>
          <cell r="C182">
            <v>300</v>
          </cell>
          <cell r="D182" t="str">
            <v>M</v>
          </cell>
          <cell r="E182">
            <v>28</v>
          </cell>
          <cell r="F182">
            <v>8400</v>
          </cell>
          <cell r="G182">
            <v>0</v>
          </cell>
          <cell r="H182">
            <v>0</v>
          </cell>
          <cell r="I182">
            <v>0.11700000000000001</v>
          </cell>
          <cell r="J182">
            <v>35</v>
          </cell>
          <cell r="K182">
            <v>28</v>
          </cell>
          <cell r="L182">
            <v>8400</v>
          </cell>
          <cell r="M182">
            <v>0</v>
          </cell>
          <cell r="N182">
            <v>0</v>
          </cell>
          <cell r="O182">
            <v>33</v>
          </cell>
          <cell r="P182">
            <v>9900</v>
          </cell>
        </row>
        <row r="183">
          <cell r="A183">
            <v>13</v>
          </cell>
          <cell r="B183" t="str">
            <v xml:space="preserve">    4/C 60 sq.mm </v>
          </cell>
          <cell r="C183">
            <v>300</v>
          </cell>
          <cell r="D183" t="str">
            <v>M</v>
          </cell>
          <cell r="E183">
            <v>232</v>
          </cell>
          <cell r="F183">
            <v>69600</v>
          </cell>
          <cell r="G183">
            <v>0</v>
          </cell>
          <cell r="H183">
            <v>0</v>
          </cell>
          <cell r="I183">
            <v>0.32500000000000001</v>
          </cell>
          <cell r="J183">
            <v>98</v>
          </cell>
          <cell r="K183">
            <v>232</v>
          </cell>
          <cell r="L183">
            <v>69600</v>
          </cell>
          <cell r="M183">
            <v>0</v>
          </cell>
          <cell r="N183">
            <v>0</v>
          </cell>
          <cell r="O183">
            <v>91</v>
          </cell>
          <cell r="P183">
            <v>27300</v>
          </cell>
        </row>
        <row r="184">
          <cell r="E184">
            <v>0</v>
          </cell>
          <cell r="F184">
            <v>0</v>
          </cell>
          <cell r="G184">
            <v>0</v>
          </cell>
          <cell r="H184">
            <v>0</v>
          </cell>
          <cell r="I184">
            <v>0</v>
          </cell>
          <cell r="J184">
            <v>0</v>
          </cell>
          <cell r="K184">
            <v>0</v>
          </cell>
          <cell r="L184">
            <v>0</v>
          </cell>
          <cell r="M184">
            <v>0</v>
          </cell>
          <cell r="N184">
            <v>0</v>
          </cell>
          <cell r="O184">
            <v>0</v>
          </cell>
          <cell r="P184">
            <v>0</v>
          </cell>
        </row>
        <row r="185">
          <cell r="B185" t="str">
            <v xml:space="preserve"> 600V CONTROL CABLE, PVC INSU. PVC JACKET</v>
          </cell>
          <cell r="C185">
            <v>0</v>
          </cell>
          <cell r="D185">
            <v>0</v>
          </cell>
          <cell r="E185">
            <v>0</v>
          </cell>
          <cell r="F185">
            <v>0</v>
          </cell>
          <cell r="G185">
            <v>0</v>
          </cell>
          <cell r="H185">
            <v>0</v>
          </cell>
          <cell r="I185">
            <v>0</v>
          </cell>
          <cell r="J185">
            <v>0</v>
          </cell>
          <cell r="K185">
            <v>0</v>
          </cell>
          <cell r="L185">
            <v>0</v>
          </cell>
          <cell r="M185">
            <v>0</v>
          </cell>
          <cell r="N185">
            <v>0</v>
          </cell>
          <cell r="O185">
            <v>0</v>
          </cell>
          <cell r="P185">
            <v>0</v>
          </cell>
        </row>
        <row r="186">
          <cell r="A186">
            <v>14</v>
          </cell>
          <cell r="B186" t="str">
            <v xml:space="preserve">    4/C 2.0 sq.mm </v>
          </cell>
          <cell r="C186">
            <v>13000</v>
          </cell>
          <cell r="D186" t="str">
            <v>M</v>
          </cell>
          <cell r="E186">
            <v>11</v>
          </cell>
          <cell r="F186">
            <v>143000</v>
          </cell>
          <cell r="G186">
            <v>0</v>
          </cell>
          <cell r="H186">
            <v>0</v>
          </cell>
          <cell r="I186">
            <v>0.08</v>
          </cell>
          <cell r="J186">
            <v>1040</v>
          </cell>
          <cell r="K186">
            <v>11</v>
          </cell>
          <cell r="L186">
            <v>143000</v>
          </cell>
          <cell r="M186">
            <v>0</v>
          </cell>
          <cell r="N186">
            <v>0</v>
          </cell>
          <cell r="O186">
            <v>22</v>
          </cell>
          <cell r="P186">
            <v>286000</v>
          </cell>
        </row>
        <row r="187">
          <cell r="A187">
            <v>15</v>
          </cell>
          <cell r="B187" t="str">
            <v xml:space="preserve">    7/C 2.0 sq.mm </v>
          </cell>
          <cell r="C187">
            <v>6400</v>
          </cell>
          <cell r="D187" t="str">
            <v>M</v>
          </cell>
          <cell r="E187">
            <v>24</v>
          </cell>
          <cell r="F187">
            <v>153600</v>
          </cell>
          <cell r="G187">
            <v>0</v>
          </cell>
          <cell r="H187">
            <v>0</v>
          </cell>
          <cell r="I187">
            <v>0.105</v>
          </cell>
          <cell r="J187">
            <v>672</v>
          </cell>
          <cell r="K187">
            <v>24</v>
          </cell>
          <cell r="L187">
            <v>153600</v>
          </cell>
          <cell r="M187">
            <v>0</v>
          </cell>
          <cell r="N187">
            <v>0</v>
          </cell>
          <cell r="O187">
            <v>29</v>
          </cell>
          <cell r="P187">
            <v>185600</v>
          </cell>
        </row>
        <row r="188">
          <cell r="A188">
            <v>16</v>
          </cell>
          <cell r="B188" t="str">
            <v xml:space="preserve">    9/C 2.0 sq.mm </v>
          </cell>
          <cell r="C188">
            <v>4000</v>
          </cell>
          <cell r="D188" t="str">
            <v>M</v>
          </cell>
          <cell r="E188">
            <v>30</v>
          </cell>
          <cell r="F188">
            <v>120000</v>
          </cell>
          <cell r="G188">
            <v>0</v>
          </cell>
          <cell r="H188">
            <v>0</v>
          </cell>
          <cell r="I188">
            <v>0.12</v>
          </cell>
          <cell r="J188">
            <v>480</v>
          </cell>
          <cell r="K188">
            <v>30</v>
          </cell>
          <cell r="L188">
            <v>120000</v>
          </cell>
          <cell r="M188">
            <v>0</v>
          </cell>
          <cell r="N188">
            <v>0</v>
          </cell>
          <cell r="O188">
            <v>34</v>
          </cell>
          <cell r="P188">
            <v>136000</v>
          </cell>
        </row>
        <row r="189">
          <cell r="A189">
            <v>17</v>
          </cell>
          <cell r="B189" t="str">
            <v xml:space="preserve">   12/C 2.0 sq.mm </v>
          </cell>
          <cell r="C189">
            <v>2500</v>
          </cell>
          <cell r="D189" t="str">
            <v>M</v>
          </cell>
          <cell r="E189">
            <v>38</v>
          </cell>
          <cell r="F189">
            <v>95000</v>
          </cell>
          <cell r="G189">
            <v>0</v>
          </cell>
          <cell r="H189">
            <v>0</v>
          </cell>
          <cell r="I189">
            <v>0.13800000000000001</v>
          </cell>
          <cell r="J189">
            <v>345</v>
          </cell>
          <cell r="K189">
            <v>38</v>
          </cell>
          <cell r="L189">
            <v>95000</v>
          </cell>
          <cell r="M189">
            <v>0</v>
          </cell>
          <cell r="N189">
            <v>0</v>
          </cell>
          <cell r="O189">
            <v>39</v>
          </cell>
          <cell r="P189">
            <v>97500</v>
          </cell>
        </row>
        <row r="190">
          <cell r="A190">
            <v>18</v>
          </cell>
          <cell r="B190" t="str">
            <v xml:space="preserve">   19/C 2.0 sq.mm </v>
          </cell>
          <cell r="C190">
            <v>1950</v>
          </cell>
          <cell r="D190" t="str">
            <v>M</v>
          </cell>
          <cell r="E190">
            <v>57</v>
          </cell>
          <cell r="F190">
            <v>111150</v>
          </cell>
          <cell r="G190">
            <v>0</v>
          </cell>
          <cell r="H190">
            <v>0</v>
          </cell>
          <cell r="I190">
            <v>0.17399999999999999</v>
          </cell>
          <cell r="J190">
            <v>339</v>
          </cell>
          <cell r="K190">
            <v>57</v>
          </cell>
          <cell r="L190">
            <v>111150</v>
          </cell>
          <cell r="M190">
            <v>0</v>
          </cell>
          <cell r="N190">
            <v>0</v>
          </cell>
          <cell r="O190">
            <v>49</v>
          </cell>
          <cell r="P190">
            <v>95550</v>
          </cell>
        </row>
        <row r="191">
          <cell r="A191">
            <v>19</v>
          </cell>
          <cell r="B191" t="str">
            <v xml:space="preserve">   30/C 2.0 sq.mm </v>
          </cell>
          <cell r="C191">
            <v>1900</v>
          </cell>
          <cell r="D191" t="str">
            <v>M</v>
          </cell>
          <cell r="E191">
            <v>92</v>
          </cell>
          <cell r="F191">
            <v>174800</v>
          </cell>
          <cell r="G191">
            <v>0</v>
          </cell>
          <cell r="H191">
            <v>0</v>
          </cell>
          <cell r="I191">
            <v>0.21199999999999999</v>
          </cell>
          <cell r="J191">
            <v>403</v>
          </cell>
          <cell r="K191">
            <v>92</v>
          </cell>
          <cell r="L191">
            <v>174800</v>
          </cell>
          <cell r="M191">
            <v>0</v>
          </cell>
          <cell r="N191">
            <v>0</v>
          </cell>
          <cell r="O191">
            <v>59</v>
          </cell>
          <cell r="P191">
            <v>112100</v>
          </cell>
        </row>
        <row r="192">
          <cell r="A192">
            <v>20</v>
          </cell>
          <cell r="B192" t="str">
            <v>600V SHIELDED CABLE, 8P-#14AWG</v>
          </cell>
          <cell r="C192">
            <v>300</v>
          </cell>
          <cell r="D192" t="str">
            <v>M</v>
          </cell>
          <cell r="E192">
            <v>83</v>
          </cell>
          <cell r="F192">
            <v>24900</v>
          </cell>
          <cell r="G192">
            <v>0</v>
          </cell>
          <cell r="H192">
            <v>0</v>
          </cell>
          <cell r="I192">
            <v>0.16</v>
          </cell>
          <cell r="J192">
            <v>48</v>
          </cell>
          <cell r="K192">
            <v>83</v>
          </cell>
          <cell r="L192">
            <v>24900</v>
          </cell>
          <cell r="M192">
            <v>0</v>
          </cell>
          <cell r="N192">
            <v>0</v>
          </cell>
          <cell r="O192">
            <v>45</v>
          </cell>
          <cell r="P192">
            <v>13500</v>
          </cell>
        </row>
        <row r="193">
          <cell r="E193">
            <v>0</v>
          </cell>
          <cell r="F193">
            <v>0</v>
          </cell>
          <cell r="G193">
            <v>0</v>
          </cell>
          <cell r="H193">
            <v>0</v>
          </cell>
          <cell r="I193">
            <v>0</v>
          </cell>
          <cell r="J193">
            <v>0</v>
          </cell>
          <cell r="K193">
            <v>0</v>
          </cell>
          <cell r="L193">
            <v>0</v>
          </cell>
          <cell r="M193">
            <v>0</v>
          </cell>
          <cell r="N193">
            <v>0</v>
          </cell>
          <cell r="O193">
            <v>0</v>
          </cell>
          <cell r="P193">
            <v>0</v>
          </cell>
        </row>
        <row r="194">
          <cell r="B194" t="str">
            <v>8KV POWER CABLE, XLPE INSU. PVC JACKET</v>
          </cell>
          <cell r="C194">
            <v>0</v>
          </cell>
          <cell r="D194">
            <v>0</v>
          </cell>
          <cell r="E194">
            <v>0</v>
          </cell>
          <cell r="F194">
            <v>0</v>
          </cell>
          <cell r="G194">
            <v>0</v>
          </cell>
          <cell r="H194">
            <v>0</v>
          </cell>
          <cell r="I194">
            <v>0</v>
          </cell>
          <cell r="J194">
            <v>0</v>
          </cell>
          <cell r="K194">
            <v>0</v>
          </cell>
          <cell r="L194">
            <v>0</v>
          </cell>
          <cell r="M194">
            <v>0</v>
          </cell>
          <cell r="N194">
            <v>0</v>
          </cell>
          <cell r="O194">
            <v>0</v>
          </cell>
          <cell r="P194">
            <v>0</v>
          </cell>
        </row>
        <row r="195">
          <cell r="A195">
            <v>21</v>
          </cell>
          <cell r="B195" t="str">
            <v xml:space="preserve">    3/C  38 sq.mm </v>
          </cell>
          <cell r="C195">
            <v>880</v>
          </cell>
          <cell r="D195" t="str">
            <v>M</v>
          </cell>
          <cell r="E195">
            <v>268</v>
          </cell>
          <cell r="F195">
            <v>235840</v>
          </cell>
          <cell r="G195">
            <v>0</v>
          </cell>
          <cell r="H195">
            <v>0</v>
          </cell>
          <cell r="I195">
            <v>0.32100000000000001</v>
          </cell>
          <cell r="J195">
            <v>282</v>
          </cell>
          <cell r="K195">
            <v>268</v>
          </cell>
          <cell r="L195">
            <v>235840</v>
          </cell>
          <cell r="M195">
            <v>0</v>
          </cell>
          <cell r="N195">
            <v>0</v>
          </cell>
          <cell r="O195">
            <v>90</v>
          </cell>
          <cell r="P195">
            <v>79200</v>
          </cell>
        </row>
        <row r="196">
          <cell r="A196">
            <v>22</v>
          </cell>
          <cell r="B196" t="str">
            <v xml:space="preserve">    3/C  60 sq.mm </v>
          </cell>
          <cell r="C196">
            <v>200</v>
          </cell>
          <cell r="D196" t="str">
            <v>M</v>
          </cell>
          <cell r="E196">
            <v>367</v>
          </cell>
          <cell r="F196">
            <v>73400</v>
          </cell>
          <cell r="G196">
            <v>0</v>
          </cell>
          <cell r="H196">
            <v>0</v>
          </cell>
          <cell r="I196">
            <v>0.38800000000000001</v>
          </cell>
          <cell r="J196">
            <v>78</v>
          </cell>
          <cell r="K196">
            <v>367</v>
          </cell>
          <cell r="L196">
            <v>73400</v>
          </cell>
          <cell r="M196">
            <v>0</v>
          </cell>
          <cell r="N196">
            <v>0</v>
          </cell>
          <cell r="O196">
            <v>109</v>
          </cell>
          <cell r="P196">
            <v>21800</v>
          </cell>
        </row>
        <row r="197">
          <cell r="A197">
            <v>23</v>
          </cell>
          <cell r="B197" t="str">
            <v xml:space="preserve">    1/C 100 sq.mm </v>
          </cell>
          <cell r="C197">
            <v>4800</v>
          </cell>
          <cell r="D197" t="str">
            <v>M</v>
          </cell>
          <cell r="E197">
            <v>148</v>
          </cell>
          <cell r="F197">
            <v>710400</v>
          </cell>
          <cell r="G197">
            <v>0</v>
          </cell>
          <cell r="H197">
            <v>0</v>
          </cell>
          <cell r="I197">
            <v>0.22500000000000001</v>
          </cell>
          <cell r="J197">
            <v>1080</v>
          </cell>
          <cell r="K197">
            <v>148</v>
          </cell>
          <cell r="L197">
            <v>710400</v>
          </cell>
          <cell r="M197">
            <v>0</v>
          </cell>
          <cell r="N197">
            <v>0</v>
          </cell>
          <cell r="O197">
            <v>63</v>
          </cell>
          <cell r="P197">
            <v>302400</v>
          </cell>
        </row>
        <row r="198">
          <cell r="A198">
            <v>24</v>
          </cell>
          <cell r="B198" t="str">
            <v xml:space="preserve">    1/C 200 sq.mm </v>
          </cell>
          <cell r="C198">
            <v>1000</v>
          </cell>
          <cell r="D198" t="str">
            <v>M</v>
          </cell>
          <cell r="E198">
            <v>246</v>
          </cell>
          <cell r="F198">
            <v>246000</v>
          </cell>
          <cell r="G198">
            <v>0</v>
          </cell>
          <cell r="H198">
            <v>0</v>
          </cell>
          <cell r="I198">
            <v>0.28699999999999998</v>
          </cell>
          <cell r="J198">
            <v>287</v>
          </cell>
          <cell r="K198">
            <v>246</v>
          </cell>
          <cell r="L198">
            <v>246000</v>
          </cell>
          <cell r="M198">
            <v>0</v>
          </cell>
          <cell r="N198">
            <v>0</v>
          </cell>
          <cell r="O198">
            <v>80</v>
          </cell>
          <cell r="P198">
            <v>80000</v>
          </cell>
        </row>
        <row r="199">
          <cell r="A199">
            <v>25</v>
          </cell>
          <cell r="B199" t="str">
            <v xml:space="preserve">    1/C 250 sq.mm </v>
          </cell>
          <cell r="C199">
            <v>17500</v>
          </cell>
          <cell r="D199" t="str">
            <v>M</v>
          </cell>
          <cell r="E199">
            <v>306</v>
          </cell>
          <cell r="F199">
            <v>5355000</v>
          </cell>
          <cell r="G199">
            <v>0</v>
          </cell>
          <cell r="H199">
            <v>0</v>
          </cell>
          <cell r="I199">
            <v>0.27400000000000002</v>
          </cell>
          <cell r="J199">
            <v>4795</v>
          </cell>
          <cell r="K199">
            <v>306</v>
          </cell>
          <cell r="L199">
            <v>5355000</v>
          </cell>
          <cell r="M199">
            <v>0</v>
          </cell>
          <cell r="N199">
            <v>0</v>
          </cell>
          <cell r="O199">
            <v>77</v>
          </cell>
          <cell r="P199">
            <v>1347500</v>
          </cell>
        </row>
        <row r="200">
          <cell r="B200" t="str">
            <v xml:space="preserve"> WEATHER PROOF, NEMA-4X</v>
          </cell>
          <cell r="C200">
            <v>0</v>
          </cell>
          <cell r="D200">
            <v>0</v>
          </cell>
          <cell r="E200">
            <v>0</v>
          </cell>
          <cell r="F200">
            <v>0</v>
          </cell>
          <cell r="G200">
            <v>0</v>
          </cell>
          <cell r="H200">
            <v>0</v>
          </cell>
          <cell r="I200">
            <v>0</v>
          </cell>
          <cell r="J200">
            <v>0</v>
          </cell>
          <cell r="K200">
            <v>0</v>
          </cell>
          <cell r="L200">
            <v>0</v>
          </cell>
          <cell r="M200">
            <v>0</v>
          </cell>
          <cell r="N200">
            <v>0</v>
          </cell>
          <cell r="O200">
            <v>0</v>
          </cell>
          <cell r="P200">
            <v>0</v>
          </cell>
        </row>
        <row r="201">
          <cell r="B201" t="str">
            <v>8KV TERMINATION KIT, HEAT SHRINKABLE TYPE</v>
          </cell>
          <cell r="C201">
            <v>0</v>
          </cell>
          <cell r="D201">
            <v>0</v>
          </cell>
          <cell r="E201">
            <v>0</v>
          </cell>
          <cell r="F201">
            <v>0</v>
          </cell>
          <cell r="G201">
            <v>0</v>
          </cell>
          <cell r="H201">
            <v>0</v>
          </cell>
          <cell r="I201">
            <v>0</v>
          </cell>
          <cell r="J201">
            <v>0</v>
          </cell>
          <cell r="K201">
            <v>0</v>
          </cell>
          <cell r="L201">
            <v>0</v>
          </cell>
          <cell r="M201">
            <v>0</v>
          </cell>
          <cell r="N201">
            <v>0</v>
          </cell>
          <cell r="O201">
            <v>0</v>
          </cell>
          <cell r="P201">
            <v>0</v>
          </cell>
        </row>
        <row r="202">
          <cell r="A202">
            <v>26</v>
          </cell>
          <cell r="B202" t="str">
            <v xml:space="preserve">    3/C  38 sq.mm </v>
          </cell>
          <cell r="C202">
            <v>8</v>
          </cell>
          <cell r="D202" t="str">
            <v>SET</v>
          </cell>
          <cell r="E202">
            <v>4330</v>
          </cell>
          <cell r="F202">
            <v>34640</v>
          </cell>
          <cell r="G202">
            <v>0</v>
          </cell>
          <cell r="H202">
            <v>0</v>
          </cell>
          <cell r="I202">
            <v>5</v>
          </cell>
          <cell r="J202">
            <v>40</v>
          </cell>
          <cell r="K202">
            <v>4330</v>
          </cell>
          <cell r="L202">
            <v>34640</v>
          </cell>
          <cell r="M202">
            <v>0</v>
          </cell>
          <cell r="N202">
            <v>0</v>
          </cell>
          <cell r="O202">
            <v>1400</v>
          </cell>
          <cell r="P202">
            <v>11200</v>
          </cell>
        </row>
        <row r="203">
          <cell r="A203">
            <v>27</v>
          </cell>
          <cell r="B203" t="str">
            <v xml:space="preserve">    3/C  60 sq.mm </v>
          </cell>
          <cell r="C203">
            <v>10</v>
          </cell>
          <cell r="D203" t="str">
            <v>SET</v>
          </cell>
          <cell r="E203">
            <v>4330</v>
          </cell>
          <cell r="F203">
            <v>43300</v>
          </cell>
          <cell r="G203">
            <v>0</v>
          </cell>
          <cell r="H203">
            <v>0</v>
          </cell>
          <cell r="I203">
            <v>6</v>
          </cell>
          <cell r="J203">
            <v>60</v>
          </cell>
          <cell r="K203">
            <v>4330</v>
          </cell>
          <cell r="L203">
            <v>43300</v>
          </cell>
          <cell r="M203">
            <v>0</v>
          </cell>
          <cell r="N203">
            <v>0</v>
          </cell>
          <cell r="O203">
            <v>1680</v>
          </cell>
          <cell r="P203">
            <v>16800</v>
          </cell>
        </row>
        <row r="204">
          <cell r="A204">
            <v>28</v>
          </cell>
          <cell r="B204" t="str">
            <v xml:space="preserve">   1/C 100 sq.mm </v>
          </cell>
          <cell r="C204">
            <v>30</v>
          </cell>
          <cell r="D204" t="str">
            <v>SET</v>
          </cell>
          <cell r="E204">
            <v>1170</v>
          </cell>
          <cell r="F204">
            <v>35100</v>
          </cell>
          <cell r="G204">
            <v>0</v>
          </cell>
          <cell r="H204">
            <v>0</v>
          </cell>
          <cell r="I204">
            <v>3.5</v>
          </cell>
          <cell r="J204">
            <v>105</v>
          </cell>
          <cell r="K204">
            <v>1170</v>
          </cell>
          <cell r="L204">
            <v>35100</v>
          </cell>
          <cell r="M204">
            <v>0</v>
          </cell>
          <cell r="N204">
            <v>0</v>
          </cell>
          <cell r="O204">
            <v>980</v>
          </cell>
          <cell r="P204">
            <v>29400</v>
          </cell>
        </row>
        <row r="205">
          <cell r="A205">
            <v>29</v>
          </cell>
          <cell r="B205" t="str">
            <v xml:space="preserve">    1/C 200 sq.mm </v>
          </cell>
          <cell r="C205">
            <v>9</v>
          </cell>
          <cell r="D205" t="str">
            <v>SET</v>
          </cell>
          <cell r="E205">
            <v>1550</v>
          </cell>
          <cell r="F205">
            <v>13950</v>
          </cell>
          <cell r="G205">
            <v>0</v>
          </cell>
          <cell r="H205">
            <v>0</v>
          </cell>
          <cell r="I205">
            <v>4.5</v>
          </cell>
          <cell r="J205">
            <v>41</v>
          </cell>
          <cell r="K205">
            <v>1550</v>
          </cell>
          <cell r="L205">
            <v>13950</v>
          </cell>
          <cell r="M205">
            <v>0</v>
          </cell>
          <cell r="N205">
            <v>0</v>
          </cell>
          <cell r="O205">
            <v>1260</v>
          </cell>
          <cell r="P205">
            <v>11340</v>
          </cell>
        </row>
        <row r="206">
          <cell r="A206">
            <v>30</v>
          </cell>
          <cell r="B206" t="str">
            <v xml:space="preserve">    1/C 250 sq.mm </v>
          </cell>
          <cell r="C206">
            <v>40</v>
          </cell>
          <cell r="D206" t="str">
            <v>SET</v>
          </cell>
          <cell r="E206">
            <v>1585</v>
          </cell>
          <cell r="F206">
            <v>63400</v>
          </cell>
          <cell r="G206">
            <v>0</v>
          </cell>
          <cell r="H206">
            <v>0</v>
          </cell>
          <cell r="I206">
            <v>4.5</v>
          </cell>
          <cell r="J206">
            <v>180</v>
          </cell>
          <cell r="K206">
            <v>1585</v>
          </cell>
          <cell r="L206">
            <v>63400</v>
          </cell>
          <cell r="M206">
            <v>0</v>
          </cell>
          <cell r="N206">
            <v>0</v>
          </cell>
          <cell r="O206">
            <v>1260</v>
          </cell>
          <cell r="P206">
            <v>50400</v>
          </cell>
        </row>
        <row r="207">
          <cell r="F207">
            <v>0</v>
          </cell>
          <cell r="G207">
            <v>0</v>
          </cell>
          <cell r="H207">
            <v>0</v>
          </cell>
          <cell r="I207">
            <v>0</v>
          </cell>
          <cell r="J207">
            <v>0</v>
          </cell>
          <cell r="K207">
            <v>0</v>
          </cell>
          <cell r="L207">
            <v>0</v>
          </cell>
          <cell r="M207">
            <v>0</v>
          </cell>
          <cell r="N207">
            <v>0</v>
          </cell>
          <cell r="O207">
            <v>0</v>
          </cell>
          <cell r="P207">
            <v>0</v>
          </cell>
        </row>
        <row r="208">
          <cell r="B208" t="str">
            <v xml:space="preserve"> RSG CONDUIT WITH COUPLING, THICK WALL</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row>
        <row r="209">
          <cell r="B209" t="str">
            <v xml:space="preserve"> (ANSI C80.1 NPT THREADED)</v>
          </cell>
          <cell r="C209">
            <v>0</v>
          </cell>
          <cell r="D209">
            <v>0</v>
          </cell>
          <cell r="E209">
            <v>0</v>
          </cell>
          <cell r="F209">
            <v>0</v>
          </cell>
          <cell r="G209">
            <v>0</v>
          </cell>
          <cell r="H209">
            <v>0</v>
          </cell>
          <cell r="I209">
            <v>0</v>
          </cell>
          <cell r="J209">
            <v>0</v>
          </cell>
          <cell r="K209">
            <v>0</v>
          </cell>
          <cell r="L209">
            <v>0</v>
          </cell>
          <cell r="M209">
            <v>0</v>
          </cell>
          <cell r="N209">
            <v>0</v>
          </cell>
          <cell r="O209">
            <v>0</v>
          </cell>
          <cell r="P209">
            <v>0</v>
          </cell>
        </row>
        <row r="210">
          <cell r="A210">
            <v>31</v>
          </cell>
          <cell r="B210" t="str">
            <v xml:space="preserve">     1"</v>
          </cell>
          <cell r="C210">
            <v>800</v>
          </cell>
          <cell r="D210" t="str">
            <v>M</v>
          </cell>
          <cell r="E210">
            <v>49</v>
          </cell>
          <cell r="F210">
            <v>39200</v>
          </cell>
          <cell r="G210">
            <v>0</v>
          </cell>
          <cell r="H210">
            <v>0</v>
          </cell>
          <cell r="I210">
            <v>0.54</v>
          </cell>
          <cell r="J210">
            <v>432</v>
          </cell>
          <cell r="K210">
            <v>49</v>
          </cell>
          <cell r="L210">
            <v>39200</v>
          </cell>
          <cell r="M210">
            <v>0</v>
          </cell>
          <cell r="N210">
            <v>0</v>
          </cell>
          <cell r="O210">
            <v>151</v>
          </cell>
          <cell r="P210">
            <v>120800</v>
          </cell>
        </row>
        <row r="211">
          <cell r="A211">
            <v>32</v>
          </cell>
          <cell r="B211" t="str">
            <v xml:space="preserve">     2"</v>
          </cell>
          <cell r="C211">
            <v>1000</v>
          </cell>
          <cell r="D211" t="str">
            <v>M</v>
          </cell>
          <cell r="E211">
            <v>105</v>
          </cell>
          <cell r="F211">
            <v>105000</v>
          </cell>
          <cell r="G211">
            <v>0</v>
          </cell>
          <cell r="H211">
            <v>0</v>
          </cell>
          <cell r="I211">
            <v>0.98</v>
          </cell>
          <cell r="J211">
            <v>980</v>
          </cell>
          <cell r="K211">
            <v>105</v>
          </cell>
          <cell r="L211">
            <v>105000</v>
          </cell>
          <cell r="M211">
            <v>0</v>
          </cell>
          <cell r="N211">
            <v>0</v>
          </cell>
          <cell r="O211">
            <v>274</v>
          </cell>
          <cell r="P211">
            <v>274000</v>
          </cell>
        </row>
        <row r="212">
          <cell r="A212">
            <v>33</v>
          </cell>
          <cell r="B212" t="str">
            <v xml:space="preserve">     4"</v>
          </cell>
          <cell r="C212">
            <v>350</v>
          </cell>
          <cell r="D212" t="str">
            <v>M</v>
          </cell>
          <cell r="E212">
            <v>343</v>
          </cell>
          <cell r="F212">
            <v>120050</v>
          </cell>
          <cell r="G212">
            <v>0</v>
          </cell>
          <cell r="H212">
            <v>0</v>
          </cell>
          <cell r="I212">
            <v>1.85</v>
          </cell>
          <cell r="J212">
            <v>648</v>
          </cell>
          <cell r="K212">
            <v>343</v>
          </cell>
          <cell r="L212">
            <v>120050</v>
          </cell>
          <cell r="M212">
            <v>0</v>
          </cell>
          <cell r="N212">
            <v>0</v>
          </cell>
          <cell r="O212">
            <v>518</v>
          </cell>
          <cell r="P212">
            <v>181300</v>
          </cell>
        </row>
        <row r="213">
          <cell r="A213">
            <v>34</v>
          </cell>
          <cell r="B213" t="str">
            <v xml:space="preserve">     6"</v>
          </cell>
          <cell r="C213">
            <v>50</v>
          </cell>
          <cell r="D213" t="str">
            <v>M</v>
          </cell>
          <cell r="E213">
            <v>840</v>
          </cell>
          <cell r="F213">
            <v>42000</v>
          </cell>
          <cell r="G213">
            <v>0</v>
          </cell>
          <cell r="H213">
            <v>0</v>
          </cell>
          <cell r="I213">
            <v>2.72</v>
          </cell>
          <cell r="J213">
            <v>136</v>
          </cell>
          <cell r="K213">
            <v>840</v>
          </cell>
          <cell r="L213">
            <v>42000</v>
          </cell>
          <cell r="M213">
            <v>0</v>
          </cell>
          <cell r="N213">
            <v>0</v>
          </cell>
          <cell r="O213">
            <v>762</v>
          </cell>
          <cell r="P213">
            <v>38100</v>
          </cell>
        </row>
        <row r="214">
          <cell r="E214" t="str">
            <v xml:space="preserve"> </v>
          </cell>
          <cell r="F214">
            <v>0</v>
          </cell>
          <cell r="G214">
            <v>0</v>
          </cell>
          <cell r="H214">
            <v>0</v>
          </cell>
          <cell r="I214">
            <v>0</v>
          </cell>
          <cell r="J214">
            <v>0</v>
          </cell>
          <cell r="K214">
            <v>0</v>
          </cell>
          <cell r="L214">
            <v>0</v>
          </cell>
          <cell r="M214">
            <v>0</v>
          </cell>
          <cell r="N214">
            <v>0</v>
          </cell>
          <cell r="O214">
            <v>0</v>
          </cell>
          <cell r="P214">
            <v>0</v>
          </cell>
        </row>
        <row r="215">
          <cell r="B215" t="str">
            <v xml:space="preserve"> FLEXIBLE CONDUIT, LIQUID-TIGHT, UA TYPE</v>
          </cell>
          <cell r="C215">
            <v>0</v>
          </cell>
          <cell r="D215">
            <v>0</v>
          </cell>
          <cell r="E215">
            <v>0</v>
          </cell>
          <cell r="F215">
            <v>0</v>
          </cell>
          <cell r="G215">
            <v>0</v>
          </cell>
          <cell r="H215">
            <v>0</v>
          </cell>
          <cell r="I215">
            <v>0</v>
          </cell>
          <cell r="J215">
            <v>0</v>
          </cell>
          <cell r="K215">
            <v>0</v>
          </cell>
          <cell r="L215">
            <v>0</v>
          </cell>
          <cell r="M215">
            <v>0</v>
          </cell>
          <cell r="N215">
            <v>0</v>
          </cell>
          <cell r="O215">
            <v>0</v>
          </cell>
          <cell r="P215">
            <v>0</v>
          </cell>
        </row>
        <row r="216">
          <cell r="A216">
            <v>35</v>
          </cell>
          <cell r="B216" t="str">
            <v xml:space="preserve">     1", 0.6M LG., W/TWO CONNECTORS</v>
          </cell>
          <cell r="C216">
            <v>20</v>
          </cell>
          <cell r="D216" t="str">
            <v>M</v>
          </cell>
          <cell r="E216">
            <v>191</v>
          </cell>
          <cell r="F216">
            <v>3820</v>
          </cell>
          <cell r="G216">
            <v>0</v>
          </cell>
          <cell r="H216">
            <v>0</v>
          </cell>
          <cell r="I216">
            <v>0.64</v>
          </cell>
          <cell r="J216">
            <v>13</v>
          </cell>
          <cell r="K216">
            <v>191</v>
          </cell>
          <cell r="L216">
            <v>3820</v>
          </cell>
          <cell r="M216">
            <v>0</v>
          </cell>
          <cell r="N216">
            <v>0</v>
          </cell>
          <cell r="O216">
            <v>179</v>
          </cell>
          <cell r="P216">
            <v>3580</v>
          </cell>
        </row>
        <row r="217">
          <cell r="A217">
            <v>36</v>
          </cell>
          <cell r="B217" t="str">
            <v xml:space="preserve">    2", 0.6M LG., W/TWO CONNECTORS</v>
          </cell>
          <cell r="C217">
            <v>25</v>
          </cell>
          <cell r="D217" t="str">
            <v>M</v>
          </cell>
          <cell r="E217">
            <v>446</v>
          </cell>
          <cell r="F217">
            <v>11150</v>
          </cell>
          <cell r="G217">
            <v>0</v>
          </cell>
          <cell r="H217">
            <v>0</v>
          </cell>
          <cell r="I217">
            <v>1.1599999999999999</v>
          </cell>
          <cell r="J217">
            <v>29</v>
          </cell>
          <cell r="K217">
            <v>446</v>
          </cell>
          <cell r="L217">
            <v>11150</v>
          </cell>
          <cell r="M217">
            <v>0</v>
          </cell>
          <cell r="N217">
            <v>0</v>
          </cell>
          <cell r="O217">
            <v>325</v>
          </cell>
          <cell r="P217">
            <v>8125</v>
          </cell>
        </row>
        <row r="218">
          <cell r="A218">
            <v>37</v>
          </cell>
          <cell r="B218" t="str">
            <v xml:space="preserve">    4", 0.6M LG., W/TWO CONNECTORS</v>
          </cell>
          <cell r="C218">
            <v>20</v>
          </cell>
          <cell r="D218" t="str">
            <v>M</v>
          </cell>
          <cell r="E218">
            <v>1307</v>
          </cell>
          <cell r="F218">
            <v>26140</v>
          </cell>
          <cell r="G218">
            <v>0</v>
          </cell>
          <cell r="H218">
            <v>0</v>
          </cell>
          <cell r="I218">
            <v>2.08</v>
          </cell>
          <cell r="J218">
            <v>42</v>
          </cell>
          <cell r="K218">
            <v>1307</v>
          </cell>
          <cell r="L218">
            <v>26140</v>
          </cell>
          <cell r="M218">
            <v>0</v>
          </cell>
          <cell r="N218">
            <v>0</v>
          </cell>
          <cell r="O218">
            <v>582</v>
          </cell>
          <cell r="P218">
            <v>11640</v>
          </cell>
        </row>
        <row r="219">
          <cell r="D219">
            <v>0</v>
          </cell>
          <cell r="E219">
            <v>0</v>
          </cell>
          <cell r="F219">
            <v>0</v>
          </cell>
          <cell r="G219">
            <v>0</v>
          </cell>
          <cell r="H219">
            <v>0</v>
          </cell>
          <cell r="I219">
            <v>0</v>
          </cell>
          <cell r="J219">
            <v>0</v>
          </cell>
          <cell r="K219">
            <v>0</v>
          </cell>
          <cell r="L219">
            <v>0</v>
          </cell>
          <cell r="M219">
            <v>0</v>
          </cell>
          <cell r="N219">
            <v>0</v>
          </cell>
          <cell r="O219">
            <v>0</v>
          </cell>
          <cell r="P219">
            <v>0</v>
          </cell>
        </row>
        <row r="220">
          <cell r="A220">
            <v>38</v>
          </cell>
          <cell r="B220" t="str">
            <v xml:space="preserve"> HOT DIPPED GALVANIZED CONDUIT FITTING</v>
          </cell>
          <cell r="C220">
            <v>1</v>
          </cell>
          <cell r="D220" t="str">
            <v>LOT</v>
          </cell>
          <cell r="E220">
            <v>612500</v>
          </cell>
          <cell r="F220">
            <v>612500</v>
          </cell>
          <cell r="G220">
            <v>0</v>
          </cell>
          <cell r="H220">
            <v>0</v>
          </cell>
          <cell r="I220">
            <v>658.8</v>
          </cell>
          <cell r="J220">
            <v>659</v>
          </cell>
          <cell r="K220">
            <v>612500</v>
          </cell>
          <cell r="L220">
            <v>612500</v>
          </cell>
          <cell r="M220">
            <v>0</v>
          </cell>
          <cell r="N220">
            <v>0</v>
          </cell>
          <cell r="O220">
            <v>184464</v>
          </cell>
          <cell r="P220">
            <v>184464</v>
          </cell>
        </row>
        <row r="221">
          <cell r="B221" t="str">
            <v xml:space="preserve"> SEALING FITTING, UNION, CLAMP….</v>
          </cell>
          <cell r="C221">
            <v>0</v>
          </cell>
          <cell r="D221">
            <v>0</v>
          </cell>
          <cell r="E221">
            <v>0</v>
          </cell>
          <cell r="F221">
            <v>0</v>
          </cell>
          <cell r="G221">
            <v>0</v>
          </cell>
          <cell r="H221">
            <v>0</v>
          </cell>
          <cell r="I221">
            <v>0</v>
          </cell>
          <cell r="J221">
            <v>0</v>
          </cell>
          <cell r="K221">
            <v>0</v>
          </cell>
          <cell r="L221">
            <v>0</v>
          </cell>
          <cell r="M221">
            <v>0</v>
          </cell>
          <cell r="N221">
            <v>0</v>
          </cell>
          <cell r="O221">
            <v>0</v>
          </cell>
          <cell r="P221">
            <v>0</v>
          </cell>
        </row>
        <row r="222">
          <cell r="D222">
            <v>0</v>
          </cell>
          <cell r="E222">
            <v>0</v>
          </cell>
          <cell r="F222">
            <v>0</v>
          </cell>
          <cell r="G222">
            <v>0</v>
          </cell>
          <cell r="H222">
            <v>0</v>
          </cell>
          <cell r="I222">
            <v>0</v>
          </cell>
          <cell r="J222">
            <v>0</v>
          </cell>
          <cell r="K222">
            <v>0</v>
          </cell>
          <cell r="L222">
            <v>0</v>
          </cell>
          <cell r="M222">
            <v>0</v>
          </cell>
          <cell r="N222">
            <v>0</v>
          </cell>
          <cell r="O222">
            <v>0</v>
          </cell>
          <cell r="P222">
            <v>0</v>
          </cell>
        </row>
        <row r="223">
          <cell r="A223">
            <v>39</v>
          </cell>
          <cell r="B223" t="str">
            <v xml:space="preserve"> HOT DIPPED GALVANIZED STEEL SUPPORT, FOR CONDUIT</v>
          </cell>
          <cell r="C223">
            <v>1100</v>
          </cell>
          <cell r="D223" t="str">
            <v>KG</v>
          </cell>
          <cell r="E223">
            <v>20</v>
          </cell>
          <cell r="F223">
            <v>22000</v>
          </cell>
          <cell r="G223">
            <v>0</v>
          </cell>
          <cell r="H223">
            <v>0</v>
          </cell>
          <cell r="I223">
            <v>0.15</v>
          </cell>
          <cell r="J223">
            <v>165</v>
          </cell>
          <cell r="K223">
            <v>20</v>
          </cell>
          <cell r="L223">
            <v>22000</v>
          </cell>
          <cell r="M223">
            <v>0</v>
          </cell>
          <cell r="N223">
            <v>0</v>
          </cell>
          <cell r="O223">
            <v>42</v>
          </cell>
          <cell r="P223">
            <v>46200</v>
          </cell>
        </row>
        <row r="224">
          <cell r="A224" t="str">
            <v>A.2.1</v>
          </cell>
          <cell r="B224" t="str">
            <v xml:space="preserve">  6.9KV VCB 4000A 40KA , SWITCHGEAR INCOMING &amp; TIE PANEL </v>
          </cell>
          <cell r="C224">
            <v>3</v>
          </cell>
          <cell r="D224" t="str">
            <v>PNL</v>
          </cell>
          <cell r="E224">
            <v>0</v>
          </cell>
          <cell r="F224">
            <v>0</v>
          </cell>
          <cell r="G224">
            <v>0</v>
          </cell>
          <cell r="H224">
            <v>0</v>
          </cell>
          <cell r="I224">
            <v>0</v>
          </cell>
          <cell r="J224">
            <v>0</v>
          </cell>
          <cell r="K224">
            <v>0</v>
          </cell>
          <cell r="L224">
            <v>0</v>
          </cell>
          <cell r="M224">
            <v>0</v>
          </cell>
          <cell r="N224">
            <v>0</v>
          </cell>
          <cell r="O224">
            <v>0</v>
          </cell>
          <cell r="P224">
            <v>0</v>
          </cell>
        </row>
        <row r="225">
          <cell r="A225">
            <v>40</v>
          </cell>
          <cell r="B225" t="str">
            <v xml:space="preserve"> PUSH BUTTON  STATION, "START-STOP" TYPE,</v>
          </cell>
          <cell r="C225">
            <v>20</v>
          </cell>
          <cell r="D225" t="str">
            <v>SET</v>
          </cell>
          <cell r="E225">
            <v>3600</v>
          </cell>
          <cell r="F225">
            <v>72000</v>
          </cell>
          <cell r="G225">
            <v>0</v>
          </cell>
          <cell r="H225">
            <v>0</v>
          </cell>
          <cell r="I225">
            <v>6</v>
          </cell>
          <cell r="J225">
            <v>120</v>
          </cell>
          <cell r="K225">
            <v>3600</v>
          </cell>
          <cell r="L225">
            <v>72000</v>
          </cell>
          <cell r="M225">
            <v>0</v>
          </cell>
          <cell r="N225">
            <v>0</v>
          </cell>
          <cell r="O225">
            <v>1680</v>
          </cell>
          <cell r="P225">
            <v>33600</v>
          </cell>
        </row>
        <row r="226">
          <cell r="B226" t="str">
            <v xml:space="preserve"> FOR CLASS 1, DIV. 2 GROUP D, NEMA-4X</v>
          </cell>
          <cell r="C226">
            <v>0</v>
          </cell>
          <cell r="D226">
            <v>0</v>
          </cell>
          <cell r="E226">
            <v>0</v>
          </cell>
          <cell r="F226">
            <v>0</v>
          </cell>
          <cell r="G226">
            <v>0</v>
          </cell>
          <cell r="H226">
            <v>0</v>
          </cell>
          <cell r="I226">
            <v>0</v>
          </cell>
          <cell r="J226">
            <v>0</v>
          </cell>
          <cell r="K226">
            <v>0</v>
          </cell>
          <cell r="L226">
            <v>0</v>
          </cell>
          <cell r="M226">
            <v>0</v>
          </cell>
          <cell r="N226">
            <v>0</v>
          </cell>
          <cell r="O226">
            <v>0</v>
          </cell>
          <cell r="P226">
            <v>0</v>
          </cell>
        </row>
        <row r="227">
          <cell r="F227">
            <v>0</v>
          </cell>
          <cell r="G227">
            <v>0</v>
          </cell>
          <cell r="H227">
            <v>0</v>
          </cell>
          <cell r="I227">
            <v>0</v>
          </cell>
          <cell r="J227">
            <v>0</v>
          </cell>
          <cell r="K227">
            <v>0</v>
          </cell>
          <cell r="L227">
            <v>0</v>
          </cell>
          <cell r="M227">
            <v>0</v>
          </cell>
          <cell r="N227">
            <v>0</v>
          </cell>
          <cell r="O227">
            <v>0</v>
          </cell>
          <cell r="P227">
            <v>0</v>
          </cell>
        </row>
        <row r="228">
          <cell r="A228">
            <v>41</v>
          </cell>
          <cell r="B228" t="str">
            <v xml:space="preserve"> PUSH BUTTON  STATION, "START-STOP" TYPE, WITH LAMP x 1PC</v>
          </cell>
          <cell r="C228">
            <v>12</v>
          </cell>
          <cell r="D228" t="str">
            <v>SET</v>
          </cell>
          <cell r="E228">
            <v>6800</v>
          </cell>
          <cell r="F228">
            <v>81600</v>
          </cell>
          <cell r="G228">
            <v>0</v>
          </cell>
          <cell r="H228">
            <v>0</v>
          </cell>
          <cell r="I228">
            <v>7</v>
          </cell>
          <cell r="J228">
            <v>84</v>
          </cell>
          <cell r="K228">
            <v>6800</v>
          </cell>
          <cell r="L228">
            <v>81600</v>
          </cell>
          <cell r="M228">
            <v>0</v>
          </cell>
          <cell r="N228">
            <v>0</v>
          </cell>
          <cell r="O228">
            <v>1960</v>
          </cell>
          <cell r="P228">
            <v>23520</v>
          </cell>
        </row>
        <row r="229">
          <cell r="B229" t="str">
            <v xml:space="preserve"> FOR CLASS 1, DIV. 2 GROUP D, NEMA-4X</v>
          </cell>
          <cell r="C229">
            <v>0</v>
          </cell>
          <cell r="D229">
            <v>0</v>
          </cell>
          <cell r="E229">
            <v>0</v>
          </cell>
          <cell r="F229">
            <v>0</v>
          </cell>
          <cell r="G229">
            <v>0</v>
          </cell>
          <cell r="H229">
            <v>0</v>
          </cell>
          <cell r="I229">
            <v>5</v>
          </cell>
          <cell r="J229">
            <v>0</v>
          </cell>
          <cell r="K229">
            <v>0</v>
          </cell>
          <cell r="L229">
            <v>0</v>
          </cell>
          <cell r="M229">
            <v>0</v>
          </cell>
          <cell r="N229">
            <v>0</v>
          </cell>
          <cell r="O229">
            <v>0</v>
          </cell>
          <cell r="P229">
            <v>0</v>
          </cell>
        </row>
        <row r="230">
          <cell r="F230">
            <v>0</v>
          </cell>
          <cell r="G230">
            <v>0</v>
          </cell>
          <cell r="H230">
            <v>0</v>
          </cell>
          <cell r="I230">
            <v>0</v>
          </cell>
          <cell r="J230">
            <v>0</v>
          </cell>
          <cell r="K230">
            <v>0</v>
          </cell>
          <cell r="L230">
            <v>0</v>
          </cell>
          <cell r="M230">
            <v>0</v>
          </cell>
          <cell r="N230">
            <v>0</v>
          </cell>
          <cell r="O230">
            <v>0</v>
          </cell>
          <cell r="P230">
            <v>0</v>
          </cell>
        </row>
        <row r="231">
          <cell r="A231">
            <v>42</v>
          </cell>
          <cell r="B231" t="str">
            <v xml:space="preserve"> PUSH BUTTON  STATION, "START-STOP" TYPE,</v>
          </cell>
          <cell r="C231">
            <v>20</v>
          </cell>
          <cell r="D231" t="str">
            <v>SET</v>
          </cell>
          <cell r="E231">
            <v>2800</v>
          </cell>
          <cell r="F231">
            <v>56000</v>
          </cell>
          <cell r="G231">
            <v>0</v>
          </cell>
          <cell r="H231">
            <v>0</v>
          </cell>
          <cell r="I231">
            <v>5</v>
          </cell>
          <cell r="J231">
            <v>100</v>
          </cell>
          <cell r="K231">
            <v>2800</v>
          </cell>
          <cell r="L231">
            <v>56000</v>
          </cell>
          <cell r="M231">
            <v>0</v>
          </cell>
          <cell r="N231">
            <v>0</v>
          </cell>
          <cell r="O231">
            <v>1400</v>
          </cell>
          <cell r="P231">
            <v>28000</v>
          </cell>
        </row>
        <row r="232">
          <cell r="B232" t="str">
            <v xml:space="preserve"> WEATHER PROOF, NEMA-4X</v>
          </cell>
          <cell r="C232">
            <v>0</v>
          </cell>
          <cell r="D232">
            <v>0</v>
          </cell>
          <cell r="E232">
            <v>0</v>
          </cell>
          <cell r="F232">
            <v>0</v>
          </cell>
          <cell r="G232">
            <v>0</v>
          </cell>
          <cell r="H232">
            <v>0</v>
          </cell>
          <cell r="I232">
            <v>0</v>
          </cell>
          <cell r="J232">
            <v>0</v>
          </cell>
          <cell r="K232">
            <v>0</v>
          </cell>
          <cell r="L232">
            <v>0</v>
          </cell>
          <cell r="M232">
            <v>0</v>
          </cell>
          <cell r="N232">
            <v>0</v>
          </cell>
          <cell r="O232">
            <v>0</v>
          </cell>
          <cell r="P232">
            <v>0</v>
          </cell>
        </row>
        <row r="233">
          <cell r="F233">
            <v>0</v>
          </cell>
          <cell r="G233">
            <v>0</v>
          </cell>
          <cell r="H233">
            <v>0</v>
          </cell>
          <cell r="I233">
            <v>0</v>
          </cell>
          <cell r="J233">
            <v>0</v>
          </cell>
          <cell r="K233">
            <v>0</v>
          </cell>
          <cell r="L233">
            <v>0</v>
          </cell>
          <cell r="M233">
            <v>0</v>
          </cell>
          <cell r="N233">
            <v>0</v>
          </cell>
          <cell r="O233">
            <v>0</v>
          </cell>
          <cell r="P233">
            <v>0</v>
          </cell>
        </row>
        <row r="234">
          <cell r="A234">
            <v>43</v>
          </cell>
          <cell r="B234" t="str">
            <v xml:space="preserve"> HOT DIPPED GALVANIZED STEEL SUPPORT, </v>
          </cell>
          <cell r="C234">
            <v>780</v>
          </cell>
          <cell r="D234" t="str">
            <v>KG</v>
          </cell>
          <cell r="E234">
            <v>20</v>
          </cell>
          <cell r="F234">
            <v>15600</v>
          </cell>
          <cell r="G234">
            <v>0</v>
          </cell>
          <cell r="H234">
            <v>0</v>
          </cell>
          <cell r="I234">
            <v>0.15</v>
          </cell>
          <cell r="J234">
            <v>117</v>
          </cell>
          <cell r="K234">
            <v>20</v>
          </cell>
          <cell r="L234">
            <v>15600</v>
          </cell>
          <cell r="M234">
            <v>0</v>
          </cell>
          <cell r="N234">
            <v>0</v>
          </cell>
          <cell r="O234">
            <v>42</v>
          </cell>
          <cell r="P234">
            <v>32760</v>
          </cell>
        </row>
        <row r="235">
          <cell r="B235" t="str">
            <v xml:space="preserve"> 1.5M(H) X 52SET FOR PUSH BUTTON STATION</v>
          </cell>
          <cell r="C235">
            <v>0</v>
          </cell>
          <cell r="D235">
            <v>0</v>
          </cell>
          <cell r="E235">
            <v>0</v>
          </cell>
          <cell r="F235">
            <v>0</v>
          </cell>
          <cell r="G235">
            <v>0</v>
          </cell>
          <cell r="H235">
            <v>0</v>
          </cell>
          <cell r="I235">
            <v>0</v>
          </cell>
          <cell r="J235">
            <v>0</v>
          </cell>
          <cell r="K235">
            <v>0</v>
          </cell>
          <cell r="L235">
            <v>0</v>
          </cell>
          <cell r="M235">
            <v>0</v>
          </cell>
          <cell r="N235">
            <v>0</v>
          </cell>
          <cell r="O235">
            <v>0</v>
          </cell>
          <cell r="P235">
            <v>0</v>
          </cell>
        </row>
        <row r="236">
          <cell r="F236">
            <v>0</v>
          </cell>
          <cell r="G236">
            <v>0</v>
          </cell>
          <cell r="H236">
            <v>0</v>
          </cell>
          <cell r="I236">
            <v>0</v>
          </cell>
          <cell r="J236">
            <v>0</v>
          </cell>
          <cell r="K236">
            <v>0</v>
          </cell>
          <cell r="L236">
            <v>0</v>
          </cell>
          <cell r="M236">
            <v>0</v>
          </cell>
          <cell r="N236">
            <v>0</v>
          </cell>
          <cell r="O236">
            <v>0</v>
          </cell>
          <cell r="P236">
            <v>0</v>
          </cell>
        </row>
        <row r="237">
          <cell r="A237">
            <v>44</v>
          </cell>
          <cell r="B237" t="str">
            <v>SMALL FOUNDATION FOR PUSH BUTTON STATION</v>
          </cell>
          <cell r="C237">
            <v>52</v>
          </cell>
          <cell r="D237" t="str">
            <v>SET</v>
          </cell>
          <cell r="E237">
            <v>1000</v>
          </cell>
          <cell r="F237">
            <v>52000</v>
          </cell>
          <cell r="G237">
            <v>0</v>
          </cell>
          <cell r="H237">
            <v>0</v>
          </cell>
          <cell r="I237">
            <v>0</v>
          </cell>
          <cell r="J237">
            <v>0</v>
          </cell>
          <cell r="K237">
            <v>1000</v>
          </cell>
          <cell r="L237">
            <v>52000</v>
          </cell>
          <cell r="M237">
            <v>0</v>
          </cell>
          <cell r="N237">
            <v>0</v>
          </cell>
          <cell r="O237">
            <v>0</v>
          </cell>
          <cell r="P237">
            <v>0</v>
          </cell>
        </row>
        <row r="238">
          <cell r="F238">
            <v>0</v>
          </cell>
          <cell r="G238">
            <v>0</v>
          </cell>
          <cell r="H238">
            <v>0</v>
          </cell>
          <cell r="I238">
            <v>0</v>
          </cell>
          <cell r="J238">
            <v>0</v>
          </cell>
          <cell r="K238">
            <v>0</v>
          </cell>
          <cell r="L238">
            <v>0</v>
          </cell>
          <cell r="M238">
            <v>0</v>
          </cell>
          <cell r="N238">
            <v>0</v>
          </cell>
          <cell r="O238">
            <v>0</v>
          </cell>
          <cell r="P238">
            <v>0</v>
          </cell>
        </row>
        <row r="239">
          <cell r="B239" t="str">
            <v xml:space="preserve"> CABLE TRAY, LADDER TYPE H.D. GALV. STEEL</v>
          </cell>
          <cell r="C239">
            <v>0</v>
          </cell>
          <cell r="D239">
            <v>0</v>
          </cell>
          <cell r="E239">
            <v>0</v>
          </cell>
          <cell r="F239">
            <v>0</v>
          </cell>
          <cell r="G239">
            <v>0</v>
          </cell>
          <cell r="H239">
            <v>0</v>
          </cell>
          <cell r="I239">
            <v>0</v>
          </cell>
          <cell r="J239">
            <v>0</v>
          </cell>
          <cell r="K239">
            <v>0</v>
          </cell>
          <cell r="L239">
            <v>0</v>
          </cell>
          <cell r="M239">
            <v>0</v>
          </cell>
          <cell r="N239">
            <v>0</v>
          </cell>
          <cell r="O239">
            <v>0</v>
          </cell>
          <cell r="P239">
            <v>0</v>
          </cell>
        </row>
        <row r="240">
          <cell r="B240" t="str">
            <v xml:space="preserve"> W/ ANODIC TREATMENT &amp; EXPOSY COATING(50u)</v>
          </cell>
          <cell r="C240">
            <v>0</v>
          </cell>
          <cell r="D240">
            <v>0</v>
          </cell>
          <cell r="E240">
            <v>0</v>
          </cell>
          <cell r="F240">
            <v>0</v>
          </cell>
          <cell r="G240">
            <v>0</v>
          </cell>
          <cell r="H240">
            <v>0</v>
          </cell>
          <cell r="I240">
            <v>0</v>
          </cell>
          <cell r="J240">
            <v>0</v>
          </cell>
          <cell r="K240">
            <v>0</v>
          </cell>
          <cell r="L240">
            <v>0</v>
          </cell>
          <cell r="M240">
            <v>0</v>
          </cell>
          <cell r="N240">
            <v>0</v>
          </cell>
          <cell r="O240">
            <v>0</v>
          </cell>
          <cell r="P240">
            <v>0</v>
          </cell>
        </row>
        <row r="241">
          <cell r="B241" t="str">
            <v xml:space="preserve"> STRAIGHT SECTION, </v>
          </cell>
          <cell r="C241">
            <v>0</v>
          </cell>
          <cell r="D241">
            <v>0</v>
          </cell>
          <cell r="E241">
            <v>0</v>
          </cell>
          <cell r="F241">
            <v>0</v>
          </cell>
          <cell r="G241">
            <v>0</v>
          </cell>
          <cell r="H241">
            <v>0</v>
          </cell>
          <cell r="I241">
            <v>0</v>
          </cell>
          <cell r="J241">
            <v>0</v>
          </cell>
          <cell r="K241">
            <v>0</v>
          </cell>
          <cell r="L241">
            <v>0</v>
          </cell>
          <cell r="M241">
            <v>0</v>
          </cell>
          <cell r="N241">
            <v>0</v>
          </cell>
          <cell r="O241">
            <v>0</v>
          </cell>
          <cell r="P241">
            <v>0</v>
          </cell>
        </row>
        <row r="242">
          <cell r="A242">
            <v>45</v>
          </cell>
          <cell r="B242" t="str">
            <v xml:space="preserve"> 300 mm  WIDE x 100 mm H</v>
          </cell>
          <cell r="C242">
            <v>230</v>
          </cell>
          <cell r="D242" t="str">
            <v>M</v>
          </cell>
          <cell r="E242">
            <v>328</v>
          </cell>
          <cell r="F242">
            <v>75440</v>
          </cell>
          <cell r="G242">
            <v>0</v>
          </cell>
          <cell r="H242">
            <v>0</v>
          </cell>
          <cell r="I242">
            <v>0.74</v>
          </cell>
          <cell r="J242">
            <v>170</v>
          </cell>
          <cell r="K242">
            <v>328</v>
          </cell>
          <cell r="L242">
            <v>75440</v>
          </cell>
          <cell r="M242">
            <v>0</v>
          </cell>
          <cell r="N242">
            <v>0</v>
          </cell>
          <cell r="O242">
            <v>207</v>
          </cell>
          <cell r="P242">
            <v>47610</v>
          </cell>
        </row>
        <row r="243">
          <cell r="A243">
            <v>46</v>
          </cell>
          <cell r="B243" t="str">
            <v xml:space="preserve"> 600 mm WIDE x 100 mm HIGH</v>
          </cell>
          <cell r="C243">
            <v>400</v>
          </cell>
          <cell r="D243" t="str">
            <v>M</v>
          </cell>
          <cell r="E243">
            <v>380</v>
          </cell>
          <cell r="F243">
            <v>152000</v>
          </cell>
          <cell r="G243">
            <v>0</v>
          </cell>
          <cell r="H243">
            <v>0</v>
          </cell>
          <cell r="I243">
            <v>0.84</v>
          </cell>
          <cell r="J243">
            <v>336</v>
          </cell>
          <cell r="K243">
            <v>380</v>
          </cell>
          <cell r="L243">
            <v>152000</v>
          </cell>
          <cell r="M243">
            <v>0</v>
          </cell>
          <cell r="N243">
            <v>0</v>
          </cell>
          <cell r="O243">
            <v>235</v>
          </cell>
          <cell r="P243">
            <v>94000</v>
          </cell>
        </row>
        <row r="244">
          <cell r="A244">
            <v>47</v>
          </cell>
          <cell r="B244" t="str">
            <v xml:space="preserve"> 1000 mm WIDE x 100 mm HIGH</v>
          </cell>
          <cell r="C244">
            <v>160</v>
          </cell>
          <cell r="D244" t="str">
            <v>M</v>
          </cell>
          <cell r="E244">
            <v>450</v>
          </cell>
          <cell r="F244">
            <v>72000</v>
          </cell>
          <cell r="G244">
            <v>0</v>
          </cell>
          <cell r="H244">
            <v>0</v>
          </cell>
          <cell r="I244">
            <v>1</v>
          </cell>
          <cell r="J244">
            <v>160</v>
          </cell>
          <cell r="K244">
            <v>450</v>
          </cell>
          <cell r="L244">
            <v>72000</v>
          </cell>
          <cell r="M244">
            <v>0</v>
          </cell>
          <cell r="N244">
            <v>0</v>
          </cell>
          <cell r="O244">
            <v>280</v>
          </cell>
          <cell r="P244">
            <v>44800</v>
          </cell>
        </row>
        <row r="245">
          <cell r="F245">
            <v>0</v>
          </cell>
          <cell r="G245">
            <v>0</v>
          </cell>
          <cell r="H245">
            <v>0</v>
          </cell>
          <cell r="I245">
            <v>0</v>
          </cell>
          <cell r="J245">
            <v>0</v>
          </cell>
          <cell r="K245">
            <v>0</v>
          </cell>
          <cell r="L245">
            <v>0</v>
          </cell>
          <cell r="M245">
            <v>0</v>
          </cell>
          <cell r="N245">
            <v>0</v>
          </cell>
          <cell r="O245">
            <v>0</v>
          </cell>
          <cell r="P245">
            <v>0</v>
          </cell>
        </row>
        <row r="246">
          <cell r="A246">
            <v>48</v>
          </cell>
          <cell r="B246" t="str">
            <v xml:space="preserve"> CABLE TRAY COVER, H.D. GALV. STEEL</v>
          </cell>
          <cell r="C246">
            <v>150</v>
          </cell>
          <cell r="D246" t="str">
            <v>M</v>
          </cell>
          <cell r="E246">
            <v>328</v>
          </cell>
          <cell r="F246">
            <v>49200</v>
          </cell>
          <cell r="G246">
            <v>0</v>
          </cell>
          <cell r="H246">
            <v>0</v>
          </cell>
          <cell r="I246">
            <v>0.6</v>
          </cell>
          <cell r="J246">
            <v>90</v>
          </cell>
          <cell r="K246">
            <v>328</v>
          </cell>
          <cell r="L246">
            <v>49200</v>
          </cell>
          <cell r="M246">
            <v>0</v>
          </cell>
          <cell r="N246">
            <v>0</v>
          </cell>
          <cell r="O246">
            <v>168</v>
          </cell>
          <cell r="P246">
            <v>25200</v>
          </cell>
        </row>
        <row r="247">
          <cell r="B247" t="str">
            <v xml:space="preserve"> W/ ANODIC TREATMENT &amp; EXPOSY COATING(50u)</v>
          </cell>
          <cell r="C247">
            <v>0</v>
          </cell>
          <cell r="D247">
            <v>0</v>
          </cell>
          <cell r="E247">
            <v>0</v>
          </cell>
          <cell r="F247">
            <v>0</v>
          </cell>
          <cell r="G247">
            <v>0</v>
          </cell>
          <cell r="H247">
            <v>0</v>
          </cell>
          <cell r="I247">
            <v>0</v>
          </cell>
          <cell r="J247">
            <v>0</v>
          </cell>
          <cell r="K247">
            <v>0</v>
          </cell>
          <cell r="L247">
            <v>0</v>
          </cell>
          <cell r="M247">
            <v>0</v>
          </cell>
          <cell r="N247">
            <v>0</v>
          </cell>
          <cell r="O247">
            <v>0</v>
          </cell>
          <cell r="P247">
            <v>0</v>
          </cell>
        </row>
        <row r="248">
          <cell r="B248" t="str">
            <v xml:space="preserve"> STRAIGHT SECTION, 600 mm WIDE</v>
          </cell>
          <cell r="C248">
            <v>0</v>
          </cell>
          <cell r="D248">
            <v>0</v>
          </cell>
          <cell r="E248">
            <v>0</v>
          </cell>
          <cell r="F248">
            <v>0</v>
          </cell>
          <cell r="G248">
            <v>0</v>
          </cell>
          <cell r="H248">
            <v>0</v>
          </cell>
          <cell r="I248">
            <v>0</v>
          </cell>
          <cell r="J248">
            <v>0</v>
          </cell>
          <cell r="K248">
            <v>0</v>
          </cell>
          <cell r="L248">
            <v>0</v>
          </cell>
          <cell r="M248">
            <v>0</v>
          </cell>
          <cell r="N248">
            <v>0</v>
          </cell>
          <cell r="O248">
            <v>0</v>
          </cell>
          <cell r="P248">
            <v>0</v>
          </cell>
        </row>
        <row r="249">
          <cell r="F249">
            <v>0</v>
          </cell>
          <cell r="G249">
            <v>0</v>
          </cell>
          <cell r="H249">
            <v>0</v>
          </cell>
          <cell r="I249">
            <v>0</v>
          </cell>
          <cell r="J249">
            <v>0</v>
          </cell>
          <cell r="K249">
            <v>0</v>
          </cell>
          <cell r="L249">
            <v>0</v>
          </cell>
          <cell r="M249">
            <v>0</v>
          </cell>
          <cell r="N249">
            <v>0</v>
          </cell>
          <cell r="O249">
            <v>0</v>
          </cell>
          <cell r="P249">
            <v>0</v>
          </cell>
        </row>
        <row r="250">
          <cell r="A250">
            <v>49</v>
          </cell>
          <cell r="B250" t="str">
            <v xml:space="preserve"> CABLE TRAY FITTINGS &amp; ACCESSORIES</v>
          </cell>
          <cell r="C250">
            <v>1</v>
          </cell>
          <cell r="D250" t="str">
            <v>LOT</v>
          </cell>
          <cell r="E250">
            <v>174320</v>
          </cell>
          <cell r="F250">
            <v>174320</v>
          </cell>
          <cell r="G250">
            <v>0</v>
          </cell>
          <cell r="H250">
            <v>0</v>
          </cell>
          <cell r="I250">
            <v>113.39999999999999</v>
          </cell>
          <cell r="J250">
            <v>113</v>
          </cell>
          <cell r="K250">
            <v>174320</v>
          </cell>
          <cell r="L250">
            <v>174320</v>
          </cell>
          <cell r="M250">
            <v>0</v>
          </cell>
          <cell r="N250">
            <v>0</v>
          </cell>
          <cell r="O250">
            <v>31752</v>
          </cell>
          <cell r="P250">
            <v>31752</v>
          </cell>
        </row>
        <row r="251">
          <cell r="F251">
            <v>0</v>
          </cell>
          <cell r="G251">
            <v>0</v>
          </cell>
          <cell r="H251">
            <v>0</v>
          </cell>
          <cell r="I251">
            <v>0</v>
          </cell>
          <cell r="J251">
            <v>0</v>
          </cell>
          <cell r="K251">
            <v>0</v>
          </cell>
          <cell r="L251">
            <v>0</v>
          </cell>
          <cell r="M251">
            <v>0</v>
          </cell>
          <cell r="N251">
            <v>0</v>
          </cell>
          <cell r="O251">
            <v>0</v>
          </cell>
          <cell r="P251">
            <v>0</v>
          </cell>
        </row>
        <row r="252">
          <cell r="A252">
            <v>50</v>
          </cell>
          <cell r="B252" t="str">
            <v xml:space="preserve"> CABLE TRAY SUPPORT(IN TRENCH), HOT DIPPED GALVAN.</v>
          </cell>
          <cell r="C252">
            <v>3950</v>
          </cell>
          <cell r="D252" t="str">
            <v>KG</v>
          </cell>
          <cell r="E252">
            <v>20</v>
          </cell>
          <cell r="F252">
            <v>79000</v>
          </cell>
          <cell r="G252">
            <v>0</v>
          </cell>
          <cell r="H252">
            <v>0</v>
          </cell>
          <cell r="I252">
            <v>0.15</v>
          </cell>
          <cell r="J252">
            <v>593</v>
          </cell>
          <cell r="K252">
            <v>20</v>
          </cell>
          <cell r="L252">
            <v>79000</v>
          </cell>
          <cell r="M252">
            <v>0</v>
          </cell>
          <cell r="N252">
            <v>0</v>
          </cell>
          <cell r="O252">
            <v>42</v>
          </cell>
          <cell r="P252">
            <v>165900</v>
          </cell>
        </row>
        <row r="253">
          <cell r="F253">
            <v>0</v>
          </cell>
          <cell r="G253">
            <v>0</v>
          </cell>
          <cell r="H253">
            <v>0</v>
          </cell>
          <cell r="I253">
            <v>0</v>
          </cell>
          <cell r="J253">
            <v>0</v>
          </cell>
          <cell r="K253">
            <v>0</v>
          </cell>
          <cell r="L253">
            <v>0</v>
          </cell>
          <cell r="M253">
            <v>0</v>
          </cell>
          <cell r="N253">
            <v>0</v>
          </cell>
          <cell r="O253">
            <v>0</v>
          </cell>
          <cell r="P253">
            <v>0</v>
          </cell>
        </row>
        <row r="254">
          <cell r="A254">
            <v>51</v>
          </cell>
          <cell r="B254" t="str">
            <v>POOLING BOX, OUTDOOR TYPE</v>
          </cell>
          <cell r="C254">
            <v>6</v>
          </cell>
          <cell r="D254" t="str">
            <v>SET</v>
          </cell>
          <cell r="E254">
            <v>80000</v>
          </cell>
          <cell r="F254">
            <v>480000</v>
          </cell>
          <cell r="G254">
            <v>0</v>
          </cell>
          <cell r="H254">
            <v>0</v>
          </cell>
          <cell r="I254">
            <v>50</v>
          </cell>
          <cell r="J254">
            <v>300</v>
          </cell>
          <cell r="K254">
            <v>80000</v>
          </cell>
          <cell r="L254">
            <v>480000</v>
          </cell>
          <cell r="M254">
            <v>0</v>
          </cell>
          <cell r="N254">
            <v>0</v>
          </cell>
          <cell r="O254">
            <v>14000</v>
          </cell>
          <cell r="P254">
            <v>84000</v>
          </cell>
        </row>
        <row r="255">
          <cell r="B255" t="str">
            <v>HOT DIPPED GALVANIZED STEEL, W/ PAINTING</v>
          </cell>
          <cell r="C255">
            <v>0</v>
          </cell>
          <cell r="D255">
            <v>0</v>
          </cell>
          <cell r="E255">
            <v>0</v>
          </cell>
          <cell r="F255">
            <v>0</v>
          </cell>
          <cell r="G255">
            <v>0</v>
          </cell>
          <cell r="H255">
            <v>0</v>
          </cell>
          <cell r="I255">
            <v>0</v>
          </cell>
          <cell r="J255">
            <v>0</v>
          </cell>
          <cell r="K255">
            <v>0</v>
          </cell>
          <cell r="L255">
            <v>0</v>
          </cell>
          <cell r="M255">
            <v>0</v>
          </cell>
          <cell r="N255">
            <v>0</v>
          </cell>
          <cell r="O255">
            <v>0</v>
          </cell>
          <cell r="P255">
            <v>0</v>
          </cell>
        </row>
        <row r="256">
          <cell r="B256" t="str">
            <v xml:space="preserve"> 3000(L)x1600(D)x2200(H)MM., W/ DOORS</v>
          </cell>
          <cell r="C256">
            <v>0</v>
          </cell>
          <cell r="D256">
            <v>0</v>
          </cell>
          <cell r="E256">
            <v>0</v>
          </cell>
          <cell r="F256">
            <v>0</v>
          </cell>
          <cell r="G256">
            <v>0</v>
          </cell>
          <cell r="H256">
            <v>0</v>
          </cell>
          <cell r="I256">
            <v>0</v>
          </cell>
          <cell r="J256">
            <v>0</v>
          </cell>
          <cell r="K256">
            <v>0</v>
          </cell>
          <cell r="L256">
            <v>0</v>
          </cell>
          <cell r="M256">
            <v>0</v>
          </cell>
          <cell r="N256">
            <v>0</v>
          </cell>
          <cell r="O256">
            <v>0</v>
          </cell>
          <cell r="P256">
            <v>0</v>
          </cell>
        </row>
        <row r="257">
          <cell r="F257">
            <v>0</v>
          </cell>
          <cell r="G257">
            <v>0</v>
          </cell>
          <cell r="H257">
            <v>0</v>
          </cell>
          <cell r="I257">
            <v>0</v>
          </cell>
          <cell r="J257">
            <v>0</v>
          </cell>
          <cell r="K257">
            <v>0</v>
          </cell>
          <cell r="L257">
            <v>0</v>
          </cell>
          <cell r="M257">
            <v>0</v>
          </cell>
          <cell r="N257">
            <v>0</v>
          </cell>
          <cell r="O257">
            <v>0</v>
          </cell>
          <cell r="P257">
            <v>0</v>
          </cell>
          <cell r="Q257">
            <v>0</v>
          </cell>
        </row>
        <row r="258">
          <cell r="A258">
            <v>52</v>
          </cell>
          <cell r="B258" t="str">
            <v xml:space="preserve">JUNCTION BOX, INDOOR TYPE, </v>
          </cell>
          <cell r="C258">
            <v>3</v>
          </cell>
          <cell r="D258" t="str">
            <v>SET</v>
          </cell>
          <cell r="E258">
            <v>16000</v>
          </cell>
          <cell r="F258">
            <v>48000</v>
          </cell>
          <cell r="G258">
            <v>0</v>
          </cell>
          <cell r="H258">
            <v>0</v>
          </cell>
          <cell r="I258">
            <v>15</v>
          </cell>
          <cell r="J258">
            <v>45</v>
          </cell>
          <cell r="K258">
            <v>16000</v>
          </cell>
          <cell r="L258">
            <v>48000</v>
          </cell>
          <cell r="M258">
            <v>0</v>
          </cell>
          <cell r="N258">
            <v>0</v>
          </cell>
          <cell r="O258">
            <v>4200</v>
          </cell>
          <cell r="P258">
            <v>12600</v>
          </cell>
        </row>
        <row r="259">
          <cell r="B259" t="str">
            <v>W/ TB.(FOR 2.0MM. WIRE) X 200P</v>
          </cell>
          <cell r="C259">
            <v>0</v>
          </cell>
          <cell r="D259">
            <v>0</v>
          </cell>
          <cell r="E259">
            <v>0</v>
          </cell>
          <cell r="F259">
            <v>0</v>
          </cell>
          <cell r="G259">
            <v>0</v>
          </cell>
          <cell r="H259">
            <v>0</v>
          </cell>
          <cell r="I259">
            <v>0</v>
          </cell>
          <cell r="J259">
            <v>0</v>
          </cell>
          <cell r="K259">
            <v>0</v>
          </cell>
          <cell r="L259">
            <v>0</v>
          </cell>
          <cell r="M259">
            <v>0</v>
          </cell>
          <cell r="N259">
            <v>0</v>
          </cell>
          <cell r="O259">
            <v>0</v>
          </cell>
          <cell r="P259">
            <v>0</v>
          </cell>
        </row>
        <row r="260">
          <cell r="F260">
            <v>0</v>
          </cell>
          <cell r="G260">
            <v>0</v>
          </cell>
          <cell r="H260">
            <v>0</v>
          </cell>
          <cell r="I260">
            <v>0</v>
          </cell>
          <cell r="J260">
            <v>0</v>
          </cell>
          <cell r="K260">
            <v>0</v>
          </cell>
          <cell r="L260">
            <v>0</v>
          </cell>
          <cell r="M260">
            <v>0</v>
          </cell>
          <cell r="N260">
            <v>0</v>
          </cell>
          <cell r="O260">
            <v>0</v>
          </cell>
          <cell r="P260">
            <v>0</v>
          </cell>
        </row>
        <row r="261">
          <cell r="A261">
            <v>53</v>
          </cell>
          <cell r="B261" t="str">
            <v xml:space="preserve"> MISCELLANEOUS MATERIALS</v>
          </cell>
          <cell r="C261">
            <v>1</v>
          </cell>
          <cell r="D261" t="str">
            <v>LOT</v>
          </cell>
          <cell r="E261">
            <v>677772</v>
          </cell>
          <cell r="F261">
            <v>677772</v>
          </cell>
          <cell r="G261">
            <v>0</v>
          </cell>
          <cell r="H261">
            <v>0</v>
          </cell>
          <cell r="I261">
            <v>963.71999999999991</v>
          </cell>
          <cell r="J261">
            <v>964</v>
          </cell>
          <cell r="K261">
            <v>677772</v>
          </cell>
          <cell r="L261">
            <v>677772</v>
          </cell>
          <cell r="M261">
            <v>0</v>
          </cell>
          <cell r="N261">
            <v>0</v>
          </cell>
          <cell r="O261">
            <v>269842</v>
          </cell>
          <cell r="P261">
            <v>269842</v>
          </cell>
        </row>
        <row r="262">
          <cell r="F262">
            <v>0</v>
          </cell>
          <cell r="G262">
            <v>0</v>
          </cell>
          <cell r="H262">
            <v>0</v>
          </cell>
          <cell r="I262">
            <v>0</v>
          </cell>
          <cell r="J262">
            <v>0</v>
          </cell>
          <cell r="K262">
            <v>0</v>
          </cell>
          <cell r="L262">
            <v>0</v>
          </cell>
          <cell r="M262">
            <v>0</v>
          </cell>
          <cell r="N262">
            <v>0</v>
          </cell>
          <cell r="O262">
            <v>0</v>
          </cell>
          <cell r="P262">
            <v>0</v>
          </cell>
        </row>
        <row r="263">
          <cell r="B263" t="str">
            <v>SUB-TOTAL : (B)</v>
          </cell>
          <cell r="C263">
            <v>0</v>
          </cell>
          <cell r="D263">
            <v>0</v>
          </cell>
          <cell r="E263">
            <v>0</v>
          </cell>
          <cell r="F263">
            <v>23270172</v>
          </cell>
          <cell r="G263">
            <v>0</v>
          </cell>
          <cell r="H263">
            <v>0</v>
          </cell>
          <cell r="I263">
            <v>0</v>
          </cell>
          <cell r="J263">
            <v>33088</v>
          </cell>
          <cell r="K263">
            <v>0</v>
          </cell>
          <cell r="L263">
            <v>23270172</v>
          </cell>
          <cell r="M263">
            <v>0</v>
          </cell>
          <cell r="N263">
            <v>0</v>
          </cell>
          <cell r="O263">
            <v>0</v>
          </cell>
          <cell r="P263">
            <v>9262383</v>
          </cell>
        </row>
        <row r="264">
          <cell r="F264">
            <v>0</v>
          </cell>
          <cell r="G264">
            <v>0</v>
          </cell>
          <cell r="H264">
            <v>0</v>
          </cell>
          <cell r="I264">
            <v>0</v>
          </cell>
          <cell r="J264">
            <v>0</v>
          </cell>
          <cell r="K264">
            <v>0</v>
          </cell>
          <cell r="L264">
            <v>0</v>
          </cell>
          <cell r="M264">
            <v>0</v>
          </cell>
          <cell r="N264">
            <v>0</v>
          </cell>
          <cell r="O264">
            <v>0</v>
          </cell>
          <cell r="P264">
            <v>0</v>
          </cell>
        </row>
        <row r="265">
          <cell r="A265">
            <v>0</v>
          </cell>
          <cell r="B265">
            <v>0</v>
          </cell>
          <cell r="C265">
            <v>0</v>
          </cell>
          <cell r="D265">
            <v>0</v>
          </cell>
          <cell r="E265">
            <v>0</v>
          </cell>
          <cell r="F265">
            <v>0</v>
          </cell>
          <cell r="G265">
            <v>0</v>
          </cell>
          <cell r="H265">
            <v>0</v>
          </cell>
          <cell r="I265">
            <v>0</v>
          </cell>
          <cell r="J265">
            <v>0</v>
          </cell>
          <cell r="K265">
            <v>0</v>
          </cell>
          <cell r="L265">
            <v>0</v>
          </cell>
          <cell r="M265">
            <v>0</v>
          </cell>
          <cell r="N265">
            <v>0</v>
          </cell>
          <cell r="O265">
            <v>0</v>
          </cell>
          <cell r="P265">
            <v>0</v>
          </cell>
        </row>
        <row r="266">
          <cell r="F266">
            <v>0</v>
          </cell>
          <cell r="G266">
            <v>0</v>
          </cell>
          <cell r="H266">
            <v>0</v>
          </cell>
          <cell r="I266">
            <v>0</v>
          </cell>
          <cell r="J266">
            <v>0</v>
          </cell>
          <cell r="K266">
            <v>0</v>
          </cell>
          <cell r="L266">
            <v>0</v>
          </cell>
          <cell r="M266">
            <v>0</v>
          </cell>
          <cell r="N266">
            <v>0</v>
          </cell>
          <cell r="O266">
            <v>0</v>
          </cell>
          <cell r="P266">
            <v>0</v>
          </cell>
        </row>
        <row r="267">
          <cell r="A267" t="str">
            <v xml:space="preserve">  C.</v>
          </cell>
          <cell r="B267" t="str">
            <v xml:space="preserve"> LIGHTING SYSTEM(????????????)</v>
          </cell>
          <cell r="C267">
            <v>350</v>
          </cell>
          <cell r="D267" t="str">
            <v>M</v>
          </cell>
          <cell r="E267">
            <v>26</v>
          </cell>
          <cell r="F267">
            <v>0</v>
          </cell>
          <cell r="G267">
            <v>0</v>
          </cell>
          <cell r="H267">
            <v>0</v>
          </cell>
          <cell r="I267">
            <v>0</v>
          </cell>
          <cell r="J267">
            <v>0</v>
          </cell>
          <cell r="K267">
            <v>0</v>
          </cell>
          <cell r="L267">
            <v>0</v>
          </cell>
          <cell r="M267">
            <v>0</v>
          </cell>
          <cell r="N267">
            <v>0</v>
          </cell>
          <cell r="O267">
            <v>0</v>
          </cell>
          <cell r="P267">
            <v>0</v>
          </cell>
        </row>
        <row r="268">
          <cell r="A268">
            <v>1</v>
          </cell>
          <cell r="B268" t="str">
            <v xml:space="preserve"> LIGHTING PANEL FOR CLASS 1 DIV.2  GROUP D</v>
          </cell>
          <cell r="C268">
            <v>1</v>
          </cell>
          <cell r="D268" t="str">
            <v>SET</v>
          </cell>
          <cell r="E268">
            <v>144000</v>
          </cell>
          <cell r="F268">
            <v>144000</v>
          </cell>
          <cell r="G268">
            <v>0</v>
          </cell>
          <cell r="H268">
            <v>0</v>
          </cell>
          <cell r="I268">
            <v>10</v>
          </cell>
          <cell r="J268">
            <v>10</v>
          </cell>
          <cell r="K268">
            <v>144000</v>
          </cell>
          <cell r="L268">
            <v>144000</v>
          </cell>
          <cell r="M268">
            <v>0</v>
          </cell>
          <cell r="N268">
            <v>0</v>
          </cell>
          <cell r="O268">
            <v>2800</v>
          </cell>
          <cell r="P268">
            <v>2800</v>
          </cell>
        </row>
        <row r="269">
          <cell r="B269" t="str">
            <v xml:space="preserve"> , 3 PHASE 3 WIRE 240V, MAIN 3P30A,BRANCH 2P 20A 6CKT</v>
          </cell>
          <cell r="C269">
            <v>0</v>
          </cell>
          <cell r="D269">
            <v>0</v>
          </cell>
          <cell r="E269">
            <v>0</v>
          </cell>
          <cell r="F269">
            <v>0</v>
          </cell>
          <cell r="G269">
            <v>0</v>
          </cell>
          <cell r="H269">
            <v>0</v>
          </cell>
          <cell r="I269">
            <v>0.5</v>
          </cell>
          <cell r="J269">
            <v>0</v>
          </cell>
          <cell r="K269">
            <v>0</v>
          </cell>
          <cell r="L269">
            <v>0</v>
          </cell>
          <cell r="M269">
            <v>0</v>
          </cell>
          <cell r="N269">
            <v>0</v>
          </cell>
          <cell r="O269">
            <v>0</v>
          </cell>
          <cell r="P269">
            <v>0</v>
          </cell>
        </row>
        <row r="270">
          <cell r="A270">
            <v>2</v>
          </cell>
          <cell r="B270" t="str">
            <v xml:space="preserve">LTG. PNL FOR WEATHER-PROOF, 3PHASE 3 WIRE 240V </v>
          </cell>
          <cell r="C270">
            <v>1</v>
          </cell>
          <cell r="D270" t="str">
            <v>SET</v>
          </cell>
          <cell r="E270">
            <v>13000</v>
          </cell>
          <cell r="F270">
            <v>13000</v>
          </cell>
          <cell r="G270">
            <v>0</v>
          </cell>
          <cell r="H270">
            <v>0</v>
          </cell>
          <cell r="I270">
            <v>10</v>
          </cell>
          <cell r="J270">
            <v>10</v>
          </cell>
          <cell r="K270">
            <v>13000</v>
          </cell>
          <cell r="L270">
            <v>13000</v>
          </cell>
          <cell r="M270">
            <v>0</v>
          </cell>
          <cell r="N270">
            <v>0</v>
          </cell>
          <cell r="O270">
            <v>2800</v>
          </cell>
          <cell r="P270">
            <v>2800</v>
          </cell>
        </row>
        <row r="271">
          <cell r="A271">
            <v>11</v>
          </cell>
          <cell r="B271" t="str">
            <v>MAIN 3P30A,BRANCH 2P 20A 8 CKT</v>
          </cell>
          <cell r="C271">
            <v>0</v>
          </cell>
          <cell r="D271">
            <v>0</v>
          </cell>
          <cell r="E271">
            <v>0</v>
          </cell>
          <cell r="F271">
            <v>0</v>
          </cell>
          <cell r="G271">
            <v>0</v>
          </cell>
          <cell r="H271">
            <v>0</v>
          </cell>
          <cell r="I271">
            <v>0</v>
          </cell>
          <cell r="J271">
            <v>0</v>
          </cell>
          <cell r="K271">
            <v>0</v>
          </cell>
          <cell r="L271">
            <v>0</v>
          </cell>
          <cell r="M271">
            <v>0</v>
          </cell>
          <cell r="N271">
            <v>0</v>
          </cell>
          <cell r="O271">
            <v>0</v>
          </cell>
          <cell r="P271">
            <v>0</v>
          </cell>
        </row>
        <row r="272">
          <cell r="A272">
            <v>3</v>
          </cell>
          <cell r="B272" t="str">
            <v>LTG. PNL. FOR CLASS 1, DIV.2 GROUP D , 3PHASE 3WIRE</v>
          </cell>
          <cell r="C272">
            <v>1</v>
          </cell>
          <cell r="D272" t="str">
            <v>SET</v>
          </cell>
          <cell r="E272">
            <v>157500</v>
          </cell>
          <cell r="F272">
            <v>157500</v>
          </cell>
          <cell r="G272">
            <v>0</v>
          </cell>
          <cell r="H272">
            <v>0</v>
          </cell>
          <cell r="I272">
            <v>10</v>
          </cell>
          <cell r="J272">
            <v>10</v>
          </cell>
          <cell r="K272">
            <v>157500</v>
          </cell>
          <cell r="L272">
            <v>157500</v>
          </cell>
          <cell r="M272">
            <v>0</v>
          </cell>
          <cell r="N272">
            <v>0</v>
          </cell>
          <cell r="O272">
            <v>2800</v>
          </cell>
          <cell r="P272">
            <v>2800</v>
          </cell>
        </row>
        <row r="273">
          <cell r="B273" t="str">
            <v>240V, MAIN 3P50A,BRANCH 2P 20A 10CKT</v>
          </cell>
          <cell r="C273">
            <v>0</v>
          </cell>
          <cell r="D273">
            <v>0</v>
          </cell>
          <cell r="E273">
            <v>0</v>
          </cell>
          <cell r="F273">
            <v>0</v>
          </cell>
          <cell r="G273">
            <v>0</v>
          </cell>
          <cell r="H273">
            <v>0</v>
          </cell>
          <cell r="I273">
            <v>0.56000000000000005</v>
          </cell>
          <cell r="J273">
            <v>0</v>
          </cell>
          <cell r="K273">
            <v>0</v>
          </cell>
          <cell r="L273">
            <v>0</v>
          </cell>
          <cell r="M273">
            <v>0</v>
          </cell>
          <cell r="N273">
            <v>0</v>
          </cell>
          <cell r="O273">
            <v>0</v>
          </cell>
          <cell r="P273">
            <v>0</v>
          </cell>
        </row>
        <row r="274">
          <cell r="A274">
            <v>4</v>
          </cell>
          <cell r="B274" t="str">
            <v>LTG. PNL. FOR WEATHER-PROOF , 3PHASE 3WIRE</v>
          </cell>
          <cell r="C274">
            <v>1</v>
          </cell>
          <cell r="D274" t="str">
            <v>SET</v>
          </cell>
          <cell r="E274">
            <v>11000</v>
          </cell>
          <cell r="F274">
            <v>11000</v>
          </cell>
          <cell r="G274">
            <v>0</v>
          </cell>
          <cell r="H274">
            <v>0</v>
          </cell>
          <cell r="I274">
            <v>8</v>
          </cell>
          <cell r="J274">
            <v>8</v>
          </cell>
          <cell r="K274">
            <v>11000</v>
          </cell>
          <cell r="L274">
            <v>11000</v>
          </cell>
          <cell r="M274">
            <v>0</v>
          </cell>
          <cell r="N274">
            <v>0</v>
          </cell>
          <cell r="O274">
            <v>2240</v>
          </cell>
          <cell r="P274">
            <v>2240</v>
          </cell>
        </row>
        <row r="275">
          <cell r="B275" t="str">
            <v>240V, MAIN 3P30A,BRANCH2P 20A 6CKT</v>
          </cell>
          <cell r="C275">
            <v>0</v>
          </cell>
          <cell r="D275">
            <v>0</v>
          </cell>
          <cell r="E275">
            <v>0</v>
          </cell>
          <cell r="F275">
            <v>0</v>
          </cell>
          <cell r="G275">
            <v>0</v>
          </cell>
          <cell r="H275">
            <v>0</v>
          </cell>
          <cell r="I275">
            <v>0</v>
          </cell>
          <cell r="J275">
            <v>0</v>
          </cell>
          <cell r="K275">
            <v>0</v>
          </cell>
          <cell r="L275">
            <v>0</v>
          </cell>
          <cell r="M275">
            <v>0</v>
          </cell>
          <cell r="N275">
            <v>0</v>
          </cell>
          <cell r="O275">
            <v>0</v>
          </cell>
          <cell r="P275">
            <v>0</v>
          </cell>
        </row>
        <row r="276">
          <cell r="A276">
            <v>5</v>
          </cell>
          <cell r="B276" t="str">
            <v>LTG. PNL. FOR CLASS 1, DIV.2 GROUP D 3 PHASE 3 WIRE</v>
          </cell>
          <cell r="C276">
            <v>1</v>
          </cell>
          <cell r="D276" t="str">
            <v>SET</v>
          </cell>
          <cell r="E276">
            <v>164700</v>
          </cell>
          <cell r="F276">
            <v>164700</v>
          </cell>
          <cell r="G276">
            <v>0</v>
          </cell>
          <cell r="H276">
            <v>0</v>
          </cell>
          <cell r="I276">
            <v>8</v>
          </cell>
          <cell r="J276">
            <v>8</v>
          </cell>
          <cell r="K276">
            <v>164700</v>
          </cell>
          <cell r="L276">
            <v>164700</v>
          </cell>
          <cell r="M276">
            <v>0</v>
          </cell>
          <cell r="N276">
            <v>0</v>
          </cell>
          <cell r="O276">
            <v>2240</v>
          </cell>
          <cell r="P276">
            <v>2240</v>
          </cell>
        </row>
        <row r="277">
          <cell r="B277" t="str">
            <v>240V 2P50A 12CKT</v>
          </cell>
          <cell r="C277">
            <v>0</v>
          </cell>
          <cell r="D277">
            <v>0</v>
          </cell>
          <cell r="E277">
            <v>0</v>
          </cell>
          <cell r="F277">
            <v>0</v>
          </cell>
          <cell r="G277">
            <v>0</v>
          </cell>
          <cell r="H277">
            <v>0</v>
          </cell>
          <cell r="I277">
            <v>0</v>
          </cell>
          <cell r="J277">
            <v>0</v>
          </cell>
          <cell r="K277">
            <v>0</v>
          </cell>
          <cell r="L277">
            <v>0</v>
          </cell>
          <cell r="M277">
            <v>0</v>
          </cell>
          <cell r="N277">
            <v>0</v>
          </cell>
          <cell r="O277">
            <v>0</v>
          </cell>
          <cell r="P277">
            <v>0</v>
          </cell>
        </row>
        <row r="278">
          <cell r="A278">
            <v>6</v>
          </cell>
          <cell r="B278" t="str">
            <v>LTG. PNL. FOR GENERAL PURPOSE 3 PHASE 3 WIRE</v>
          </cell>
          <cell r="C278">
            <v>2</v>
          </cell>
          <cell r="D278" t="str">
            <v>SET</v>
          </cell>
          <cell r="E278">
            <v>12500</v>
          </cell>
          <cell r="F278">
            <v>25000</v>
          </cell>
          <cell r="G278">
            <v>0</v>
          </cell>
          <cell r="H278">
            <v>0</v>
          </cell>
          <cell r="I278">
            <v>8</v>
          </cell>
          <cell r="J278">
            <v>16</v>
          </cell>
          <cell r="K278">
            <v>12500</v>
          </cell>
          <cell r="L278">
            <v>25000</v>
          </cell>
          <cell r="M278">
            <v>0</v>
          </cell>
          <cell r="N278">
            <v>0</v>
          </cell>
          <cell r="O278">
            <v>2240</v>
          </cell>
          <cell r="P278">
            <v>4480</v>
          </cell>
        </row>
        <row r="279">
          <cell r="B279" t="str">
            <v>240V MAIN 3P50A,BRANCH 3P20A 6CKT</v>
          </cell>
          <cell r="C279">
            <v>0</v>
          </cell>
          <cell r="D279">
            <v>0</v>
          </cell>
          <cell r="E279">
            <v>0</v>
          </cell>
          <cell r="F279">
            <v>0</v>
          </cell>
          <cell r="G279">
            <v>0</v>
          </cell>
          <cell r="H279">
            <v>0</v>
          </cell>
          <cell r="I279">
            <v>0</v>
          </cell>
          <cell r="J279">
            <v>0</v>
          </cell>
          <cell r="K279">
            <v>0</v>
          </cell>
          <cell r="L279">
            <v>0</v>
          </cell>
          <cell r="M279">
            <v>0</v>
          </cell>
          <cell r="N279">
            <v>0</v>
          </cell>
          <cell r="O279">
            <v>0</v>
          </cell>
          <cell r="P279">
            <v>0</v>
          </cell>
        </row>
        <row r="280">
          <cell r="A280">
            <v>7</v>
          </cell>
          <cell r="B280" t="str">
            <v>LTG. PNL. FOR GENERAL PURPOSE 3 PHASE 3 WIRE</v>
          </cell>
          <cell r="C280">
            <v>1</v>
          </cell>
          <cell r="D280" t="str">
            <v>SET</v>
          </cell>
          <cell r="E280">
            <v>14500</v>
          </cell>
          <cell r="F280">
            <v>14500</v>
          </cell>
          <cell r="G280">
            <v>0</v>
          </cell>
          <cell r="H280">
            <v>0</v>
          </cell>
          <cell r="I280">
            <v>8</v>
          </cell>
          <cell r="J280">
            <v>8</v>
          </cell>
          <cell r="K280">
            <v>14500</v>
          </cell>
          <cell r="L280">
            <v>14500</v>
          </cell>
          <cell r="M280">
            <v>0</v>
          </cell>
          <cell r="N280">
            <v>0</v>
          </cell>
          <cell r="O280">
            <v>2240</v>
          </cell>
          <cell r="P280">
            <v>2240</v>
          </cell>
        </row>
        <row r="281">
          <cell r="B281" t="str">
            <v>240V MAIN 3P70A,BRANCH 3P20A 8CKT</v>
          </cell>
          <cell r="C281">
            <v>0</v>
          </cell>
          <cell r="D281">
            <v>0</v>
          </cell>
          <cell r="E281">
            <v>0</v>
          </cell>
          <cell r="F281">
            <v>0</v>
          </cell>
          <cell r="G281">
            <v>0</v>
          </cell>
          <cell r="H281">
            <v>0</v>
          </cell>
          <cell r="I281">
            <v>0</v>
          </cell>
          <cell r="J281">
            <v>0</v>
          </cell>
          <cell r="K281">
            <v>0</v>
          </cell>
          <cell r="L281">
            <v>0</v>
          </cell>
          <cell r="M281">
            <v>0</v>
          </cell>
          <cell r="N281">
            <v>0</v>
          </cell>
          <cell r="O281">
            <v>0</v>
          </cell>
          <cell r="P281">
            <v>0</v>
          </cell>
        </row>
        <row r="282">
          <cell r="A282">
            <v>8</v>
          </cell>
          <cell r="B282" t="str">
            <v>CIRCUIT BREAKER AND ENCLOSURE FOR CLASS 1 DIV.2</v>
          </cell>
          <cell r="C282">
            <v>5</v>
          </cell>
          <cell r="D282" t="str">
            <v>SET</v>
          </cell>
          <cell r="E282">
            <v>37800</v>
          </cell>
          <cell r="F282">
            <v>189000</v>
          </cell>
          <cell r="G282">
            <v>0</v>
          </cell>
          <cell r="H282">
            <v>0</v>
          </cell>
          <cell r="I282">
            <v>4</v>
          </cell>
          <cell r="J282">
            <v>20</v>
          </cell>
          <cell r="K282">
            <v>37800</v>
          </cell>
          <cell r="L282">
            <v>189000</v>
          </cell>
          <cell r="M282">
            <v>0</v>
          </cell>
          <cell r="N282">
            <v>0</v>
          </cell>
          <cell r="O282">
            <v>1120</v>
          </cell>
          <cell r="P282">
            <v>5600</v>
          </cell>
        </row>
        <row r="283">
          <cell r="B283" t="str">
            <v>GROUP D, 3-POLE 20AMP</v>
          </cell>
          <cell r="C283">
            <v>0</v>
          </cell>
          <cell r="D283">
            <v>0</v>
          </cell>
          <cell r="E283">
            <v>0</v>
          </cell>
          <cell r="F283">
            <v>0</v>
          </cell>
          <cell r="G283">
            <v>0</v>
          </cell>
          <cell r="H283">
            <v>0</v>
          </cell>
          <cell r="I283">
            <v>0</v>
          </cell>
          <cell r="J283">
            <v>0</v>
          </cell>
          <cell r="K283">
            <v>0</v>
          </cell>
          <cell r="L283">
            <v>0</v>
          </cell>
          <cell r="M283">
            <v>0</v>
          </cell>
          <cell r="N283">
            <v>0</v>
          </cell>
          <cell r="O283">
            <v>0</v>
          </cell>
          <cell r="P283">
            <v>0</v>
          </cell>
        </row>
        <row r="284">
          <cell r="A284">
            <v>9</v>
          </cell>
          <cell r="B284" t="str">
            <v xml:space="preserve">CIRCUIT BREAKER AND ENCLOSURE FOR CLASS 1 DIV.2 </v>
          </cell>
          <cell r="C284">
            <v>1</v>
          </cell>
          <cell r="D284" t="str">
            <v>SET</v>
          </cell>
          <cell r="E284">
            <v>37800</v>
          </cell>
          <cell r="F284">
            <v>37800</v>
          </cell>
          <cell r="G284">
            <v>0</v>
          </cell>
          <cell r="H284">
            <v>0</v>
          </cell>
          <cell r="I284">
            <v>4</v>
          </cell>
          <cell r="J284">
            <v>4</v>
          </cell>
          <cell r="K284">
            <v>37800</v>
          </cell>
          <cell r="L284">
            <v>37800</v>
          </cell>
          <cell r="M284">
            <v>0</v>
          </cell>
          <cell r="N284">
            <v>0</v>
          </cell>
          <cell r="O284">
            <v>1120</v>
          </cell>
          <cell r="P284">
            <v>1120</v>
          </cell>
        </row>
        <row r="285">
          <cell r="B285" t="str">
            <v>GROUP D 3-POLE 30AMP</v>
          </cell>
          <cell r="C285">
            <v>0</v>
          </cell>
          <cell r="D285">
            <v>0</v>
          </cell>
          <cell r="E285">
            <v>0</v>
          </cell>
          <cell r="F285">
            <v>0</v>
          </cell>
          <cell r="G285">
            <v>0</v>
          </cell>
          <cell r="H285">
            <v>0</v>
          </cell>
          <cell r="I285">
            <v>0</v>
          </cell>
          <cell r="J285">
            <v>0</v>
          </cell>
          <cell r="K285">
            <v>0</v>
          </cell>
          <cell r="L285">
            <v>0</v>
          </cell>
          <cell r="M285">
            <v>0</v>
          </cell>
          <cell r="N285">
            <v>0</v>
          </cell>
          <cell r="O285">
            <v>0</v>
          </cell>
          <cell r="P285">
            <v>0</v>
          </cell>
        </row>
        <row r="286">
          <cell r="A286">
            <v>10</v>
          </cell>
          <cell r="B286" t="str">
            <v xml:space="preserve">DRY TYPE TRANSFORMER WITH ENCLOSURE </v>
          </cell>
          <cell r="C286">
            <v>4</v>
          </cell>
          <cell r="D286" t="str">
            <v>SET</v>
          </cell>
          <cell r="E286">
            <v>25000</v>
          </cell>
          <cell r="F286">
            <v>100000</v>
          </cell>
          <cell r="G286">
            <v>0</v>
          </cell>
          <cell r="H286">
            <v>0</v>
          </cell>
          <cell r="I286">
            <v>12</v>
          </cell>
          <cell r="J286">
            <v>48</v>
          </cell>
          <cell r="K286">
            <v>25000</v>
          </cell>
          <cell r="L286">
            <v>100000</v>
          </cell>
          <cell r="M286">
            <v>0</v>
          </cell>
          <cell r="N286">
            <v>0</v>
          </cell>
          <cell r="O286">
            <v>3360</v>
          </cell>
          <cell r="P286">
            <v>13440</v>
          </cell>
        </row>
        <row r="287">
          <cell r="B287" t="str">
            <v>3PH 480/240V 15KVA</v>
          </cell>
          <cell r="C287">
            <v>0</v>
          </cell>
          <cell r="D287">
            <v>0</v>
          </cell>
          <cell r="E287">
            <v>0</v>
          </cell>
          <cell r="F287">
            <v>0</v>
          </cell>
          <cell r="G287">
            <v>0</v>
          </cell>
          <cell r="H287">
            <v>0</v>
          </cell>
          <cell r="I287">
            <v>0</v>
          </cell>
          <cell r="J287">
            <v>0</v>
          </cell>
          <cell r="K287">
            <v>0</v>
          </cell>
          <cell r="L287">
            <v>0</v>
          </cell>
          <cell r="M287">
            <v>0</v>
          </cell>
          <cell r="N287">
            <v>0</v>
          </cell>
          <cell r="O287">
            <v>0</v>
          </cell>
          <cell r="P287">
            <v>0</v>
          </cell>
        </row>
        <row r="288">
          <cell r="A288">
            <v>11</v>
          </cell>
          <cell r="B288" t="str">
            <v xml:space="preserve">DRY TYPE TRANSFORMER WITH ENCLOSURE  </v>
          </cell>
          <cell r="C288">
            <v>1</v>
          </cell>
          <cell r="D288" t="str">
            <v>SET</v>
          </cell>
          <cell r="E288">
            <v>33000</v>
          </cell>
          <cell r="F288">
            <v>33000</v>
          </cell>
          <cell r="G288">
            <v>0</v>
          </cell>
          <cell r="H288">
            <v>0</v>
          </cell>
          <cell r="I288">
            <v>16</v>
          </cell>
          <cell r="J288">
            <v>16</v>
          </cell>
          <cell r="K288">
            <v>33000</v>
          </cell>
          <cell r="L288">
            <v>33000</v>
          </cell>
          <cell r="M288">
            <v>0</v>
          </cell>
          <cell r="N288">
            <v>0</v>
          </cell>
          <cell r="O288">
            <v>4480</v>
          </cell>
          <cell r="P288">
            <v>4480</v>
          </cell>
        </row>
        <row r="289">
          <cell r="B289" t="str">
            <v xml:space="preserve"> 3PH 480/240V 25KVA</v>
          </cell>
          <cell r="C289">
            <v>0</v>
          </cell>
          <cell r="D289">
            <v>0</v>
          </cell>
          <cell r="E289">
            <v>0</v>
          </cell>
          <cell r="F289">
            <v>0</v>
          </cell>
          <cell r="G289">
            <v>0</v>
          </cell>
          <cell r="H289">
            <v>0</v>
          </cell>
          <cell r="I289">
            <v>9</v>
          </cell>
          <cell r="J289">
            <v>0</v>
          </cell>
          <cell r="K289">
            <v>0</v>
          </cell>
          <cell r="L289">
            <v>0</v>
          </cell>
          <cell r="M289">
            <v>0</v>
          </cell>
          <cell r="N289">
            <v>0</v>
          </cell>
          <cell r="O289">
            <v>0</v>
          </cell>
          <cell r="P289">
            <v>0</v>
          </cell>
        </row>
        <row r="290">
          <cell r="A290">
            <v>12</v>
          </cell>
          <cell r="B290" t="str">
            <v xml:space="preserve">DRY TYPE TRANSFORMER WITH ENCLOSURE  </v>
          </cell>
          <cell r="C290">
            <v>1</v>
          </cell>
          <cell r="D290" t="str">
            <v>SET</v>
          </cell>
          <cell r="E290">
            <v>18000</v>
          </cell>
          <cell r="F290">
            <v>18000</v>
          </cell>
          <cell r="G290">
            <v>0</v>
          </cell>
          <cell r="H290">
            <v>0</v>
          </cell>
          <cell r="I290">
            <v>6</v>
          </cell>
          <cell r="J290">
            <v>6</v>
          </cell>
          <cell r="K290">
            <v>18000</v>
          </cell>
          <cell r="L290">
            <v>18000</v>
          </cell>
          <cell r="M290">
            <v>0</v>
          </cell>
          <cell r="N290">
            <v>0</v>
          </cell>
          <cell r="O290">
            <v>1680</v>
          </cell>
          <cell r="P290">
            <v>1680</v>
          </cell>
        </row>
        <row r="291">
          <cell r="B291" t="str">
            <v xml:space="preserve"> 3PH 480/240-120V 5KVA</v>
          </cell>
          <cell r="C291">
            <v>0</v>
          </cell>
          <cell r="D291">
            <v>0</v>
          </cell>
          <cell r="E291">
            <v>0</v>
          </cell>
          <cell r="F291">
            <v>0</v>
          </cell>
          <cell r="G291">
            <v>0</v>
          </cell>
          <cell r="H291">
            <v>0</v>
          </cell>
          <cell r="I291">
            <v>0</v>
          </cell>
          <cell r="J291">
            <v>0</v>
          </cell>
          <cell r="K291">
            <v>0</v>
          </cell>
          <cell r="L291">
            <v>0</v>
          </cell>
          <cell r="M291">
            <v>0</v>
          </cell>
          <cell r="N291">
            <v>0</v>
          </cell>
          <cell r="O291">
            <v>0</v>
          </cell>
          <cell r="P291">
            <v>0</v>
          </cell>
        </row>
        <row r="292">
          <cell r="A292">
            <v>13</v>
          </cell>
          <cell r="B292" t="str">
            <v xml:space="preserve"> MER. VAP. LTG. FIX. VAPOR-TIGHT PENDANT</v>
          </cell>
          <cell r="C292">
            <v>21</v>
          </cell>
          <cell r="D292" t="str">
            <v>SET</v>
          </cell>
          <cell r="E292">
            <v>9500</v>
          </cell>
          <cell r="F292">
            <v>199500</v>
          </cell>
          <cell r="G292">
            <v>0</v>
          </cell>
          <cell r="H292">
            <v>0</v>
          </cell>
          <cell r="I292">
            <v>7</v>
          </cell>
          <cell r="J292">
            <v>147</v>
          </cell>
          <cell r="K292">
            <v>9500</v>
          </cell>
          <cell r="L292">
            <v>199500</v>
          </cell>
          <cell r="M292">
            <v>0</v>
          </cell>
          <cell r="N292">
            <v>0</v>
          </cell>
          <cell r="O292">
            <v>1960</v>
          </cell>
          <cell r="P292">
            <v>41160</v>
          </cell>
        </row>
        <row r="293">
          <cell r="B293" t="str">
            <v xml:space="preserve"> MTG,. INTEGRAL CONST. WATT. BALLAST C/W </v>
          </cell>
          <cell r="C293">
            <v>0</v>
          </cell>
          <cell r="D293">
            <v>0</v>
          </cell>
          <cell r="E293">
            <v>0</v>
          </cell>
          <cell r="F293">
            <v>0</v>
          </cell>
          <cell r="G293">
            <v>0</v>
          </cell>
          <cell r="H293">
            <v>0</v>
          </cell>
          <cell r="I293">
            <v>0</v>
          </cell>
          <cell r="J293">
            <v>0</v>
          </cell>
          <cell r="K293">
            <v>0</v>
          </cell>
          <cell r="L293">
            <v>0</v>
          </cell>
          <cell r="M293">
            <v>0</v>
          </cell>
          <cell r="N293">
            <v>0</v>
          </cell>
          <cell r="O293">
            <v>0</v>
          </cell>
          <cell r="P293">
            <v>0</v>
          </cell>
        </row>
        <row r="294">
          <cell r="B294" t="str">
            <v xml:space="preserve"> GUARD AND DOME REFL. 3/4" HUB 400W 240V</v>
          </cell>
          <cell r="C294">
            <v>0</v>
          </cell>
          <cell r="D294">
            <v>0</v>
          </cell>
          <cell r="E294">
            <v>0</v>
          </cell>
          <cell r="F294">
            <v>0</v>
          </cell>
          <cell r="G294">
            <v>0</v>
          </cell>
          <cell r="H294">
            <v>0</v>
          </cell>
          <cell r="I294">
            <v>0</v>
          </cell>
          <cell r="J294">
            <v>0</v>
          </cell>
          <cell r="K294">
            <v>0</v>
          </cell>
          <cell r="L294">
            <v>0</v>
          </cell>
          <cell r="M294">
            <v>0</v>
          </cell>
          <cell r="N294">
            <v>0</v>
          </cell>
          <cell r="O294">
            <v>0</v>
          </cell>
          <cell r="P294">
            <v>0</v>
          </cell>
        </row>
        <row r="295">
          <cell r="B295" t="str">
            <v>CLASS 1, DIV.2 GROPU D</v>
          </cell>
          <cell r="C295">
            <v>0</v>
          </cell>
          <cell r="D295">
            <v>0</v>
          </cell>
          <cell r="E295">
            <v>0</v>
          </cell>
          <cell r="F295">
            <v>0</v>
          </cell>
          <cell r="G295">
            <v>0</v>
          </cell>
          <cell r="H295">
            <v>0</v>
          </cell>
          <cell r="I295">
            <v>0</v>
          </cell>
          <cell r="J295">
            <v>0</v>
          </cell>
          <cell r="K295">
            <v>0</v>
          </cell>
          <cell r="L295">
            <v>0</v>
          </cell>
          <cell r="M295">
            <v>0</v>
          </cell>
          <cell r="N295">
            <v>0</v>
          </cell>
          <cell r="O295">
            <v>0</v>
          </cell>
          <cell r="P295">
            <v>0</v>
          </cell>
        </row>
        <row r="296">
          <cell r="A296">
            <v>14</v>
          </cell>
          <cell r="B296" t="str">
            <v xml:space="preserve">MER. VAP. LTG. FIX. VAPOR-TIGHT STANCHION MTG. </v>
          </cell>
          <cell r="C296">
            <v>122</v>
          </cell>
          <cell r="D296" t="str">
            <v>SET</v>
          </cell>
          <cell r="E296">
            <v>6000</v>
          </cell>
          <cell r="F296">
            <v>732000</v>
          </cell>
          <cell r="G296">
            <v>0</v>
          </cell>
          <cell r="H296">
            <v>0</v>
          </cell>
          <cell r="I296">
            <v>8</v>
          </cell>
          <cell r="J296">
            <v>976</v>
          </cell>
          <cell r="K296">
            <v>6000</v>
          </cell>
          <cell r="L296">
            <v>732000</v>
          </cell>
          <cell r="M296">
            <v>0</v>
          </cell>
          <cell r="N296">
            <v>0</v>
          </cell>
          <cell r="O296">
            <v>2240</v>
          </cell>
          <cell r="P296">
            <v>273280</v>
          </cell>
        </row>
        <row r="297">
          <cell r="B297" t="str">
            <v>INTEGRAL CONST. WATT. BALLAST C/W GLOBE GUARD &amp;</v>
          </cell>
          <cell r="C297">
            <v>0</v>
          </cell>
          <cell r="D297">
            <v>0</v>
          </cell>
          <cell r="E297">
            <v>0</v>
          </cell>
          <cell r="F297">
            <v>0</v>
          </cell>
          <cell r="G297">
            <v>0</v>
          </cell>
          <cell r="H297">
            <v>0</v>
          </cell>
          <cell r="I297">
            <v>7</v>
          </cell>
          <cell r="J297">
            <v>0</v>
          </cell>
          <cell r="K297">
            <v>0</v>
          </cell>
          <cell r="L297">
            <v>0</v>
          </cell>
          <cell r="M297">
            <v>0</v>
          </cell>
          <cell r="N297">
            <v>0</v>
          </cell>
          <cell r="O297">
            <v>0</v>
          </cell>
          <cell r="P297">
            <v>0</v>
          </cell>
        </row>
        <row r="298">
          <cell r="B298" t="str">
            <v xml:space="preserve">DOME REFL. 1-1/2 IN HUB 175W 240V CLASS 1, DIV 2 </v>
          </cell>
          <cell r="C298">
            <v>0</v>
          </cell>
          <cell r="D298">
            <v>0</v>
          </cell>
          <cell r="E298">
            <v>0</v>
          </cell>
          <cell r="F298">
            <v>0</v>
          </cell>
          <cell r="G298">
            <v>0</v>
          </cell>
          <cell r="H298">
            <v>0</v>
          </cell>
          <cell r="I298">
            <v>0</v>
          </cell>
          <cell r="J298">
            <v>0</v>
          </cell>
          <cell r="K298">
            <v>0</v>
          </cell>
          <cell r="L298">
            <v>0</v>
          </cell>
          <cell r="M298">
            <v>0</v>
          </cell>
          <cell r="N298">
            <v>0</v>
          </cell>
          <cell r="O298">
            <v>0</v>
          </cell>
          <cell r="P298">
            <v>0</v>
          </cell>
        </row>
        <row r="299">
          <cell r="B299" t="str">
            <v>GROUP D</v>
          </cell>
          <cell r="C299">
            <v>0</v>
          </cell>
          <cell r="D299">
            <v>0</v>
          </cell>
          <cell r="E299">
            <v>0</v>
          </cell>
          <cell r="F299">
            <v>0</v>
          </cell>
          <cell r="G299">
            <v>0</v>
          </cell>
          <cell r="H299">
            <v>0</v>
          </cell>
          <cell r="I299">
            <v>0</v>
          </cell>
          <cell r="J299">
            <v>0</v>
          </cell>
          <cell r="K299">
            <v>0</v>
          </cell>
          <cell r="L299">
            <v>0</v>
          </cell>
          <cell r="M299">
            <v>0</v>
          </cell>
          <cell r="N299">
            <v>0</v>
          </cell>
          <cell r="O299">
            <v>0</v>
          </cell>
          <cell r="P299">
            <v>0</v>
          </cell>
        </row>
        <row r="300">
          <cell r="A300">
            <v>15</v>
          </cell>
          <cell r="B300" t="str">
            <v>MER. VAP. LTG. FIX. VAPOR-TIGHT PENDANT MTG.</v>
          </cell>
          <cell r="C300">
            <v>52</v>
          </cell>
          <cell r="D300" t="str">
            <v>SET</v>
          </cell>
          <cell r="E300">
            <v>5600</v>
          </cell>
          <cell r="F300">
            <v>291200</v>
          </cell>
          <cell r="G300">
            <v>0</v>
          </cell>
          <cell r="H300">
            <v>0</v>
          </cell>
          <cell r="I300">
            <v>7</v>
          </cell>
          <cell r="J300">
            <v>364</v>
          </cell>
          <cell r="K300">
            <v>5600</v>
          </cell>
          <cell r="L300">
            <v>291200</v>
          </cell>
          <cell r="M300">
            <v>0</v>
          </cell>
          <cell r="N300">
            <v>0</v>
          </cell>
          <cell r="O300">
            <v>1960</v>
          </cell>
          <cell r="P300">
            <v>101920</v>
          </cell>
        </row>
        <row r="301">
          <cell r="A301">
            <v>19</v>
          </cell>
          <cell r="B301" t="str">
            <v xml:space="preserve">INTEGRAL CONST. WATT. BALLAST C/W GUARD AND </v>
          </cell>
          <cell r="C301">
            <v>0</v>
          </cell>
          <cell r="D301">
            <v>0</v>
          </cell>
          <cell r="E301">
            <v>0</v>
          </cell>
          <cell r="F301">
            <v>0</v>
          </cell>
          <cell r="G301">
            <v>0</v>
          </cell>
          <cell r="H301">
            <v>0</v>
          </cell>
          <cell r="I301">
            <v>0</v>
          </cell>
          <cell r="J301">
            <v>0</v>
          </cell>
          <cell r="K301">
            <v>0</v>
          </cell>
          <cell r="L301">
            <v>0</v>
          </cell>
          <cell r="M301">
            <v>0</v>
          </cell>
          <cell r="N301">
            <v>0</v>
          </cell>
          <cell r="O301">
            <v>0</v>
          </cell>
          <cell r="P301">
            <v>0</v>
          </cell>
        </row>
        <row r="302">
          <cell r="B302" t="str">
            <v>DOME REFL. 3/4" HUB 175W 240V CLASS 1 DIV.2 GROUP D</v>
          </cell>
          <cell r="C302">
            <v>0</v>
          </cell>
          <cell r="D302">
            <v>0</v>
          </cell>
          <cell r="E302">
            <v>0</v>
          </cell>
          <cell r="F302">
            <v>0</v>
          </cell>
          <cell r="G302">
            <v>0</v>
          </cell>
          <cell r="H302">
            <v>0</v>
          </cell>
          <cell r="I302">
            <v>0</v>
          </cell>
          <cell r="J302">
            <v>0</v>
          </cell>
          <cell r="K302">
            <v>0</v>
          </cell>
          <cell r="L302">
            <v>0</v>
          </cell>
          <cell r="M302">
            <v>0</v>
          </cell>
          <cell r="N302">
            <v>0</v>
          </cell>
          <cell r="O302">
            <v>0</v>
          </cell>
          <cell r="P302">
            <v>0</v>
          </cell>
        </row>
        <row r="303">
          <cell r="A303">
            <v>16</v>
          </cell>
          <cell r="B303" t="str">
            <v xml:space="preserve"> FLOOD FLOODING MER. VAP. 250W WEATHER-PROOF</v>
          </cell>
          <cell r="C303">
            <v>45</v>
          </cell>
          <cell r="D303" t="str">
            <v>SET</v>
          </cell>
          <cell r="E303">
            <v>1900</v>
          </cell>
          <cell r="F303">
            <v>85500</v>
          </cell>
          <cell r="G303">
            <v>0</v>
          </cell>
          <cell r="H303">
            <v>0</v>
          </cell>
          <cell r="I303">
            <v>7</v>
          </cell>
          <cell r="J303">
            <v>315</v>
          </cell>
          <cell r="K303">
            <v>1900</v>
          </cell>
          <cell r="L303">
            <v>85500</v>
          </cell>
          <cell r="M303">
            <v>0</v>
          </cell>
          <cell r="N303">
            <v>0</v>
          </cell>
          <cell r="O303">
            <v>1960</v>
          </cell>
          <cell r="P303">
            <v>88200</v>
          </cell>
        </row>
        <row r="304">
          <cell r="A304">
            <v>17</v>
          </cell>
          <cell r="B304" t="str">
            <v xml:space="preserve">MER. VAP. STREET LTG FIX. 250W 240V </v>
          </cell>
          <cell r="C304">
            <v>209</v>
          </cell>
          <cell r="D304" t="str">
            <v>SET</v>
          </cell>
          <cell r="E304">
            <v>1650</v>
          </cell>
          <cell r="F304">
            <v>344850</v>
          </cell>
          <cell r="G304">
            <v>0</v>
          </cell>
          <cell r="H304">
            <v>0</v>
          </cell>
          <cell r="I304">
            <v>2</v>
          </cell>
          <cell r="J304">
            <v>418</v>
          </cell>
          <cell r="K304">
            <v>1650</v>
          </cell>
          <cell r="L304">
            <v>344850</v>
          </cell>
          <cell r="M304">
            <v>0</v>
          </cell>
          <cell r="N304">
            <v>0</v>
          </cell>
          <cell r="O304">
            <v>560</v>
          </cell>
          <cell r="P304">
            <v>117040</v>
          </cell>
        </row>
        <row r="305">
          <cell r="A305">
            <v>18</v>
          </cell>
          <cell r="B305" t="str">
            <v>STREET LIGHT PLOE 7M SINGLE ARM WITH FOUNDATION</v>
          </cell>
          <cell r="C305">
            <v>95</v>
          </cell>
          <cell r="D305" t="str">
            <v>SET</v>
          </cell>
          <cell r="E305">
            <v>11600</v>
          </cell>
          <cell r="F305">
            <v>1102000</v>
          </cell>
          <cell r="G305">
            <v>0</v>
          </cell>
          <cell r="H305">
            <v>0</v>
          </cell>
          <cell r="I305">
            <v>9</v>
          </cell>
          <cell r="J305">
            <v>855</v>
          </cell>
          <cell r="K305">
            <v>11600</v>
          </cell>
          <cell r="L305">
            <v>1102000</v>
          </cell>
          <cell r="M305">
            <v>0</v>
          </cell>
          <cell r="N305">
            <v>0</v>
          </cell>
          <cell r="O305">
            <v>2520</v>
          </cell>
          <cell r="P305">
            <v>239400</v>
          </cell>
        </row>
        <row r="306">
          <cell r="A306">
            <v>19</v>
          </cell>
          <cell r="B306" t="str">
            <v>STREET LIGHT PLOE 7M TWINS ARMS WITH FOUNDATION</v>
          </cell>
          <cell r="C306">
            <v>57</v>
          </cell>
          <cell r="D306" t="str">
            <v>SET</v>
          </cell>
          <cell r="E306">
            <v>13300</v>
          </cell>
          <cell r="F306">
            <v>758100</v>
          </cell>
          <cell r="G306">
            <v>0</v>
          </cell>
          <cell r="H306">
            <v>0</v>
          </cell>
          <cell r="I306">
            <v>10</v>
          </cell>
          <cell r="J306">
            <v>570</v>
          </cell>
          <cell r="K306">
            <v>13300</v>
          </cell>
          <cell r="L306">
            <v>758100</v>
          </cell>
          <cell r="M306">
            <v>0</v>
          </cell>
          <cell r="N306">
            <v>0</v>
          </cell>
          <cell r="O306">
            <v>2800</v>
          </cell>
          <cell r="P306">
            <v>159600</v>
          </cell>
        </row>
        <row r="307">
          <cell r="A307">
            <v>20</v>
          </cell>
          <cell r="B307" t="str">
            <v xml:space="preserve"> PHOTOELECTRIC CONTROL UNIT, 240V 15A, </v>
          </cell>
          <cell r="C307">
            <v>1</v>
          </cell>
          <cell r="D307" t="str">
            <v>PCS</v>
          </cell>
          <cell r="E307">
            <v>6000</v>
          </cell>
          <cell r="F307">
            <v>6000</v>
          </cell>
          <cell r="G307">
            <v>0</v>
          </cell>
          <cell r="H307">
            <v>0</v>
          </cell>
          <cell r="I307">
            <v>4</v>
          </cell>
          <cell r="J307">
            <v>4</v>
          </cell>
          <cell r="K307">
            <v>6000</v>
          </cell>
          <cell r="L307">
            <v>6000</v>
          </cell>
          <cell r="M307">
            <v>0</v>
          </cell>
          <cell r="N307">
            <v>0</v>
          </cell>
          <cell r="O307">
            <v>1120</v>
          </cell>
          <cell r="P307">
            <v>1120</v>
          </cell>
        </row>
        <row r="308">
          <cell r="A308">
            <v>21</v>
          </cell>
          <cell r="B308" t="str">
            <v>FLUORESCENT LTG. FIX. WITH BATTERY 2x40W 240V</v>
          </cell>
          <cell r="C308">
            <v>46</v>
          </cell>
          <cell r="D308" t="str">
            <v>SET</v>
          </cell>
          <cell r="E308">
            <v>27000</v>
          </cell>
          <cell r="F308">
            <v>1242000</v>
          </cell>
          <cell r="G308">
            <v>0</v>
          </cell>
          <cell r="H308">
            <v>0</v>
          </cell>
          <cell r="I308">
            <v>6</v>
          </cell>
          <cell r="J308">
            <v>276</v>
          </cell>
          <cell r="K308">
            <v>27000</v>
          </cell>
          <cell r="L308">
            <v>1242000</v>
          </cell>
          <cell r="M308">
            <v>0</v>
          </cell>
          <cell r="N308">
            <v>0</v>
          </cell>
          <cell r="O308">
            <v>1680</v>
          </cell>
          <cell r="P308">
            <v>77280</v>
          </cell>
        </row>
        <row r="309">
          <cell r="B309" t="str">
            <v>FOR CLASS 1, DIV.2 GROUP D</v>
          </cell>
          <cell r="C309">
            <v>0</v>
          </cell>
          <cell r="D309">
            <v>0</v>
          </cell>
          <cell r="E309">
            <v>0</v>
          </cell>
          <cell r="F309">
            <v>0</v>
          </cell>
          <cell r="G309">
            <v>0</v>
          </cell>
          <cell r="H309">
            <v>0</v>
          </cell>
          <cell r="I309">
            <v>0</v>
          </cell>
          <cell r="J309">
            <v>0</v>
          </cell>
          <cell r="K309">
            <v>0</v>
          </cell>
          <cell r="L309">
            <v>0</v>
          </cell>
          <cell r="M309">
            <v>0</v>
          </cell>
          <cell r="N309">
            <v>0</v>
          </cell>
          <cell r="O309">
            <v>0</v>
          </cell>
          <cell r="P309">
            <v>0</v>
          </cell>
        </row>
        <row r="310">
          <cell r="A310">
            <v>22</v>
          </cell>
          <cell r="B310" t="str">
            <v xml:space="preserve"> OBSTRUCTION RED BEACON 120/240V, 3W FEED,</v>
          </cell>
          <cell r="C310">
            <v>2</v>
          </cell>
          <cell r="D310" t="str">
            <v>SET</v>
          </cell>
          <cell r="E310">
            <v>48600</v>
          </cell>
          <cell r="F310">
            <v>97200</v>
          </cell>
          <cell r="G310">
            <v>0</v>
          </cell>
          <cell r="H310">
            <v>0</v>
          </cell>
          <cell r="I310">
            <v>40</v>
          </cell>
          <cell r="J310">
            <v>80</v>
          </cell>
          <cell r="K310">
            <v>48600</v>
          </cell>
          <cell r="L310">
            <v>97200</v>
          </cell>
          <cell r="M310">
            <v>0</v>
          </cell>
          <cell r="N310">
            <v>0</v>
          </cell>
          <cell r="O310">
            <v>11200</v>
          </cell>
          <cell r="P310">
            <v>22400</v>
          </cell>
        </row>
        <row r="311">
          <cell r="B311" t="str">
            <v xml:space="preserve"> 620W x 2 FOR CLASS 1, DIV.2 GROUP D</v>
          </cell>
          <cell r="C311">
            <v>0</v>
          </cell>
          <cell r="D311">
            <v>0</v>
          </cell>
          <cell r="E311">
            <v>0</v>
          </cell>
          <cell r="F311">
            <v>0</v>
          </cell>
          <cell r="G311">
            <v>0</v>
          </cell>
          <cell r="H311">
            <v>0</v>
          </cell>
          <cell r="I311">
            <v>0</v>
          </cell>
          <cell r="J311">
            <v>0</v>
          </cell>
          <cell r="K311">
            <v>0</v>
          </cell>
          <cell r="L311">
            <v>0</v>
          </cell>
          <cell r="M311">
            <v>0</v>
          </cell>
          <cell r="N311">
            <v>0</v>
          </cell>
          <cell r="O311">
            <v>0</v>
          </cell>
          <cell r="P311">
            <v>0</v>
          </cell>
        </row>
        <row r="312">
          <cell r="A312">
            <v>23</v>
          </cell>
          <cell r="B312" t="str">
            <v xml:space="preserve"> OBSTRUCTION MARKER LIGHT, SINGLE FIXTURE</v>
          </cell>
          <cell r="C312">
            <v>3</v>
          </cell>
          <cell r="D312" t="str">
            <v>SET</v>
          </cell>
          <cell r="E312">
            <v>23000</v>
          </cell>
          <cell r="F312">
            <v>69000</v>
          </cell>
          <cell r="G312">
            <v>0</v>
          </cell>
          <cell r="H312">
            <v>0</v>
          </cell>
          <cell r="I312">
            <v>15</v>
          </cell>
          <cell r="J312">
            <v>45</v>
          </cell>
          <cell r="K312">
            <v>23000</v>
          </cell>
          <cell r="L312">
            <v>69000</v>
          </cell>
          <cell r="M312">
            <v>0</v>
          </cell>
          <cell r="N312">
            <v>0</v>
          </cell>
          <cell r="O312">
            <v>4200</v>
          </cell>
          <cell r="P312">
            <v>12600</v>
          </cell>
        </row>
        <row r="313">
          <cell r="B313" t="str">
            <v xml:space="preserve"> C/W INSIDE LAMP,120V 116W,FOR CLASS 1, DIV. 2 </v>
          </cell>
          <cell r="C313">
            <v>0</v>
          </cell>
          <cell r="D313">
            <v>0</v>
          </cell>
          <cell r="E313">
            <v>0</v>
          </cell>
          <cell r="F313">
            <v>0</v>
          </cell>
          <cell r="G313">
            <v>0</v>
          </cell>
          <cell r="H313">
            <v>0</v>
          </cell>
          <cell r="I313">
            <v>0</v>
          </cell>
          <cell r="J313">
            <v>0</v>
          </cell>
          <cell r="K313">
            <v>0</v>
          </cell>
          <cell r="L313">
            <v>0</v>
          </cell>
          <cell r="M313">
            <v>0</v>
          </cell>
          <cell r="N313">
            <v>0</v>
          </cell>
          <cell r="O313">
            <v>0</v>
          </cell>
          <cell r="P313">
            <v>0</v>
          </cell>
        </row>
        <row r="314">
          <cell r="B314" t="str">
            <v>GROUP D</v>
          </cell>
          <cell r="C314">
            <v>0</v>
          </cell>
          <cell r="D314">
            <v>0</v>
          </cell>
          <cell r="E314">
            <v>0</v>
          </cell>
          <cell r="F314">
            <v>0</v>
          </cell>
          <cell r="G314">
            <v>0</v>
          </cell>
          <cell r="H314">
            <v>0</v>
          </cell>
          <cell r="I314">
            <v>0.153</v>
          </cell>
          <cell r="J314">
            <v>0</v>
          </cell>
          <cell r="K314">
            <v>0</v>
          </cell>
          <cell r="L314">
            <v>0</v>
          </cell>
          <cell r="M314">
            <v>0</v>
          </cell>
          <cell r="N314">
            <v>0</v>
          </cell>
          <cell r="O314">
            <v>0</v>
          </cell>
          <cell r="P314">
            <v>0</v>
          </cell>
        </row>
        <row r="315">
          <cell r="A315">
            <v>24</v>
          </cell>
          <cell r="B315" t="str">
            <v xml:space="preserve"> FLASHER UNIT, CAST AL. HOUSING 3 CKT</v>
          </cell>
          <cell r="C315">
            <v>1</v>
          </cell>
          <cell r="D315" t="str">
            <v>SET</v>
          </cell>
          <cell r="E315">
            <v>28800</v>
          </cell>
          <cell r="F315">
            <v>28800</v>
          </cell>
          <cell r="G315">
            <v>0</v>
          </cell>
          <cell r="H315">
            <v>0</v>
          </cell>
          <cell r="I315">
            <v>4</v>
          </cell>
          <cell r="J315">
            <v>4</v>
          </cell>
          <cell r="K315">
            <v>28800</v>
          </cell>
          <cell r="L315">
            <v>28800</v>
          </cell>
          <cell r="M315">
            <v>0</v>
          </cell>
          <cell r="N315">
            <v>0</v>
          </cell>
          <cell r="O315">
            <v>1120</v>
          </cell>
          <cell r="P315">
            <v>1120</v>
          </cell>
        </row>
        <row r="316">
          <cell r="B316" t="str">
            <v xml:space="preserve"> SIMULTANEOUS FLASH, 115/240V 3 WIRE, 25A</v>
          </cell>
          <cell r="C316">
            <v>0</v>
          </cell>
          <cell r="D316">
            <v>0</v>
          </cell>
          <cell r="E316">
            <v>0</v>
          </cell>
          <cell r="F316">
            <v>0</v>
          </cell>
          <cell r="G316">
            <v>0</v>
          </cell>
          <cell r="H316">
            <v>0</v>
          </cell>
          <cell r="I316">
            <v>0</v>
          </cell>
          <cell r="J316">
            <v>0</v>
          </cell>
          <cell r="K316">
            <v>0</v>
          </cell>
          <cell r="L316">
            <v>0</v>
          </cell>
          <cell r="M316">
            <v>0</v>
          </cell>
          <cell r="N316">
            <v>0</v>
          </cell>
          <cell r="O316">
            <v>0</v>
          </cell>
          <cell r="P316">
            <v>0</v>
          </cell>
        </row>
        <row r="317">
          <cell r="B317" t="str">
            <v>FOR CLASS 1, DIV.2 GROUP D</v>
          </cell>
          <cell r="C317">
            <v>0</v>
          </cell>
          <cell r="D317">
            <v>0</v>
          </cell>
          <cell r="E317">
            <v>0</v>
          </cell>
          <cell r="F317">
            <v>0</v>
          </cell>
          <cell r="G317">
            <v>0</v>
          </cell>
          <cell r="H317">
            <v>0</v>
          </cell>
          <cell r="I317">
            <v>0</v>
          </cell>
          <cell r="J317">
            <v>0</v>
          </cell>
          <cell r="K317">
            <v>0</v>
          </cell>
          <cell r="L317">
            <v>0</v>
          </cell>
          <cell r="M317">
            <v>0</v>
          </cell>
          <cell r="N317">
            <v>0</v>
          </cell>
          <cell r="O317">
            <v>0</v>
          </cell>
          <cell r="P317">
            <v>0</v>
          </cell>
        </row>
        <row r="318">
          <cell r="A318">
            <v>25</v>
          </cell>
          <cell r="B318" t="str">
            <v xml:space="preserve"> PHOTOELECTRIC CONTROL UNIT, 120V 15A, </v>
          </cell>
          <cell r="C318">
            <v>1</v>
          </cell>
          <cell r="D318" t="str">
            <v>SET</v>
          </cell>
          <cell r="E318">
            <v>28800</v>
          </cell>
          <cell r="F318">
            <v>28800</v>
          </cell>
          <cell r="G318">
            <v>0</v>
          </cell>
          <cell r="H318">
            <v>0</v>
          </cell>
          <cell r="I318">
            <v>6</v>
          </cell>
          <cell r="J318">
            <v>6</v>
          </cell>
          <cell r="K318">
            <v>28800</v>
          </cell>
          <cell r="L318">
            <v>28800</v>
          </cell>
          <cell r="M318">
            <v>0</v>
          </cell>
          <cell r="N318">
            <v>0</v>
          </cell>
          <cell r="O318">
            <v>1680</v>
          </cell>
          <cell r="P318">
            <v>1680</v>
          </cell>
        </row>
        <row r="319">
          <cell r="B319" t="str">
            <v>FOR CLASS 1, DIV.2 GROUP D</v>
          </cell>
          <cell r="C319">
            <v>0</v>
          </cell>
          <cell r="D319">
            <v>0</v>
          </cell>
          <cell r="E319">
            <v>0</v>
          </cell>
          <cell r="F319">
            <v>0</v>
          </cell>
          <cell r="G319">
            <v>0</v>
          </cell>
          <cell r="H319">
            <v>0</v>
          </cell>
          <cell r="I319">
            <v>0</v>
          </cell>
          <cell r="J319">
            <v>0</v>
          </cell>
          <cell r="K319">
            <v>0</v>
          </cell>
          <cell r="L319">
            <v>0</v>
          </cell>
          <cell r="M319">
            <v>0</v>
          </cell>
          <cell r="N319">
            <v>0</v>
          </cell>
          <cell r="O319">
            <v>0</v>
          </cell>
          <cell r="P319">
            <v>0</v>
          </cell>
        </row>
        <row r="320">
          <cell r="A320">
            <v>26</v>
          </cell>
          <cell r="B320" t="str">
            <v xml:space="preserve"> AIRCRAFT WARNING LIGHTING POWER PANEL,</v>
          </cell>
          <cell r="C320">
            <v>1</v>
          </cell>
          <cell r="D320" t="str">
            <v>SET</v>
          </cell>
          <cell r="E320">
            <v>60000</v>
          </cell>
          <cell r="F320">
            <v>60000</v>
          </cell>
          <cell r="G320">
            <v>0</v>
          </cell>
          <cell r="H320">
            <v>0</v>
          </cell>
          <cell r="I320">
            <v>4</v>
          </cell>
          <cell r="J320">
            <v>4</v>
          </cell>
          <cell r="K320">
            <v>60000</v>
          </cell>
          <cell r="L320">
            <v>60000</v>
          </cell>
          <cell r="M320">
            <v>0</v>
          </cell>
          <cell r="N320">
            <v>0</v>
          </cell>
          <cell r="O320">
            <v>1120</v>
          </cell>
          <cell r="P320">
            <v>1120</v>
          </cell>
        </row>
        <row r="321">
          <cell r="B321" t="str">
            <v xml:space="preserve"> OUTDOOR TYPE, 400L x 200W x 200H, 1PH 3W</v>
          </cell>
          <cell r="C321">
            <v>0</v>
          </cell>
          <cell r="D321">
            <v>0</v>
          </cell>
          <cell r="E321">
            <v>0</v>
          </cell>
          <cell r="F321">
            <v>0</v>
          </cell>
          <cell r="G321">
            <v>0</v>
          </cell>
          <cell r="H321">
            <v>0</v>
          </cell>
          <cell r="I321">
            <v>0</v>
          </cell>
          <cell r="J321">
            <v>0</v>
          </cell>
          <cell r="K321">
            <v>0</v>
          </cell>
          <cell r="L321">
            <v>0</v>
          </cell>
          <cell r="M321">
            <v>0</v>
          </cell>
          <cell r="N321">
            <v>0</v>
          </cell>
          <cell r="O321">
            <v>0</v>
          </cell>
          <cell r="P321">
            <v>0</v>
          </cell>
        </row>
        <row r="322">
          <cell r="B322" t="str">
            <v xml:space="preserve"> 240V 30AT IC 10KA, STAINLESS STEEL</v>
          </cell>
          <cell r="C322">
            <v>0</v>
          </cell>
          <cell r="D322">
            <v>0</v>
          </cell>
          <cell r="E322">
            <v>0</v>
          </cell>
          <cell r="F322">
            <v>0</v>
          </cell>
          <cell r="G322">
            <v>0</v>
          </cell>
          <cell r="H322">
            <v>0</v>
          </cell>
          <cell r="I322">
            <v>0</v>
          </cell>
          <cell r="J322">
            <v>0</v>
          </cell>
          <cell r="K322">
            <v>0</v>
          </cell>
          <cell r="L322">
            <v>0</v>
          </cell>
          <cell r="M322">
            <v>0</v>
          </cell>
          <cell r="N322">
            <v>0</v>
          </cell>
          <cell r="O322">
            <v>0</v>
          </cell>
          <cell r="P322">
            <v>0</v>
          </cell>
        </row>
        <row r="323">
          <cell r="A323">
            <v>29</v>
          </cell>
          <cell r="B323" t="str">
            <v>FOR CLASS 1, DIV.2 GROUP D</v>
          </cell>
          <cell r="C323">
            <v>4440</v>
          </cell>
          <cell r="D323" t="str">
            <v>M</v>
          </cell>
          <cell r="E323">
            <v>33</v>
          </cell>
          <cell r="F323">
            <v>0</v>
          </cell>
          <cell r="G323">
            <v>0</v>
          </cell>
          <cell r="H323">
            <v>0</v>
          </cell>
          <cell r="I323">
            <v>0</v>
          </cell>
          <cell r="J323">
            <v>0</v>
          </cell>
          <cell r="K323">
            <v>0</v>
          </cell>
          <cell r="L323">
            <v>0</v>
          </cell>
          <cell r="M323">
            <v>0</v>
          </cell>
          <cell r="N323">
            <v>0</v>
          </cell>
          <cell r="O323">
            <v>0</v>
          </cell>
          <cell r="P323">
            <v>0</v>
          </cell>
        </row>
        <row r="324">
          <cell r="A324">
            <v>27</v>
          </cell>
          <cell r="B324" t="str">
            <v>RECEPTACLE, EXPLOSION-PROOF 20A-3P-2W</v>
          </cell>
          <cell r="C324">
            <v>8</v>
          </cell>
          <cell r="D324" t="str">
            <v>SET</v>
          </cell>
          <cell r="E324">
            <v>5400</v>
          </cell>
          <cell r="F324">
            <v>43200</v>
          </cell>
          <cell r="G324">
            <v>0</v>
          </cell>
          <cell r="H324">
            <v>0</v>
          </cell>
          <cell r="I324">
            <v>4</v>
          </cell>
          <cell r="J324">
            <v>32</v>
          </cell>
          <cell r="K324">
            <v>5400</v>
          </cell>
          <cell r="L324">
            <v>43200</v>
          </cell>
          <cell r="M324">
            <v>0</v>
          </cell>
          <cell r="N324">
            <v>0</v>
          </cell>
          <cell r="O324">
            <v>1120</v>
          </cell>
          <cell r="P324">
            <v>8960</v>
          </cell>
        </row>
        <row r="325">
          <cell r="B325" t="str">
            <v>240V, CLASS 1 DIV.2 GROUP D</v>
          </cell>
          <cell r="C325">
            <v>0</v>
          </cell>
          <cell r="D325">
            <v>0</v>
          </cell>
          <cell r="E325">
            <v>0</v>
          </cell>
          <cell r="F325">
            <v>0</v>
          </cell>
          <cell r="G325">
            <v>0</v>
          </cell>
          <cell r="H325">
            <v>0</v>
          </cell>
          <cell r="I325">
            <v>0</v>
          </cell>
          <cell r="J325">
            <v>0</v>
          </cell>
          <cell r="K325">
            <v>0</v>
          </cell>
          <cell r="L325">
            <v>0</v>
          </cell>
          <cell r="M325">
            <v>0</v>
          </cell>
          <cell r="N325">
            <v>0</v>
          </cell>
          <cell r="O325">
            <v>0</v>
          </cell>
          <cell r="P325">
            <v>0</v>
          </cell>
        </row>
        <row r="326">
          <cell r="A326">
            <v>28</v>
          </cell>
          <cell r="B326" t="str">
            <v>PLUG 20A-3P-2W EXPLOSION-PROOF</v>
          </cell>
          <cell r="C326">
            <v>4</v>
          </cell>
          <cell r="D326" t="str">
            <v>SET</v>
          </cell>
          <cell r="E326">
            <v>1400</v>
          </cell>
          <cell r="F326">
            <v>5600</v>
          </cell>
          <cell r="G326">
            <v>0</v>
          </cell>
          <cell r="H326">
            <v>0</v>
          </cell>
          <cell r="I326">
            <v>0</v>
          </cell>
          <cell r="J326">
            <v>0</v>
          </cell>
          <cell r="K326">
            <v>1400</v>
          </cell>
          <cell r="L326">
            <v>5600</v>
          </cell>
          <cell r="M326">
            <v>0</v>
          </cell>
          <cell r="N326">
            <v>0</v>
          </cell>
          <cell r="O326">
            <v>0</v>
          </cell>
          <cell r="P326">
            <v>0</v>
          </cell>
        </row>
        <row r="327">
          <cell r="A327">
            <v>29</v>
          </cell>
          <cell r="B327" t="str">
            <v>FIX. WIRE 1/C STRD. COPPER 600V 200 DEGREE 2.0sq.mm</v>
          </cell>
          <cell r="C327">
            <v>4440</v>
          </cell>
          <cell r="D327" t="str">
            <v>M</v>
          </cell>
          <cell r="E327">
            <v>33</v>
          </cell>
          <cell r="F327">
            <v>146520</v>
          </cell>
          <cell r="G327">
            <v>0</v>
          </cell>
          <cell r="H327">
            <v>0</v>
          </cell>
          <cell r="I327">
            <v>0.05</v>
          </cell>
          <cell r="J327">
            <v>222</v>
          </cell>
          <cell r="K327">
            <v>33</v>
          </cell>
          <cell r="L327">
            <v>146520</v>
          </cell>
          <cell r="M327">
            <v>0</v>
          </cell>
          <cell r="N327">
            <v>0</v>
          </cell>
          <cell r="O327">
            <v>14</v>
          </cell>
          <cell r="P327">
            <v>62160</v>
          </cell>
        </row>
        <row r="328">
          <cell r="A328">
            <v>30</v>
          </cell>
          <cell r="B328" t="str">
            <v>R.S.G CONDUIT W/COUPLING,  3/4"</v>
          </cell>
          <cell r="C328">
            <v>2180</v>
          </cell>
          <cell r="D328" t="str">
            <v>M</v>
          </cell>
          <cell r="E328">
            <v>32</v>
          </cell>
          <cell r="F328">
            <v>69760</v>
          </cell>
          <cell r="G328">
            <v>0</v>
          </cell>
          <cell r="H328">
            <v>0</v>
          </cell>
          <cell r="I328">
            <v>0.47</v>
          </cell>
          <cell r="J328">
            <v>1025</v>
          </cell>
          <cell r="K328">
            <v>32</v>
          </cell>
          <cell r="L328">
            <v>69760</v>
          </cell>
          <cell r="M328">
            <v>0</v>
          </cell>
          <cell r="N328">
            <v>0</v>
          </cell>
          <cell r="O328">
            <v>132</v>
          </cell>
          <cell r="P328">
            <v>287760</v>
          </cell>
        </row>
        <row r="329">
          <cell r="A329">
            <v>31</v>
          </cell>
          <cell r="B329" t="str">
            <v>R.S.G CONDUIT W/COUPLING 1"</v>
          </cell>
          <cell r="C329">
            <v>100</v>
          </cell>
          <cell r="D329" t="str">
            <v>M</v>
          </cell>
          <cell r="E329">
            <v>49</v>
          </cell>
          <cell r="F329">
            <v>4900</v>
          </cell>
          <cell r="G329">
            <v>0</v>
          </cell>
          <cell r="H329">
            <v>0</v>
          </cell>
          <cell r="I329">
            <v>0.54</v>
          </cell>
          <cell r="J329">
            <v>54</v>
          </cell>
          <cell r="K329">
            <v>49</v>
          </cell>
          <cell r="L329">
            <v>4900</v>
          </cell>
          <cell r="M329">
            <v>0</v>
          </cell>
          <cell r="N329">
            <v>0</v>
          </cell>
          <cell r="O329">
            <v>151</v>
          </cell>
          <cell r="P329">
            <v>15100</v>
          </cell>
        </row>
        <row r="330">
          <cell r="A330">
            <v>32</v>
          </cell>
          <cell r="B330" t="str">
            <v>R.S.G CONDUIT W/COUPLING 1-1/2"</v>
          </cell>
          <cell r="C330">
            <v>600</v>
          </cell>
          <cell r="D330" t="str">
            <v>M</v>
          </cell>
          <cell r="E330">
            <v>78</v>
          </cell>
          <cell r="F330">
            <v>46800</v>
          </cell>
          <cell r="G330">
            <v>0</v>
          </cell>
          <cell r="H330">
            <v>0</v>
          </cell>
          <cell r="I330">
            <v>0.76</v>
          </cell>
          <cell r="J330">
            <v>456</v>
          </cell>
          <cell r="K330">
            <v>78</v>
          </cell>
          <cell r="L330">
            <v>46800</v>
          </cell>
          <cell r="M330">
            <v>0</v>
          </cell>
          <cell r="N330">
            <v>0</v>
          </cell>
          <cell r="O330">
            <v>213</v>
          </cell>
          <cell r="P330">
            <v>127800</v>
          </cell>
        </row>
        <row r="331">
          <cell r="A331">
            <v>33</v>
          </cell>
          <cell r="B331" t="str">
            <v>PVC CONDUIT 1-1/2"</v>
          </cell>
          <cell r="C331">
            <v>350</v>
          </cell>
          <cell r="D331" t="str">
            <v>M</v>
          </cell>
          <cell r="E331">
            <v>26</v>
          </cell>
          <cell r="F331">
            <v>9100</v>
          </cell>
          <cell r="G331">
            <v>0</v>
          </cell>
          <cell r="H331">
            <v>0</v>
          </cell>
          <cell r="I331">
            <v>0.26</v>
          </cell>
          <cell r="J331">
            <v>91</v>
          </cell>
          <cell r="K331">
            <v>26</v>
          </cell>
          <cell r="L331">
            <v>9100</v>
          </cell>
          <cell r="M331">
            <v>0</v>
          </cell>
          <cell r="N331">
            <v>0</v>
          </cell>
          <cell r="O331">
            <v>73</v>
          </cell>
          <cell r="P331">
            <v>25550</v>
          </cell>
        </row>
        <row r="332">
          <cell r="A332">
            <v>34</v>
          </cell>
          <cell r="B332" t="str">
            <v>PVC CONDUIT ,  2"</v>
          </cell>
          <cell r="C332">
            <v>10615</v>
          </cell>
          <cell r="D332" t="str">
            <v>M</v>
          </cell>
          <cell r="E332">
            <v>38</v>
          </cell>
          <cell r="F332">
            <v>403370</v>
          </cell>
          <cell r="G332">
            <v>0</v>
          </cell>
          <cell r="H332">
            <v>0</v>
          </cell>
          <cell r="I332">
            <v>0.3</v>
          </cell>
          <cell r="J332">
            <v>3185</v>
          </cell>
          <cell r="K332">
            <v>38</v>
          </cell>
          <cell r="L332">
            <v>403370</v>
          </cell>
          <cell r="M332">
            <v>0</v>
          </cell>
          <cell r="N332">
            <v>0</v>
          </cell>
          <cell r="O332">
            <v>84</v>
          </cell>
          <cell r="P332">
            <v>891660</v>
          </cell>
        </row>
        <row r="333">
          <cell r="A333">
            <v>35</v>
          </cell>
          <cell r="B333" t="str">
            <v>CONDUIT FITTINGS &amp; ACCESSORIES</v>
          </cell>
          <cell r="C333">
            <v>1</v>
          </cell>
          <cell r="D333" t="str">
            <v>LOT</v>
          </cell>
          <cell r="E333">
            <v>242920</v>
          </cell>
          <cell r="F333">
            <v>242920</v>
          </cell>
          <cell r="G333">
            <v>0</v>
          </cell>
          <cell r="H333">
            <v>0</v>
          </cell>
          <cell r="I333">
            <v>460.5</v>
          </cell>
          <cell r="J333">
            <v>461</v>
          </cell>
          <cell r="K333">
            <v>242920</v>
          </cell>
          <cell r="L333">
            <v>242920</v>
          </cell>
          <cell r="M333">
            <v>0</v>
          </cell>
          <cell r="N333">
            <v>0</v>
          </cell>
          <cell r="O333">
            <v>128940</v>
          </cell>
          <cell r="P333">
            <v>128940</v>
          </cell>
        </row>
        <row r="334">
          <cell r="A334">
            <v>36</v>
          </cell>
          <cell r="B334" t="str">
            <v>600V PVC WIRE 3.5 sq.mm</v>
          </cell>
          <cell r="C334">
            <v>3500</v>
          </cell>
          <cell r="D334" t="str">
            <v>M</v>
          </cell>
          <cell r="E334">
            <v>3</v>
          </cell>
          <cell r="F334">
            <v>10500</v>
          </cell>
          <cell r="G334">
            <v>0</v>
          </cell>
          <cell r="H334">
            <v>0</v>
          </cell>
          <cell r="I334">
            <v>4.1000000000000002E-2</v>
          </cell>
          <cell r="J334">
            <v>144</v>
          </cell>
          <cell r="K334">
            <v>3</v>
          </cell>
          <cell r="L334">
            <v>10500</v>
          </cell>
          <cell r="M334">
            <v>0</v>
          </cell>
          <cell r="N334">
            <v>0</v>
          </cell>
          <cell r="O334">
            <v>11</v>
          </cell>
          <cell r="P334">
            <v>38500</v>
          </cell>
        </row>
        <row r="335">
          <cell r="A335">
            <v>37</v>
          </cell>
          <cell r="B335" t="str">
            <v>600V PVC WIRE 5.5sq.mm</v>
          </cell>
          <cell r="C335">
            <v>3240</v>
          </cell>
          <cell r="D335" t="str">
            <v>M</v>
          </cell>
          <cell r="E335">
            <v>4</v>
          </cell>
          <cell r="F335">
            <v>12960</v>
          </cell>
          <cell r="G335">
            <v>0</v>
          </cell>
          <cell r="H335">
            <v>0</v>
          </cell>
          <cell r="I335">
            <v>5.1999999999999998E-2</v>
          </cell>
          <cell r="J335">
            <v>168</v>
          </cell>
          <cell r="K335">
            <v>4</v>
          </cell>
          <cell r="L335">
            <v>12960</v>
          </cell>
          <cell r="M335">
            <v>0</v>
          </cell>
          <cell r="N335">
            <v>0</v>
          </cell>
          <cell r="O335">
            <v>15</v>
          </cell>
          <cell r="P335">
            <v>48600</v>
          </cell>
        </row>
        <row r="336">
          <cell r="A336">
            <v>38</v>
          </cell>
          <cell r="B336" t="str">
            <v>600V XLPE 5/C-38sq.mm</v>
          </cell>
          <cell r="C336">
            <v>10615</v>
          </cell>
          <cell r="D336" t="str">
            <v>M</v>
          </cell>
          <cell r="E336">
            <v>200</v>
          </cell>
          <cell r="F336">
            <v>2123000</v>
          </cell>
          <cell r="G336">
            <v>0</v>
          </cell>
          <cell r="H336">
            <v>0</v>
          </cell>
          <cell r="I336">
            <v>0.31</v>
          </cell>
          <cell r="J336">
            <v>3291</v>
          </cell>
          <cell r="K336">
            <v>200</v>
          </cell>
          <cell r="L336">
            <v>2123000</v>
          </cell>
          <cell r="M336">
            <v>0</v>
          </cell>
          <cell r="N336">
            <v>0</v>
          </cell>
          <cell r="O336">
            <v>87</v>
          </cell>
          <cell r="P336">
            <v>923505</v>
          </cell>
        </row>
        <row r="337">
          <cell r="A337">
            <v>39</v>
          </cell>
          <cell r="B337" t="str">
            <v>600V XLPE 4/C 14 sq.mm</v>
          </cell>
          <cell r="C337">
            <v>500</v>
          </cell>
          <cell r="D337" t="str">
            <v>M</v>
          </cell>
          <cell r="E337">
            <v>61</v>
          </cell>
          <cell r="F337">
            <v>30500</v>
          </cell>
          <cell r="G337">
            <v>0</v>
          </cell>
          <cell r="H337">
            <v>0</v>
          </cell>
          <cell r="I337">
            <v>0.17799999999999999</v>
          </cell>
          <cell r="J337">
            <v>89</v>
          </cell>
          <cell r="K337">
            <v>61</v>
          </cell>
          <cell r="L337">
            <v>30500</v>
          </cell>
          <cell r="M337">
            <v>0</v>
          </cell>
          <cell r="N337">
            <v>0</v>
          </cell>
          <cell r="O337">
            <v>50</v>
          </cell>
          <cell r="P337">
            <v>25000</v>
          </cell>
        </row>
        <row r="338">
          <cell r="A338">
            <v>40</v>
          </cell>
          <cell r="B338" t="str">
            <v>HOT DIPPED GALVALNIZED STEEL U-CHANNEL 41x41x2.0t</v>
          </cell>
          <cell r="C338">
            <v>350</v>
          </cell>
          <cell r="D338" t="str">
            <v>M</v>
          </cell>
          <cell r="E338">
            <v>82</v>
          </cell>
          <cell r="F338">
            <v>28700</v>
          </cell>
          <cell r="G338">
            <v>0</v>
          </cell>
          <cell r="H338">
            <v>0</v>
          </cell>
          <cell r="I338">
            <v>0.40699999999999997</v>
          </cell>
          <cell r="J338">
            <v>142</v>
          </cell>
          <cell r="K338">
            <v>82</v>
          </cell>
          <cell r="L338">
            <v>28700</v>
          </cell>
          <cell r="M338">
            <v>0</v>
          </cell>
          <cell r="N338">
            <v>0</v>
          </cell>
          <cell r="O338">
            <v>114</v>
          </cell>
          <cell r="P338">
            <v>39900</v>
          </cell>
        </row>
        <row r="339">
          <cell r="A339">
            <v>41</v>
          </cell>
          <cell r="B339" t="str">
            <v>EXCAVATION</v>
          </cell>
          <cell r="C339">
            <v>1910</v>
          </cell>
          <cell r="D339" t="str">
            <v>M3</v>
          </cell>
          <cell r="E339" t="str">
            <v>M+L</v>
          </cell>
          <cell r="F339" t="str">
            <v>M+L</v>
          </cell>
          <cell r="G339">
            <v>0</v>
          </cell>
          <cell r="H339">
            <v>0</v>
          </cell>
          <cell r="I339">
            <v>0.2</v>
          </cell>
          <cell r="J339">
            <v>0</v>
          </cell>
          <cell r="K339" t="str">
            <v>M+L</v>
          </cell>
          <cell r="L339" t="str">
            <v>M+L</v>
          </cell>
          <cell r="M339">
            <v>0</v>
          </cell>
          <cell r="N339">
            <v>0</v>
          </cell>
          <cell r="O339">
            <v>60</v>
          </cell>
          <cell r="P339">
            <v>114600</v>
          </cell>
        </row>
        <row r="340">
          <cell r="A340">
            <v>42</v>
          </cell>
          <cell r="B340" t="str">
            <v>BACKFILL</v>
          </cell>
          <cell r="C340">
            <v>1910</v>
          </cell>
          <cell r="D340" t="str">
            <v>M3</v>
          </cell>
          <cell r="E340" t="str">
            <v>M+L</v>
          </cell>
          <cell r="F340" t="str">
            <v>M+L</v>
          </cell>
          <cell r="G340">
            <v>0</v>
          </cell>
          <cell r="H340">
            <v>0</v>
          </cell>
          <cell r="I340">
            <v>0.2</v>
          </cell>
          <cell r="J340">
            <v>0</v>
          </cell>
          <cell r="K340" t="str">
            <v>M+L</v>
          </cell>
          <cell r="L340" t="str">
            <v>M+L</v>
          </cell>
          <cell r="M340">
            <v>0</v>
          </cell>
          <cell r="N340">
            <v>0</v>
          </cell>
          <cell r="O340">
            <v>100</v>
          </cell>
          <cell r="P340">
            <v>191000</v>
          </cell>
        </row>
        <row r="341">
          <cell r="A341">
            <v>43</v>
          </cell>
          <cell r="B341" t="str">
            <v>MISCELLANEOUS MATERIALS</v>
          </cell>
          <cell r="C341">
            <v>1</v>
          </cell>
          <cell r="D341" t="str">
            <v>LOT</v>
          </cell>
          <cell r="E341">
            <v>456514</v>
          </cell>
          <cell r="F341">
            <v>456514</v>
          </cell>
          <cell r="G341">
            <v>0</v>
          </cell>
          <cell r="H341">
            <v>0</v>
          </cell>
          <cell r="I341">
            <v>679.40000000000009</v>
          </cell>
          <cell r="J341">
            <v>679</v>
          </cell>
          <cell r="K341">
            <v>456514</v>
          </cell>
          <cell r="L341">
            <v>456514</v>
          </cell>
          <cell r="M341">
            <v>0</v>
          </cell>
          <cell r="N341">
            <v>0</v>
          </cell>
          <cell r="O341">
            <v>190232</v>
          </cell>
          <cell r="P341">
            <v>190232</v>
          </cell>
        </row>
        <row r="342">
          <cell r="B342" t="str">
            <v>SUB-TOTAL : (C)</v>
          </cell>
          <cell r="C342">
            <v>3</v>
          </cell>
          <cell r="D342">
            <v>11.13</v>
          </cell>
          <cell r="E342">
            <v>1.25</v>
          </cell>
          <cell r="F342">
            <v>9586794</v>
          </cell>
          <cell r="G342">
            <v>0</v>
          </cell>
          <cell r="H342">
            <v>0</v>
          </cell>
          <cell r="I342">
            <v>0.3</v>
          </cell>
          <cell r="J342">
            <v>14267</v>
          </cell>
          <cell r="K342">
            <v>0</v>
          </cell>
          <cell r="L342">
            <v>9586794</v>
          </cell>
          <cell r="M342">
            <v>0</v>
          </cell>
          <cell r="N342">
            <v>0</v>
          </cell>
          <cell r="O342">
            <v>0</v>
          </cell>
          <cell r="P342">
            <v>4303107</v>
          </cell>
        </row>
        <row r="343">
          <cell r="B343">
            <v>160</v>
          </cell>
          <cell r="C343">
            <v>4</v>
          </cell>
          <cell r="D343">
            <v>13.49</v>
          </cell>
          <cell r="E343">
            <v>1.25</v>
          </cell>
          <cell r="H343">
            <v>0</v>
          </cell>
          <cell r="I343">
            <v>0.41</v>
          </cell>
          <cell r="J343">
            <v>0</v>
          </cell>
          <cell r="K343">
            <v>0</v>
          </cell>
          <cell r="L343">
            <v>0</v>
          </cell>
          <cell r="M343">
            <v>0</v>
          </cell>
          <cell r="N343">
            <v>0</v>
          </cell>
          <cell r="O343">
            <v>0</v>
          </cell>
          <cell r="P343">
            <v>4</v>
          </cell>
        </row>
        <row r="344">
          <cell r="B344">
            <v>160</v>
          </cell>
          <cell r="C344">
            <v>5</v>
          </cell>
          <cell r="D344">
            <v>15.88</v>
          </cell>
          <cell r="E344">
            <v>1.5</v>
          </cell>
          <cell r="F344">
            <v>0</v>
          </cell>
          <cell r="G344">
            <v>0</v>
          </cell>
          <cell r="H344">
            <v>0</v>
          </cell>
          <cell r="I344">
            <v>0.51</v>
          </cell>
          <cell r="J344">
            <v>0</v>
          </cell>
          <cell r="K344">
            <v>0</v>
          </cell>
          <cell r="L344">
            <v>0</v>
          </cell>
          <cell r="M344">
            <v>0</v>
          </cell>
          <cell r="N344">
            <v>0</v>
          </cell>
          <cell r="O344">
            <v>0</v>
          </cell>
          <cell r="P344">
            <v>0</v>
          </cell>
        </row>
        <row r="345">
          <cell r="A345" t="str">
            <v xml:space="preserve">  D.</v>
          </cell>
          <cell r="B345" t="str">
            <v>GROUNDING  SYSTEM</v>
          </cell>
          <cell r="C345">
            <v>6</v>
          </cell>
          <cell r="D345">
            <v>18.260000000000002</v>
          </cell>
          <cell r="E345">
            <v>1.5</v>
          </cell>
          <cell r="F345">
            <v>0</v>
          </cell>
          <cell r="G345">
            <v>0</v>
          </cell>
          <cell r="H345">
            <v>0</v>
          </cell>
          <cell r="I345">
            <v>0.61</v>
          </cell>
          <cell r="J345">
            <v>0</v>
          </cell>
          <cell r="K345">
            <v>0</v>
          </cell>
          <cell r="L345">
            <v>0</v>
          </cell>
          <cell r="M345">
            <v>0</v>
          </cell>
          <cell r="N345">
            <v>0</v>
          </cell>
          <cell r="O345">
            <v>0</v>
          </cell>
          <cell r="P345">
            <v>0</v>
          </cell>
        </row>
        <row r="346">
          <cell r="A346">
            <v>1</v>
          </cell>
          <cell r="B346" t="str">
            <v xml:space="preserve"> GROUND WIRE, BARE CONDUCTOR 60 sq.mm</v>
          </cell>
          <cell r="C346">
            <v>8000</v>
          </cell>
          <cell r="D346" t="str">
            <v>M</v>
          </cell>
          <cell r="E346">
            <v>47</v>
          </cell>
          <cell r="F346">
            <v>376000</v>
          </cell>
          <cell r="G346">
            <v>0</v>
          </cell>
          <cell r="H346">
            <v>0</v>
          </cell>
          <cell r="I346">
            <v>0.14099999999999999</v>
          </cell>
          <cell r="J346">
            <v>1128</v>
          </cell>
          <cell r="K346">
            <v>47</v>
          </cell>
          <cell r="L346">
            <v>376000</v>
          </cell>
          <cell r="M346">
            <v>0</v>
          </cell>
          <cell r="N346">
            <v>0</v>
          </cell>
          <cell r="O346">
            <v>39</v>
          </cell>
          <cell r="P346">
            <v>312000</v>
          </cell>
        </row>
        <row r="347">
          <cell r="A347">
            <v>2</v>
          </cell>
          <cell r="B347" t="str">
            <v xml:space="preserve"> DITTO, BUT38 sq.mm</v>
          </cell>
          <cell r="C347">
            <v>620</v>
          </cell>
          <cell r="D347" t="str">
            <v>M</v>
          </cell>
          <cell r="E347">
            <v>32</v>
          </cell>
          <cell r="F347">
            <v>19840</v>
          </cell>
          <cell r="G347">
            <v>0</v>
          </cell>
          <cell r="H347">
            <v>0</v>
          </cell>
          <cell r="I347">
            <v>0.11700000000000001</v>
          </cell>
          <cell r="J347">
            <v>73</v>
          </cell>
          <cell r="K347">
            <v>32</v>
          </cell>
          <cell r="L347">
            <v>19840</v>
          </cell>
          <cell r="M347">
            <v>0</v>
          </cell>
          <cell r="N347">
            <v>0</v>
          </cell>
          <cell r="O347">
            <v>33</v>
          </cell>
          <cell r="P347">
            <v>20460</v>
          </cell>
        </row>
        <row r="348">
          <cell r="A348">
            <v>3</v>
          </cell>
          <cell r="B348" t="str">
            <v xml:space="preserve"> GROUND ROD, 3/4" x 10 FT</v>
          </cell>
          <cell r="C348">
            <v>208</v>
          </cell>
          <cell r="D348" t="str">
            <v>PCS</v>
          </cell>
          <cell r="E348">
            <v>350</v>
          </cell>
          <cell r="F348">
            <v>72800</v>
          </cell>
          <cell r="G348">
            <v>0</v>
          </cell>
          <cell r="H348">
            <v>0</v>
          </cell>
          <cell r="I348">
            <v>5</v>
          </cell>
          <cell r="J348">
            <v>1040</v>
          </cell>
          <cell r="K348">
            <v>350</v>
          </cell>
          <cell r="L348">
            <v>72800</v>
          </cell>
          <cell r="M348">
            <v>0</v>
          </cell>
          <cell r="N348">
            <v>0</v>
          </cell>
          <cell r="O348">
            <v>1400</v>
          </cell>
          <cell r="P348">
            <v>291200</v>
          </cell>
        </row>
        <row r="349">
          <cell r="A349">
            <v>4</v>
          </cell>
          <cell r="B349" t="str">
            <v xml:space="preserve"> CADWELD GROUND POWDER CARTRIDGE SIZE 45</v>
          </cell>
          <cell r="C349">
            <v>170</v>
          </cell>
          <cell r="D349" t="str">
            <v>PCS</v>
          </cell>
          <cell r="E349">
            <v>45</v>
          </cell>
          <cell r="F349">
            <v>7650</v>
          </cell>
          <cell r="G349">
            <v>0</v>
          </cell>
          <cell r="H349">
            <v>0</v>
          </cell>
          <cell r="I349">
            <v>0.5</v>
          </cell>
          <cell r="J349">
            <v>85</v>
          </cell>
          <cell r="K349">
            <v>45</v>
          </cell>
          <cell r="L349">
            <v>7650</v>
          </cell>
          <cell r="M349">
            <v>0</v>
          </cell>
          <cell r="N349">
            <v>0</v>
          </cell>
          <cell r="O349">
            <v>140</v>
          </cell>
          <cell r="P349">
            <v>23800</v>
          </cell>
        </row>
        <row r="350">
          <cell r="A350">
            <v>5</v>
          </cell>
          <cell r="B350" t="str">
            <v xml:space="preserve"> CADWELD GROUND POWDER CARTRIDGE SIZE 90</v>
          </cell>
          <cell r="C350">
            <v>93</v>
          </cell>
          <cell r="D350" t="str">
            <v>PCS</v>
          </cell>
          <cell r="E350">
            <v>90</v>
          </cell>
          <cell r="F350">
            <v>8370</v>
          </cell>
          <cell r="G350">
            <v>0</v>
          </cell>
          <cell r="H350">
            <v>0</v>
          </cell>
          <cell r="I350">
            <v>0.5</v>
          </cell>
          <cell r="J350">
            <v>47</v>
          </cell>
          <cell r="K350">
            <v>90</v>
          </cell>
          <cell r="L350">
            <v>8370</v>
          </cell>
          <cell r="M350">
            <v>0</v>
          </cell>
          <cell r="N350">
            <v>0</v>
          </cell>
          <cell r="O350">
            <v>140</v>
          </cell>
          <cell r="P350">
            <v>13020</v>
          </cell>
        </row>
        <row r="351">
          <cell r="A351">
            <v>6</v>
          </cell>
          <cell r="B351" t="str">
            <v xml:space="preserve"> CADWELD GROUND POWDER CARTRIDGE SIZE 115</v>
          </cell>
          <cell r="C351">
            <v>159</v>
          </cell>
          <cell r="D351" t="str">
            <v>PCS</v>
          </cell>
          <cell r="E351">
            <v>115</v>
          </cell>
          <cell r="F351">
            <v>18285</v>
          </cell>
          <cell r="G351">
            <v>0</v>
          </cell>
          <cell r="H351">
            <v>0</v>
          </cell>
          <cell r="I351">
            <v>0.5</v>
          </cell>
          <cell r="J351">
            <v>80</v>
          </cell>
          <cell r="K351">
            <v>115</v>
          </cell>
          <cell r="L351">
            <v>18285</v>
          </cell>
          <cell r="M351">
            <v>0</v>
          </cell>
          <cell r="N351">
            <v>0</v>
          </cell>
          <cell r="O351">
            <v>140</v>
          </cell>
          <cell r="P351">
            <v>22260</v>
          </cell>
        </row>
        <row r="352">
          <cell r="A352">
            <v>7</v>
          </cell>
          <cell r="B352" t="str">
            <v xml:space="preserve"> CADWELD MOLD, FOR CABLE TO GROUND ROD</v>
          </cell>
          <cell r="C352">
            <v>10</v>
          </cell>
          <cell r="D352" t="str">
            <v>PCS</v>
          </cell>
          <cell r="E352">
            <v>1250</v>
          </cell>
          <cell r="F352">
            <v>12500</v>
          </cell>
          <cell r="G352">
            <v>0</v>
          </cell>
          <cell r="H352">
            <v>0</v>
          </cell>
          <cell r="I352">
            <v>2.0299999999999998</v>
          </cell>
          <cell r="J352">
            <v>0</v>
          </cell>
          <cell r="K352">
            <v>1250</v>
          </cell>
          <cell r="L352">
            <v>12500</v>
          </cell>
          <cell r="M352">
            <v>0</v>
          </cell>
          <cell r="N352">
            <v>0</v>
          </cell>
          <cell r="O352">
            <v>0</v>
          </cell>
          <cell r="P352">
            <v>0</v>
          </cell>
        </row>
        <row r="353">
          <cell r="B353" t="str">
            <v xml:space="preserve"> CADWELD GTC-182G</v>
          </cell>
          <cell r="C353">
            <v>22</v>
          </cell>
          <cell r="D353">
            <v>53.98</v>
          </cell>
          <cell r="E353" t="str">
            <v>N</v>
          </cell>
          <cell r="F353">
            <v>0</v>
          </cell>
          <cell r="G353">
            <v>0</v>
          </cell>
          <cell r="H353">
            <v>0</v>
          </cell>
          <cell r="I353">
            <v>2.23</v>
          </cell>
          <cell r="J353">
            <v>0</v>
          </cell>
          <cell r="K353">
            <v>0</v>
          </cell>
          <cell r="L353">
            <v>0</v>
          </cell>
          <cell r="M353">
            <v>0</v>
          </cell>
          <cell r="N353">
            <v>0</v>
          </cell>
          <cell r="O353">
            <v>0</v>
          </cell>
          <cell r="P353">
            <v>0</v>
          </cell>
        </row>
        <row r="354">
          <cell r="A354">
            <v>8</v>
          </cell>
          <cell r="B354" t="str">
            <v xml:space="preserve"> CADWELD MOLD, FOR CABLE TO CABLE</v>
          </cell>
          <cell r="C354">
            <v>5</v>
          </cell>
          <cell r="D354" t="str">
            <v>PCS</v>
          </cell>
          <cell r="E354">
            <v>1250</v>
          </cell>
          <cell r="F354">
            <v>6250</v>
          </cell>
          <cell r="G354">
            <v>0</v>
          </cell>
          <cell r="H354">
            <v>0</v>
          </cell>
          <cell r="I354">
            <v>2.4300000000000002</v>
          </cell>
          <cell r="J354">
            <v>0</v>
          </cell>
          <cell r="K354">
            <v>1250</v>
          </cell>
          <cell r="L354">
            <v>6250</v>
          </cell>
          <cell r="M354">
            <v>0</v>
          </cell>
          <cell r="N354">
            <v>0</v>
          </cell>
          <cell r="O354">
            <v>0</v>
          </cell>
          <cell r="P354">
            <v>0</v>
          </cell>
        </row>
        <row r="355">
          <cell r="A355">
            <v>11</v>
          </cell>
          <cell r="B355" t="str">
            <v xml:space="preserve"> CADWELD TAC-2G2G</v>
          </cell>
          <cell r="C355">
            <v>25</v>
          </cell>
          <cell r="D355" t="str">
            <v>SET</v>
          </cell>
          <cell r="E355">
            <v>3500</v>
          </cell>
          <cell r="F355">
            <v>0</v>
          </cell>
          <cell r="G355">
            <v>0</v>
          </cell>
          <cell r="H355">
            <v>0</v>
          </cell>
          <cell r="I355">
            <v>7.0000000000000007E-2</v>
          </cell>
          <cell r="J355">
            <v>0</v>
          </cell>
          <cell r="K355">
            <v>0</v>
          </cell>
          <cell r="L355">
            <v>0</v>
          </cell>
          <cell r="M355">
            <v>0</v>
          </cell>
          <cell r="N355">
            <v>0</v>
          </cell>
          <cell r="O355">
            <v>0</v>
          </cell>
          <cell r="P355">
            <v>0</v>
          </cell>
        </row>
        <row r="356">
          <cell r="A356">
            <v>9</v>
          </cell>
          <cell r="B356" t="str">
            <v xml:space="preserve"> DITTO, BUT CADWELD TAC-2G1V</v>
          </cell>
          <cell r="C356">
            <v>10</v>
          </cell>
          <cell r="D356" t="str">
            <v>PCS</v>
          </cell>
          <cell r="E356">
            <v>1250</v>
          </cell>
          <cell r="F356">
            <v>12500</v>
          </cell>
          <cell r="G356">
            <v>0</v>
          </cell>
          <cell r="H356">
            <v>0</v>
          </cell>
          <cell r="I356">
            <v>7.0000000000000007E-2</v>
          </cell>
          <cell r="J356">
            <v>0</v>
          </cell>
          <cell r="K356">
            <v>1250</v>
          </cell>
          <cell r="L356">
            <v>12500</v>
          </cell>
          <cell r="M356">
            <v>0</v>
          </cell>
          <cell r="N356">
            <v>0</v>
          </cell>
          <cell r="O356">
            <v>0</v>
          </cell>
          <cell r="P356">
            <v>0</v>
          </cell>
        </row>
        <row r="357">
          <cell r="A357">
            <v>10</v>
          </cell>
          <cell r="B357" t="str">
            <v xml:space="preserve"> GROUND CONNECTOR FOR CABLE TO ROD OR PIPE</v>
          </cell>
          <cell r="C357">
            <v>50</v>
          </cell>
          <cell r="D357" t="str">
            <v>PCS</v>
          </cell>
          <cell r="E357">
            <v>650</v>
          </cell>
          <cell r="F357">
            <v>32500</v>
          </cell>
          <cell r="G357">
            <v>0</v>
          </cell>
          <cell r="H357">
            <v>0</v>
          </cell>
          <cell r="I357">
            <v>1</v>
          </cell>
          <cell r="J357">
            <v>50</v>
          </cell>
          <cell r="K357">
            <v>650</v>
          </cell>
          <cell r="L357">
            <v>32500</v>
          </cell>
          <cell r="M357">
            <v>0</v>
          </cell>
          <cell r="N357">
            <v>0</v>
          </cell>
          <cell r="O357">
            <v>280</v>
          </cell>
          <cell r="P357">
            <v>14000</v>
          </cell>
        </row>
        <row r="358">
          <cell r="B358" t="str">
            <v xml:space="preserve"> BURNDY GK-6429</v>
          </cell>
          <cell r="C358">
            <v>0.25</v>
          </cell>
          <cell r="D358">
            <v>2.2400000000000002</v>
          </cell>
          <cell r="E358">
            <v>1</v>
          </cell>
          <cell r="F358">
            <v>0</v>
          </cell>
          <cell r="G358">
            <v>0</v>
          </cell>
          <cell r="H358">
            <v>0</v>
          </cell>
          <cell r="I358">
            <v>7.0000000000000007E-2</v>
          </cell>
          <cell r="J358">
            <v>0</v>
          </cell>
          <cell r="K358">
            <v>0</v>
          </cell>
          <cell r="L358">
            <v>0</v>
          </cell>
          <cell r="M358">
            <v>0</v>
          </cell>
          <cell r="N358">
            <v>0</v>
          </cell>
          <cell r="O358">
            <v>0</v>
          </cell>
          <cell r="P358">
            <v>0</v>
          </cell>
        </row>
        <row r="359">
          <cell r="A359">
            <v>11</v>
          </cell>
          <cell r="B359" t="str">
            <v xml:space="preserve"> GROUND TERMINAL BOX, 450MMx300MMx150MMx1.6t WITH</v>
          </cell>
          <cell r="C359">
            <v>25</v>
          </cell>
          <cell r="D359" t="str">
            <v>SET</v>
          </cell>
          <cell r="E359">
            <v>3500</v>
          </cell>
          <cell r="F359">
            <v>87500</v>
          </cell>
          <cell r="G359">
            <v>0</v>
          </cell>
          <cell r="H359">
            <v>0</v>
          </cell>
          <cell r="I359">
            <v>6</v>
          </cell>
          <cell r="J359">
            <v>150</v>
          </cell>
          <cell r="K359">
            <v>3500</v>
          </cell>
          <cell r="L359">
            <v>87500</v>
          </cell>
          <cell r="M359">
            <v>0</v>
          </cell>
          <cell r="N359">
            <v>0</v>
          </cell>
          <cell r="O359">
            <v>1680</v>
          </cell>
          <cell r="P359">
            <v>42000</v>
          </cell>
        </row>
        <row r="360">
          <cell r="B360" t="str">
            <v>GROUNDING BUS 300Mx50MMx6t</v>
          </cell>
          <cell r="C360">
            <v>0.25</v>
          </cell>
          <cell r="D360">
            <v>2.2400000000000002</v>
          </cell>
          <cell r="E360">
            <v>1</v>
          </cell>
          <cell r="F360">
            <v>0</v>
          </cell>
          <cell r="G360">
            <v>0</v>
          </cell>
          <cell r="H360">
            <v>0</v>
          </cell>
          <cell r="I360">
            <v>7.0000000000000007E-2</v>
          </cell>
          <cell r="J360">
            <v>0</v>
          </cell>
          <cell r="K360">
            <v>0</v>
          </cell>
          <cell r="L360">
            <v>0</v>
          </cell>
          <cell r="M360">
            <v>0</v>
          </cell>
          <cell r="N360">
            <v>0</v>
          </cell>
          <cell r="O360">
            <v>0</v>
          </cell>
          <cell r="P360">
            <v>0</v>
          </cell>
        </row>
        <row r="361">
          <cell r="A361">
            <v>12</v>
          </cell>
          <cell r="B361" t="str">
            <v xml:space="preserve"> CABLE LUG, COPPER FOR 60 sq.mm</v>
          </cell>
          <cell r="C361">
            <v>92</v>
          </cell>
          <cell r="D361" t="str">
            <v>PCS</v>
          </cell>
          <cell r="E361">
            <v>60</v>
          </cell>
          <cell r="F361">
            <v>5520</v>
          </cell>
          <cell r="G361">
            <v>0</v>
          </cell>
          <cell r="H361">
            <v>0</v>
          </cell>
          <cell r="I361">
            <v>0.5</v>
          </cell>
          <cell r="J361">
            <v>46</v>
          </cell>
          <cell r="K361">
            <v>60</v>
          </cell>
          <cell r="L361">
            <v>5520</v>
          </cell>
          <cell r="M361">
            <v>0</v>
          </cell>
          <cell r="N361">
            <v>0</v>
          </cell>
          <cell r="O361">
            <v>140</v>
          </cell>
          <cell r="P361">
            <v>12880</v>
          </cell>
        </row>
        <row r="362">
          <cell r="A362">
            <v>13</v>
          </cell>
          <cell r="B362" t="str">
            <v xml:space="preserve"> DITTO, BUT FOR 38 sq.mm</v>
          </cell>
          <cell r="C362">
            <v>169</v>
          </cell>
          <cell r="D362" t="str">
            <v>PCS</v>
          </cell>
          <cell r="E362">
            <v>38</v>
          </cell>
          <cell r="F362">
            <v>6422</v>
          </cell>
          <cell r="G362">
            <v>0</v>
          </cell>
          <cell r="H362">
            <v>0</v>
          </cell>
          <cell r="I362">
            <v>0.5</v>
          </cell>
          <cell r="J362">
            <v>85</v>
          </cell>
          <cell r="K362">
            <v>38</v>
          </cell>
          <cell r="L362">
            <v>6422</v>
          </cell>
          <cell r="M362">
            <v>0</v>
          </cell>
          <cell r="N362">
            <v>0</v>
          </cell>
          <cell r="O362">
            <v>140</v>
          </cell>
          <cell r="P362">
            <v>23660</v>
          </cell>
        </row>
        <row r="363">
          <cell r="A363">
            <v>14</v>
          </cell>
          <cell r="B363" t="str">
            <v xml:space="preserve"> CONCRETE PIPE WITH COVER 12" DIA. 2 FT LG</v>
          </cell>
          <cell r="C363">
            <v>50</v>
          </cell>
          <cell r="D363" t="str">
            <v>PCS</v>
          </cell>
          <cell r="E363">
            <v>2800</v>
          </cell>
          <cell r="F363">
            <v>140000</v>
          </cell>
          <cell r="G363">
            <v>0</v>
          </cell>
          <cell r="H363">
            <v>0</v>
          </cell>
          <cell r="I363">
            <v>3</v>
          </cell>
          <cell r="J363">
            <v>150</v>
          </cell>
          <cell r="K363">
            <v>2800</v>
          </cell>
          <cell r="L363">
            <v>140000</v>
          </cell>
          <cell r="M363">
            <v>0</v>
          </cell>
          <cell r="N363">
            <v>0</v>
          </cell>
          <cell r="O363">
            <v>840</v>
          </cell>
          <cell r="P363">
            <v>42000</v>
          </cell>
        </row>
        <row r="364">
          <cell r="A364">
            <v>15</v>
          </cell>
          <cell r="B364" t="str">
            <v xml:space="preserve"> STEEL PLATE, SS41, 1829x6401x6t</v>
          </cell>
          <cell r="C364">
            <v>1</v>
          </cell>
          <cell r="D364" t="str">
            <v>PCS</v>
          </cell>
          <cell r="E364">
            <v>10000</v>
          </cell>
          <cell r="F364">
            <v>10000</v>
          </cell>
          <cell r="G364">
            <v>0</v>
          </cell>
          <cell r="H364">
            <v>0</v>
          </cell>
          <cell r="I364">
            <v>20</v>
          </cell>
          <cell r="J364">
            <v>20</v>
          </cell>
          <cell r="K364">
            <v>10000</v>
          </cell>
          <cell r="L364">
            <v>10000</v>
          </cell>
          <cell r="M364">
            <v>0</v>
          </cell>
          <cell r="N364">
            <v>0</v>
          </cell>
          <cell r="O364">
            <v>5600</v>
          </cell>
          <cell r="P364">
            <v>5600</v>
          </cell>
        </row>
        <row r="365">
          <cell r="A365">
            <v>16</v>
          </cell>
          <cell r="B365" t="str">
            <v xml:space="preserve"> CONDUIT CLAMP, ONE-HOLE 3/4"</v>
          </cell>
          <cell r="C365">
            <v>265</v>
          </cell>
          <cell r="D365" t="str">
            <v>PCS</v>
          </cell>
          <cell r="E365">
            <v>4</v>
          </cell>
          <cell r="F365">
            <v>1060</v>
          </cell>
          <cell r="G365">
            <v>0</v>
          </cell>
          <cell r="H365">
            <v>0</v>
          </cell>
          <cell r="I365">
            <v>0.5</v>
          </cell>
          <cell r="J365">
            <v>133</v>
          </cell>
          <cell r="K365">
            <v>4</v>
          </cell>
          <cell r="L365">
            <v>1060</v>
          </cell>
          <cell r="M365">
            <v>0</v>
          </cell>
          <cell r="N365">
            <v>0</v>
          </cell>
          <cell r="O365">
            <v>140</v>
          </cell>
          <cell r="P365">
            <v>37100</v>
          </cell>
        </row>
        <row r="366">
          <cell r="A366">
            <v>17</v>
          </cell>
          <cell r="B366" t="str">
            <v xml:space="preserve"> PVC CONDUIT, SCHEDULE B, CNS1302  3/4"</v>
          </cell>
          <cell r="C366">
            <v>265</v>
          </cell>
          <cell r="D366" t="str">
            <v>M</v>
          </cell>
          <cell r="E366">
            <v>12</v>
          </cell>
          <cell r="F366">
            <v>3180</v>
          </cell>
          <cell r="G366">
            <v>0</v>
          </cell>
          <cell r="H366">
            <v>0</v>
          </cell>
          <cell r="I366">
            <v>0.28000000000000003</v>
          </cell>
          <cell r="J366">
            <v>74</v>
          </cell>
          <cell r="K366">
            <v>12</v>
          </cell>
          <cell r="L366">
            <v>3180</v>
          </cell>
          <cell r="M366">
            <v>0</v>
          </cell>
          <cell r="N366">
            <v>0</v>
          </cell>
          <cell r="O366">
            <v>78</v>
          </cell>
          <cell r="P366">
            <v>20670</v>
          </cell>
        </row>
        <row r="367">
          <cell r="A367">
            <v>18</v>
          </cell>
          <cell r="B367" t="str">
            <v xml:space="preserve"> EXCAVATION</v>
          </cell>
          <cell r="C367">
            <v>1550</v>
          </cell>
          <cell r="D367" t="str">
            <v>M3</v>
          </cell>
          <cell r="E367" t="str">
            <v>M+L</v>
          </cell>
          <cell r="F367" t="str">
            <v>M+L</v>
          </cell>
          <cell r="G367">
            <v>0</v>
          </cell>
          <cell r="H367">
            <v>0</v>
          </cell>
          <cell r="I367">
            <v>7.0000000000000007E-2</v>
          </cell>
          <cell r="J367">
            <v>0</v>
          </cell>
          <cell r="K367" t="str">
            <v>M+L</v>
          </cell>
          <cell r="L367" t="str">
            <v>M+L</v>
          </cell>
          <cell r="M367">
            <v>0</v>
          </cell>
          <cell r="N367">
            <v>0</v>
          </cell>
          <cell r="O367">
            <v>72</v>
          </cell>
          <cell r="P367">
            <v>111600</v>
          </cell>
        </row>
        <row r="368">
          <cell r="A368">
            <v>19</v>
          </cell>
          <cell r="B368" t="str">
            <v xml:space="preserve"> BACKFILL</v>
          </cell>
          <cell r="C368">
            <v>1550</v>
          </cell>
          <cell r="D368" t="str">
            <v>M3</v>
          </cell>
          <cell r="E368" t="str">
            <v>M+L</v>
          </cell>
          <cell r="F368" t="str">
            <v>M+L</v>
          </cell>
          <cell r="G368">
            <v>0</v>
          </cell>
          <cell r="H368">
            <v>0</v>
          </cell>
          <cell r="I368">
            <v>7.0000000000000007E-2</v>
          </cell>
          <cell r="J368">
            <v>0</v>
          </cell>
          <cell r="K368" t="str">
            <v>M+L</v>
          </cell>
          <cell r="L368" t="str">
            <v>M+L</v>
          </cell>
          <cell r="M368">
            <v>0</v>
          </cell>
          <cell r="N368">
            <v>0</v>
          </cell>
          <cell r="O368">
            <v>120</v>
          </cell>
          <cell r="P368">
            <v>186000</v>
          </cell>
        </row>
        <row r="369">
          <cell r="A369">
            <v>20</v>
          </cell>
          <cell r="B369" t="str">
            <v xml:space="preserve"> MISCELLANEOUS MATERIALS</v>
          </cell>
          <cell r="C369">
            <v>1</v>
          </cell>
          <cell r="D369" t="str">
            <v>LOT</v>
          </cell>
          <cell r="E369">
            <v>82037.700000000012</v>
          </cell>
          <cell r="F369">
            <v>82038</v>
          </cell>
          <cell r="G369">
            <v>0</v>
          </cell>
          <cell r="H369">
            <v>0</v>
          </cell>
          <cell r="I369">
            <v>316.10000000000002</v>
          </cell>
          <cell r="J369">
            <v>316</v>
          </cell>
          <cell r="K369">
            <v>82038</v>
          </cell>
          <cell r="L369">
            <v>82038</v>
          </cell>
          <cell r="M369">
            <v>0</v>
          </cell>
          <cell r="N369">
            <v>0</v>
          </cell>
          <cell r="O369">
            <v>88508</v>
          </cell>
          <cell r="P369">
            <v>88508</v>
          </cell>
        </row>
        <row r="370">
          <cell r="B370" t="str">
            <v>SUB-TOTAL : (D)</v>
          </cell>
          <cell r="C370">
            <v>1</v>
          </cell>
          <cell r="D370">
            <v>3.38</v>
          </cell>
          <cell r="E370">
            <v>1</v>
          </cell>
          <cell r="F370">
            <v>902415</v>
          </cell>
          <cell r="G370">
            <v>0</v>
          </cell>
          <cell r="H370">
            <v>0</v>
          </cell>
          <cell r="I370">
            <v>0.12</v>
          </cell>
          <cell r="J370">
            <v>3477</v>
          </cell>
          <cell r="K370">
            <v>0</v>
          </cell>
          <cell r="L370">
            <v>902415</v>
          </cell>
          <cell r="M370">
            <v>0</v>
          </cell>
          <cell r="N370">
            <v>0</v>
          </cell>
          <cell r="O370">
            <v>0</v>
          </cell>
          <cell r="P370">
            <v>1266758</v>
          </cell>
        </row>
        <row r="371">
          <cell r="B371" t="str">
            <v>STD</v>
          </cell>
          <cell r="C371">
            <v>1</v>
          </cell>
          <cell r="D371">
            <v>3.38</v>
          </cell>
          <cell r="E371">
            <v>1</v>
          </cell>
          <cell r="F371">
            <v>0</v>
          </cell>
          <cell r="G371">
            <v>0</v>
          </cell>
          <cell r="H371">
            <v>0</v>
          </cell>
          <cell r="I371">
            <v>0.12</v>
          </cell>
          <cell r="J371">
            <v>0</v>
          </cell>
          <cell r="K371">
            <v>0</v>
          </cell>
          <cell r="L371">
            <v>0</v>
          </cell>
          <cell r="M371">
            <v>0</v>
          </cell>
          <cell r="N371">
            <v>0</v>
          </cell>
          <cell r="O371">
            <v>0</v>
          </cell>
          <cell r="P371">
            <v>0</v>
          </cell>
        </row>
        <row r="372">
          <cell r="B372" t="str">
            <v>STD</v>
          </cell>
          <cell r="C372">
            <v>1</v>
          </cell>
          <cell r="D372">
            <v>3.38</v>
          </cell>
          <cell r="E372">
            <v>1</v>
          </cell>
          <cell r="F372">
            <v>0</v>
          </cell>
          <cell r="G372">
            <v>0</v>
          </cell>
          <cell r="H372">
            <v>0</v>
          </cell>
          <cell r="I372">
            <v>0.12</v>
          </cell>
          <cell r="J372">
            <v>0</v>
          </cell>
          <cell r="K372">
            <v>0</v>
          </cell>
          <cell r="L372">
            <v>0</v>
          </cell>
          <cell r="M372">
            <v>0</v>
          </cell>
          <cell r="N372">
            <v>0</v>
          </cell>
          <cell r="O372">
            <v>0</v>
          </cell>
          <cell r="P372">
            <v>0</v>
          </cell>
        </row>
        <row r="373">
          <cell r="B373" t="str">
            <v>STD</v>
          </cell>
          <cell r="C373">
            <v>1.25</v>
          </cell>
          <cell r="D373" t="str">
            <v xml:space="preserve"> </v>
          </cell>
          <cell r="E373">
            <v>1</v>
          </cell>
          <cell r="F373">
            <v>0</v>
          </cell>
          <cell r="G373">
            <v>0</v>
          </cell>
          <cell r="H373">
            <v>0</v>
          </cell>
          <cell r="I373">
            <v>0.15</v>
          </cell>
          <cell r="J373">
            <v>0</v>
          </cell>
          <cell r="K373">
            <v>0</v>
          </cell>
          <cell r="L373">
            <v>0</v>
          </cell>
          <cell r="M373">
            <v>0</v>
          </cell>
          <cell r="N373">
            <v>0</v>
          </cell>
          <cell r="O373">
            <v>0</v>
          </cell>
          <cell r="P373">
            <v>0</v>
          </cell>
        </row>
        <row r="374">
          <cell r="A374" t="str">
            <v>E.</v>
          </cell>
          <cell r="B374" t="str">
            <v>TELEPHONE SYSTEM(??????????)</v>
          </cell>
          <cell r="C374">
            <v>1.25</v>
          </cell>
          <cell r="D374">
            <v>3.56</v>
          </cell>
          <cell r="E374">
            <v>1</v>
          </cell>
          <cell r="F374">
            <v>0</v>
          </cell>
          <cell r="G374">
            <v>0</v>
          </cell>
          <cell r="H374">
            <v>0</v>
          </cell>
          <cell r="I374">
            <v>0.15</v>
          </cell>
          <cell r="J374">
            <v>0</v>
          </cell>
          <cell r="K374">
            <v>0</v>
          </cell>
          <cell r="L374">
            <v>0</v>
          </cell>
          <cell r="M374">
            <v>0</v>
          </cell>
          <cell r="N374">
            <v>0</v>
          </cell>
          <cell r="O374">
            <v>0</v>
          </cell>
          <cell r="P374">
            <v>0</v>
          </cell>
        </row>
        <row r="375">
          <cell r="A375">
            <v>1</v>
          </cell>
          <cell r="B375" t="str">
            <v>PABX , W/100 EXTENSION , 10 TRUNK LINE</v>
          </cell>
          <cell r="C375">
            <v>1</v>
          </cell>
          <cell r="D375" t="str">
            <v>SET</v>
          </cell>
          <cell r="E375">
            <v>380000</v>
          </cell>
          <cell r="F375">
            <v>380000</v>
          </cell>
          <cell r="G375">
            <v>0</v>
          </cell>
          <cell r="H375">
            <v>0</v>
          </cell>
          <cell r="I375">
            <v>40</v>
          </cell>
          <cell r="J375">
            <v>40</v>
          </cell>
          <cell r="K375">
            <v>380000</v>
          </cell>
          <cell r="L375">
            <v>380000</v>
          </cell>
          <cell r="M375">
            <v>0</v>
          </cell>
          <cell r="N375">
            <v>0</v>
          </cell>
          <cell r="O375">
            <v>11200</v>
          </cell>
          <cell r="P375">
            <v>11200</v>
          </cell>
        </row>
        <row r="376">
          <cell r="A376">
            <v>2</v>
          </cell>
          <cell r="B376" t="str">
            <v xml:space="preserve"> TELEPHONE CABLE, SOLID COPPER PVBC INSU. 5 PAIRS</v>
          </cell>
          <cell r="C376">
            <v>1300</v>
          </cell>
          <cell r="D376" t="str">
            <v>M</v>
          </cell>
          <cell r="E376">
            <v>14</v>
          </cell>
          <cell r="F376">
            <v>18200</v>
          </cell>
          <cell r="G376">
            <v>0</v>
          </cell>
          <cell r="H376">
            <v>0</v>
          </cell>
          <cell r="I376">
            <v>8.5999999999999993E-2</v>
          </cell>
          <cell r="J376">
            <v>112</v>
          </cell>
          <cell r="K376">
            <v>14</v>
          </cell>
          <cell r="L376">
            <v>18200</v>
          </cell>
          <cell r="M376">
            <v>0</v>
          </cell>
          <cell r="N376">
            <v>0</v>
          </cell>
          <cell r="O376">
            <v>24</v>
          </cell>
          <cell r="P376">
            <v>31200</v>
          </cell>
        </row>
        <row r="377">
          <cell r="A377">
            <v>3</v>
          </cell>
          <cell r="B377" t="str">
            <v xml:space="preserve"> DITTO, BUT 10 PAIRS</v>
          </cell>
          <cell r="C377">
            <v>250</v>
          </cell>
          <cell r="D377" t="str">
            <v>M</v>
          </cell>
          <cell r="E377">
            <v>30</v>
          </cell>
          <cell r="F377">
            <v>7500</v>
          </cell>
          <cell r="G377">
            <v>0</v>
          </cell>
          <cell r="H377">
            <v>0</v>
          </cell>
          <cell r="I377">
            <v>0.122</v>
          </cell>
          <cell r="J377">
            <v>31</v>
          </cell>
          <cell r="K377">
            <v>30</v>
          </cell>
          <cell r="L377">
            <v>7500</v>
          </cell>
          <cell r="M377">
            <v>0</v>
          </cell>
          <cell r="N377">
            <v>0</v>
          </cell>
          <cell r="O377">
            <v>34</v>
          </cell>
          <cell r="P377">
            <v>8500</v>
          </cell>
        </row>
        <row r="378">
          <cell r="A378">
            <v>4</v>
          </cell>
          <cell r="B378" t="str">
            <v xml:space="preserve"> DITTO, BUT 30 PAIRS</v>
          </cell>
          <cell r="C378">
            <v>300</v>
          </cell>
          <cell r="D378" t="str">
            <v>M</v>
          </cell>
          <cell r="E378">
            <v>80</v>
          </cell>
          <cell r="F378">
            <v>24000</v>
          </cell>
          <cell r="G378">
            <v>0</v>
          </cell>
          <cell r="H378">
            <v>0</v>
          </cell>
          <cell r="I378">
            <v>0.20599999999999999</v>
          </cell>
          <cell r="J378">
            <v>62</v>
          </cell>
          <cell r="K378">
            <v>80</v>
          </cell>
          <cell r="L378">
            <v>24000</v>
          </cell>
          <cell r="M378">
            <v>0</v>
          </cell>
          <cell r="N378">
            <v>0</v>
          </cell>
          <cell r="O378">
            <v>58</v>
          </cell>
          <cell r="P378">
            <v>17400</v>
          </cell>
        </row>
        <row r="379">
          <cell r="A379">
            <v>4</v>
          </cell>
          <cell r="B379" t="str">
            <v xml:space="preserve"> DITTO, BUT 50 PAIRS</v>
          </cell>
          <cell r="C379">
            <v>400</v>
          </cell>
          <cell r="D379" t="str">
            <v>M</v>
          </cell>
          <cell r="E379">
            <v>133</v>
          </cell>
          <cell r="F379">
            <v>53200</v>
          </cell>
          <cell r="G379">
            <v>0</v>
          </cell>
          <cell r="H379">
            <v>0</v>
          </cell>
          <cell r="I379">
            <v>0.25600000000000001</v>
          </cell>
          <cell r="J379">
            <v>102</v>
          </cell>
          <cell r="K379">
            <v>133</v>
          </cell>
          <cell r="L379">
            <v>53200</v>
          </cell>
          <cell r="M379">
            <v>0</v>
          </cell>
          <cell r="N379">
            <v>0</v>
          </cell>
          <cell r="O379">
            <v>72</v>
          </cell>
          <cell r="P379">
            <v>28800</v>
          </cell>
        </row>
        <row r="380">
          <cell r="A380">
            <v>5</v>
          </cell>
          <cell r="B380" t="str">
            <v xml:space="preserve"> MISCELLANEOUS MATERIALS</v>
          </cell>
          <cell r="C380">
            <v>1</v>
          </cell>
          <cell r="D380" t="str">
            <v>LOT</v>
          </cell>
          <cell r="E380">
            <v>10290</v>
          </cell>
          <cell r="F380">
            <v>10290</v>
          </cell>
          <cell r="G380">
            <v>0</v>
          </cell>
          <cell r="H380">
            <v>0</v>
          </cell>
          <cell r="I380">
            <v>105</v>
          </cell>
          <cell r="J380">
            <v>105</v>
          </cell>
          <cell r="K380">
            <v>10290</v>
          </cell>
          <cell r="L380">
            <v>10290</v>
          </cell>
          <cell r="M380">
            <v>0</v>
          </cell>
          <cell r="N380">
            <v>0</v>
          </cell>
          <cell r="O380">
            <v>29400</v>
          </cell>
          <cell r="P380">
            <v>29400</v>
          </cell>
        </row>
        <row r="381">
          <cell r="B381" t="str">
            <v>SUB-TOTAL : (E)</v>
          </cell>
          <cell r="C381">
            <v>2</v>
          </cell>
          <cell r="D381">
            <v>3.91</v>
          </cell>
          <cell r="E381">
            <v>1</v>
          </cell>
          <cell r="F381">
            <v>493190</v>
          </cell>
          <cell r="G381">
            <v>0</v>
          </cell>
          <cell r="H381">
            <v>0</v>
          </cell>
          <cell r="I381">
            <v>0.3</v>
          </cell>
          <cell r="J381">
            <v>452</v>
          </cell>
          <cell r="K381">
            <v>0</v>
          </cell>
          <cell r="L381">
            <v>493190</v>
          </cell>
          <cell r="M381">
            <v>0</v>
          </cell>
          <cell r="N381">
            <v>0</v>
          </cell>
          <cell r="O381">
            <v>0</v>
          </cell>
          <cell r="P381">
            <v>126500</v>
          </cell>
        </row>
        <row r="382">
          <cell r="B382" t="str">
            <v>STD</v>
          </cell>
          <cell r="C382">
            <v>2.5</v>
          </cell>
          <cell r="D382">
            <v>5.16</v>
          </cell>
          <cell r="E382">
            <v>1</v>
          </cell>
          <cell r="F382">
            <v>0</v>
          </cell>
          <cell r="G382">
            <v>0</v>
          </cell>
          <cell r="H382">
            <v>0</v>
          </cell>
          <cell r="I382">
            <v>0.193</v>
          </cell>
          <cell r="J382">
            <v>0</v>
          </cell>
          <cell r="K382">
            <v>0</v>
          </cell>
          <cell r="L382">
            <v>0</v>
          </cell>
          <cell r="M382">
            <v>0</v>
          </cell>
          <cell r="N382">
            <v>0</v>
          </cell>
          <cell r="O382">
            <v>0</v>
          </cell>
          <cell r="P382">
            <v>0</v>
          </cell>
        </row>
        <row r="383">
          <cell r="B383" t="str">
            <v>STD</v>
          </cell>
          <cell r="C383">
            <v>3</v>
          </cell>
          <cell r="D383">
            <v>5.49</v>
          </cell>
          <cell r="E383">
            <v>1</v>
          </cell>
          <cell r="F383">
            <v>0</v>
          </cell>
          <cell r="G383">
            <v>0</v>
          </cell>
          <cell r="H383">
            <v>0</v>
          </cell>
          <cell r="I383">
            <v>0.3</v>
          </cell>
          <cell r="J383">
            <v>0</v>
          </cell>
          <cell r="K383">
            <v>0</v>
          </cell>
          <cell r="L383">
            <v>0</v>
          </cell>
          <cell r="M383">
            <v>0</v>
          </cell>
          <cell r="N383">
            <v>0</v>
          </cell>
          <cell r="O383">
            <v>0</v>
          </cell>
          <cell r="P383">
            <v>0</v>
          </cell>
        </row>
        <row r="384">
          <cell r="A384" t="str">
            <v>F.</v>
          </cell>
          <cell r="B384" t="str">
            <v>PAGE/INTERCOMMUNICATION SYSTEM</v>
          </cell>
          <cell r="C384">
            <v>3.5</v>
          </cell>
          <cell r="D384" t="str">
            <v xml:space="preserve"> </v>
          </cell>
          <cell r="E384">
            <v>1</v>
          </cell>
          <cell r="F384">
            <v>0</v>
          </cell>
          <cell r="G384">
            <v>0</v>
          </cell>
          <cell r="H384">
            <v>0</v>
          </cell>
          <cell r="I384">
            <v>0.35</v>
          </cell>
          <cell r="J384">
            <v>0</v>
          </cell>
          <cell r="K384">
            <v>0</v>
          </cell>
          <cell r="L384">
            <v>0</v>
          </cell>
          <cell r="M384">
            <v>0</v>
          </cell>
          <cell r="N384">
            <v>0</v>
          </cell>
          <cell r="O384">
            <v>0</v>
          </cell>
          <cell r="P384">
            <v>0</v>
          </cell>
        </row>
        <row r="385">
          <cell r="A385">
            <v>1</v>
          </cell>
          <cell r="B385" t="str">
            <v xml:space="preserve"> PAGE/PARTY STATION, SINGLE PARTY LINE</v>
          </cell>
          <cell r="C385">
            <v>10</v>
          </cell>
          <cell r="D385" t="str">
            <v>SET</v>
          </cell>
          <cell r="E385">
            <v>19700</v>
          </cell>
          <cell r="F385">
            <v>197000</v>
          </cell>
          <cell r="G385">
            <v>0</v>
          </cell>
          <cell r="H385">
            <v>0</v>
          </cell>
          <cell r="I385">
            <v>12</v>
          </cell>
          <cell r="J385">
            <v>120</v>
          </cell>
          <cell r="K385">
            <v>19700</v>
          </cell>
          <cell r="L385">
            <v>197000</v>
          </cell>
          <cell r="M385">
            <v>0</v>
          </cell>
          <cell r="N385">
            <v>0</v>
          </cell>
          <cell r="O385">
            <v>3360</v>
          </cell>
          <cell r="P385">
            <v>33600</v>
          </cell>
        </row>
        <row r="386">
          <cell r="B386" t="str">
            <v xml:space="preserve"> CL.1, DIV.2 , G-T #730-104 OR EQUAL</v>
          </cell>
          <cell r="C386">
            <v>5</v>
          </cell>
          <cell r="D386">
            <v>6.55</v>
          </cell>
          <cell r="E386">
            <v>1</v>
          </cell>
          <cell r="F386">
            <v>0</v>
          </cell>
          <cell r="G386">
            <v>0</v>
          </cell>
          <cell r="H386">
            <v>0</v>
          </cell>
          <cell r="I386">
            <v>0.51</v>
          </cell>
          <cell r="J386">
            <v>0</v>
          </cell>
          <cell r="K386">
            <v>0</v>
          </cell>
          <cell r="L386">
            <v>0</v>
          </cell>
          <cell r="M386">
            <v>0</v>
          </cell>
          <cell r="N386">
            <v>0</v>
          </cell>
          <cell r="O386">
            <v>0</v>
          </cell>
          <cell r="P386">
            <v>0</v>
          </cell>
        </row>
        <row r="387">
          <cell r="A387">
            <v>2</v>
          </cell>
          <cell r="B387" t="str">
            <v>DITTO, BUT INDOOR TYPE, G-T #700-102</v>
          </cell>
          <cell r="C387">
            <v>4</v>
          </cell>
          <cell r="D387" t="str">
            <v>SET</v>
          </cell>
          <cell r="E387">
            <v>17800</v>
          </cell>
          <cell r="F387">
            <v>71200</v>
          </cell>
          <cell r="G387">
            <v>0</v>
          </cell>
          <cell r="H387">
            <v>0</v>
          </cell>
          <cell r="I387">
            <v>10</v>
          </cell>
          <cell r="J387">
            <v>40</v>
          </cell>
          <cell r="K387">
            <v>17800</v>
          </cell>
          <cell r="L387">
            <v>71200</v>
          </cell>
          <cell r="M387">
            <v>0</v>
          </cell>
          <cell r="N387">
            <v>0</v>
          </cell>
          <cell r="O387">
            <v>2800</v>
          </cell>
          <cell r="P387">
            <v>11200</v>
          </cell>
        </row>
        <row r="388">
          <cell r="A388">
            <v>3</v>
          </cell>
          <cell r="B388" t="str">
            <v>DITTO, BUT DESK MOUNT. TYPE, G-T #726-102</v>
          </cell>
          <cell r="C388">
            <v>1</v>
          </cell>
          <cell r="D388" t="str">
            <v>SET</v>
          </cell>
          <cell r="E388">
            <v>23000</v>
          </cell>
          <cell r="F388">
            <v>23000</v>
          </cell>
          <cell r="G388">
            <v>0</v>
          </cell>
          <cell r="H388">
            <v>0</v>
          </cell>
          <cell r="I388">
            <v>12</v>
          </cell>
          <cell r="J388">
            <v>12</v>
          </cell>
          <cell r="K388">
            <v>23000</v>
          </cell>
          <cell r="L388">
            <v>23000</v>
          </cell>
          <cell r="M388">
            <v>0</v>
          </cell>
          <cell r="N388">
            <v>0</v>
          </cell>
          <cell r="O388">
            <v>3360</v>
          </cell>
          <cell r="P388">
            <v>3360</v>
          </cell>
        </row>
        <row r="389">
          <cell r="A389">
            <v>4</v>
          </cell>
          <cell r="B389" t="str">
            <v xml:space="preserve"> HOT DIPPED GALVANIZED STEEL SUPPORT, C100</v>
          </cell>
          <cell r="C389">
            <v>10</v>
          </cell>
          <cell r="D389" t="str">
            <v>SET</v>
          </cell>
          <cell r="E389">
            <v>1500</v>
          </cell>
          <cell r="F389">
            <v>15000</v>
          </cell>
          <cell r="G389">
            <v>0</v>
          </cell>
          <cell r="H389">
            <v>0</v>
          </cell>
          <cell r="I389">
            <v>4</v>
          </cell>
          <cell r="J389">
            <v>40</v>
          </cell>
          <cell r="K389">
            <v>1500</v>
          </cell>
          <cell r="L389">
            <v>15000</v>
          </cell>
          <cell r="M389">
            <v>0</v>
          </cell>
          <cell r="N389">
            <v>0</v>
          </cell>
          <cell r="O389">
            <v>1120</v>
          </cell>
          <cell r="P389">
            <v>11200</v>
          </cell>
        </row>
        <row r="390">
          <cell r="A390">
            <v>17</v>
          </cell>
          <cell r="B390" t="str">
            <v>3M LG., W/ SMALL FOUNDATION</v>
          </cell>
          <cell r="C390">
            <v>5.9091063153828709E-126</v>
          </cell>
          <cell r="D390" t="str">
            <v>LOT</v>
          </cell>
          <cell r="E390">
            <v>7.022705362587842E+52</v>
          </cell>
          <cell r="F390">
            <v>0</v>
          </cell>
          <cell r="G390">
            <v>0</v>
          </cell>
          <cell r="H390">
            <v>0</v>
          </cell>
          <cell r="I390">
            <v>1.22</v>
          </cell>
          <cell r="J390">
            <v>0</v>
          </cell>
          <cell r="K390">
            <v>0</v>
          </cell>
          <cell r="L390">
            <v>0</v>
          </cell>
          <cell r="M390">
            <v>0</v>
          </cell>
          <cell r="N390">
            <v>0</v>
          </cell>
          <cell r="O390">
            <v>0</v>
          </cell>
          <cell r="P390">
            <v>0</v>
          </cell>
        </row>
        <row r="391">
          <cell r="A391">
            <v>5</v>
          </cell>
          <cell r="B391" t="str">
            <v xml:space="preserve"> DRIVER, W/MOLDED LEXAN FOR DIV. 2 G-T </v>
          </cell>
          <cell r="C391">
            <v>16</v>
          </cell>
          <cell r="D391" t="str">
            <v>SET</v>
          </cell>
          <cell r="E391">
            <v>3300</v>
          </cell>
          <cell r="F391">
            <v>52800</v>
          </cell>
          <cell r="G391">
            <v>0</v>
          </cell>
          <cell r="H391">
            <v>0</v>
          </cell>
          <cell r="I391">
            <v>3</v>
          </cell>
          <cell r="J391">
            <v>48</v>
          </cell>
          <cell r="K391">
            <v>3300</v>
          </cell>
          <cell r="L391">
            <v>52800</v>
          </cell>
          <cell r="M391">
            <v>0</v>
          </cell>
          <cell r="N391">
            <v>0</v>
          </cell>
          <cell r="O391">
            <v>840</v>
          </cell>
          <cell r="P391">
            <v>13440</v>
          </cell>
        </row>
        <row r="392">
          <cell r="B392" t="str">
            <v xml:space="preserve"> 13314-001</v>
          </cell>
          <cell r="C392">
            <v>16</v>
          </cell>
          <cell r="D392">
            <v>9.5299999999999994</v>
          </cell>
          <cell r="E392">
            <v>1</v>
          </cell>
          <cell r="F392">
            <v>0</v>
          </cell>
          <cell r="G392">
            <v>0</v>
          </cell>
          <cell r="H392">
            <v>0</v>
          </cell>
          <cell r="I392">
            <v>1.62</v>
          </cell>
          <cell r="J392">
            <v>0</v>
          </cell>
          <cell r="K392">
            <v>0</v>
          </cell>
          <cell r="L392">
            <v>0</v>
          </cell>
          <cell r="M392">
            <v>0</v>
          </cell>
          <cell r="N392">
            <v>0</v>
          </cell>
          <cell r="O392">
            <v>0</v>
          </cell>
          <cell r="P392">
            <v>0</v>
          </cell>
        </row>
        <row r="393">
          <cell r="A393">
            <v>6</v>
          </cell>
          <cell r="B393" t="str">
            <v xml:space="preserve"> HORN SPEAKER W/ EPOXY G-T 13304-002</v>
          </cell>
          <cell r="C393">
            <v>16</v>
          </cell>
          <cell r="D393" t="str">
            <v>SET</v>
          </cell>
          <cell r="E393">
            <v>6000</v>
          </cell>
          <cell r="F393">
            <v>96000</v>
          </cell>
          <cell r="G393">
            <v>0</v>
          </cell>
          <cell r="H393">
            <v>0</v>
          </cell>
          <cell r="I393">
            <v>5</v>
          </cell>
          <cell r="J393">
            <v>80</v>
          </cell>
          <cell r="K393">
            <v>6000</v>
          </cell>
          <cell r="L393">
            <v>96000</v>
          </cell>
          <cell r="M393">
            <v>0</v>
          </cell>
          <cell r="N393">
            <v>0</v>
          </cell>
          <cell r="O393">
            <v>1400</v>
          </cell>
          <cell r="P393">
            <v>22400</v>
          </cell>
        </row>
        <row r="394">
          <cell r="B394" t="str">
            <v xml:space="preserve"> MOUNTING ASSEMBLY, G-T 411A1SPL</v>
          </cell>
          <cell r="C394">
            <v>20</v>
          </cell>
          <cell r="D394">
            <v>9.5299999999999994</v>
          </cell>
          <cell r="E394">
            <v>1</v>
          </cell>
          <cell r="F394">
            <v>0</v>
          </cell>
          <cell r="G394">
            <v>0</v>
          </cell>
          <cell r="H394">
            <v>0</v>
          </cell>
          <cell r="I394">
            <v>2.0299999999999998</v>
          </cell>
          <cell r="J394">
            <v>0</v>
          </cell>
          <cell r="K394">
            <v>0</v>
          </cell>
          <cell r="L394">
            <v>0</v>
          </cell>
          <cell r="M394">
            <v>0</v>
          </cell>
          <cell r="N394">
            <v>0</v>
          </cell>
          <cell r="O394">
            <v>0</v>
          </cell>
          <cell r="P394">
            <v>0</v>
          </cell>
        </row>
        <row r="395">
          <cell r="A395">
            <v>7</v>
          </cell>
          <cell r="B395" t="str">
            <v xml:space="preserve"> LINE BALANCE UNIT G-T 305-001 OR EQUAL</v>
          </cell>
          <cell r="C395">
            <v>1</v>
          </cell>
          <cell r="D395" t="str">
            <v>SET</v>
          </cell>
          <cell r="E395">
            <v>2600</v>
          </cell>
          <cell r="F395">
            <v>2600</v>
          </cell>
          <cell r="G395">
            <v>4</v>
          </cell>
          <cell r="H395">
            <v>0</v>
          </cell>
          <cell r="I395">
            <v>4</v>
          </cell>
          <cell r="J395">
            <v>4</v>
          </cell>
          <cell r="K395">
            <v>2600</v>
          </cell>
          <cell r="L395">
            <v>2600</v>
          </cell>
          <cell r="M395">
            <v>0</v>
          </cell>
          <cell r="N395">
            <v>0</v>
          </cell>
          <cell r="O395">
            <v>1120</v>
          </cell>
          <cell r="P395">
            <v>1120</v>
          </cell>
        </row>
        <row r="396">
          <cell r="A396">
            <v>8</v>
          </cell>
          <cell r="B396" t="str">
            <v xml:space="preserve"> CABLE, OVERALL &amp; INDIVIDUAL SHIELDED, 300V 8P-#14AWG</v>
          </cell>
          <cell r="C396">
            <v>2700</v>
          </cell>
          <cell r="D396" t="str">
            <v>M</v>
          </cell>
          <cell r="E396">
            <v>137</v>
          </cell>
          <cell r="F396">
            <v>369900</v>
          </cell>
          <cell r="G396">
            <v>0</v>
          </cell>
          <cell r="H396">
            <v>0</v>
          </cell>
          <cell r="I396">
            <v>0.17799999999999999</v>
          </cell>
          <cell r="J396">
            <v>481</v>
          </cell>
          <cell r="K396">
            <v>137</v>
          </cell>
          <cell r="L396">
            <v>369900</v>
          </cell>
          <cell r="M396">
            <v>0</v>
          </cell>
          <cell r="N396">
            <v>0</v>
          </cell>
          <cell r="O396">
            <v>50</v>
          </cell>
          <cell r="P396">
            <v>135000</v>
          </cell>
        </row>
        <row r="397">
          <cell r="A397">
            <v>9</v>
          </cell>
          <cell r="B397" t="str">
            <v>XLPE CABLE 3C-3.5SQ.MM</v>
          </cell>
          <cell r="C397">
            <v>2800</v>
          </cell>
          <cell r="D397" t="str">
            <v>M</v>
          </cell>
          <cell r="E397">
            <v>15</v>
          </cell>
          <cell r="F397">
            <v>42000</v>
          </cell>
          <cell r="G397">
            <v>0</v>
          </cell>
          <cell r="H397">
            <v>0</v>
          </cell>
          <cell r="I397">
            <v>7.9000000000000001E-2</v>
          </cell>
          <cell r="J397">
            <v>221</v>
          </cell>
          <cell r="K397">
            <v>15</v>
          </cell>
          <cell r="L397">
            <v>42000</v>
          </cell>
          <cell r="M397">
            <v>0</v>
          </cell>
          <cell r="N397">
            <v>0</v>
          </cell>
          <cell r="O397">
            <v>22</v>
          </cell>
          <cell r="P397">
            <v>61600</v>
          </cell>
        </row>
        <row r="398">
          <cell r="A398">
            <v>10</v>
          </cell>
          <cell r="B398" t="str">
            <v xml:space="preserve"> SPEAKER CABLE, TWISTED PAIR #18 AWG</v>
          </cell>
          <cell r="C398">
            <v>50</v>
          </cell>
          <cell r="D398" t="str">
            <v>M</v>
          </cell>
          <cell r="E398">
            <v>12</v>
          </cell>
          <cell r="F398">
            <v>600</v>
          </cell>
          <cell r="G398">
            <v>0</v>
          </cell>
          <cell r="H398">
            <v>0</v>
          </cell>
          <cell r="I398">
            <v>6.2E-2</v>
          </cell>
          <cell r="J398">
            <v>3</v>
          </cell>
          <cell r="K398">
            <v>12</v>
          </cell>
          <cell r="L398">
            <v>600</v>
          </cell>
          <cell r="M398">
            <v>0</v>
          </cell>
          <cell r="N398">
            <v>0</v>
          </cell>
          <cell r="O398">
            <v>17</v>
          </cell>
          <cell r="P398">
            <v>850</v>
          </cell>
        </row>
        <row r="399">
          <cell r="A399">
            <v>11</v>
          </cell>
          <cell r="B399" t="str">
            <v>RSG CONDUIT, 2"</v>
          </cell>
          <cell r="C399">
            <v>100</v>
          </cell>
          <cell r="D399" t="str">
            <v>M</v>
          </cell>
          <cell r="E399">
            <v>105</v>
          </cell>
          <cell r="F399">
            <v>10500</v>
          </cell>
          <cell r="G399">
            <v>0</v>
          </cell>
          <cell r="H399">
            <v>0</v>
          </cell>
          <cell r="I399">
            <v>0.98</v>
          </cell>
          <cell r="J399">
            <v>98</v>
          </cell>
          <cell r="K399">
            <v>105</v>
          </cell>
          <cell r="L399">
            <v>10500</v>
          </cell>
          <cell r="M399">
            <v>0</v>
          </cell>
          <cell r="N399">
            <v>0</v>
          </cell>
          <cell r="O399">
            <v>274</v>
          </cell>
          <cell r="P399">
            <v>27400</v>
          </cell>
        </row>
        <row r="400">
          <cell r="A400">
            <v>12</v>
          </cell>
          <cell r="B400" t="str">
            <v>DITTO BUT 3/4"</v>
          </cell>
          <cell r="C400">
            <v>50</v>
          </cell>
          <cell r="D400" t="str">
            <v>M</v>
          </cell>
          <cell r="E400">
            <v>32</v>
          </cell>
          <cell r="F400">
            <v>1600</v>
          </cell>
          <cell r="G400">
            <v>0</v>
          </cell>
          <cell r="H400">
            <v>0</v>
          </cell>
          <cell r="I400">
            <v>0.47</v>
          </cell>
          <cell r="J400">
            <v>24</v>
          </cell>
          <cell r="K400">
            <v>32</v>
          </cell>
          <cell r="L400">
            <v>1600</v>
          </cell>
          <cell r="M400">
            <v>0</v>
          </cell>
          <cell r="N400">
            <v>0</v>
          </cell>
          <cell r="O400">
            <v>132</v>
          </cell>
          <cell r="P400">
            <v>6600</v>
          </cell>
        </row>
        <row r="401">
          <cell r="A401">
            <v>13</v>
          </cell>
          <cell r="B401" t="str">
            <v xml:space="preserve"> FLEXIBLE CONDUIT, 3/4", 1M LG, W/ TWO CONNECTOR</v>
          </cell>
          <cell r="C401">
            <v>16</v>
          </cell>
          <cell r="D401" t="str">
            <v>M</v>
          </cell>
          <cell r="E401">
            <v>81</v>
          </cell>
          <cell r="F401">
            <v>1296</v>
          </cell>
          <cell r="G401">
            <v>0</v>
          </cell>
          <cell r="H401">
            <v>0</v>
          </cell>
          <cell r="I401">
            <v>0.56000000000000005</v>
          </cell>
          <cell r="J401">
            <v>9</v>
          </cell>
          <cell r="K401">
            <v>81</v>
          </cell>
          <cell r="L401">
            <v>1296</v>
          </cell>
          <cell r="M401">
            <v>0</v>
          </cell>
          <cell r="N401">
            <v>0</v>
          </cell>
          <cell r="O401">
            <v>157</v>
          </cell>
          <cell r="P401">
            <v>2512</v>
          </cell>
        </row>
        <row r="402">
          <cell r="A402">
            <v>14</v>
          </cell>
          <cell r="B402" t="str">
            <v xml:space="preserve"> HOT DIPPED GALVANIZED CONDUIT FITTING, UNION,</v>
          </cell>
          <cell r="C402">
            <v>1</v>
          </cell>
          <cell r="D402" t="str">
            <v>LOT</v>
          </cell>
          <cell r="E402">
            <v>36300</v>
          </cell>
          <cell r="F402">
            <v>36300</v>
          </cell>
          <cell r="G402">
            <v>0</v>
          </cell>
          <cell r="H402">
            <v>0</v>
          </cell>
          <cell r="I402">
            <v>61</v>
          </cell>
          <cell r="J402">
            <v>61</v>
          </cell>
          <cell r="K402">
            <v>36300</v>
          </cell>
          <cell r="L402">
            <v>36300</v>
          </cell>
          <cell r="M402">
            <v>0</v>
          </cell>
          <cell r="N402">
            <v>0</v>
          </cell>
          <cell r="O402">
            <v>17080</v>
          </cell>
          <cell r="P402">
            <v>17080</v>
          </cell>
        </row>
        <row r="403">
          <cell r="B403" t="str">
            <v>SEALING FITTING</v>
          </cell>
          <cell r="C403">
            <v>38</v>
          </cell>
          <cell r="D403">
            <v>9.5299999999999994</v>
          </cell>
          <cell r="E403">
            <v>1</v>
          </cell>
          <cell r="F403">
            <v>0</v>
          </cell>
          <cell r="G403">
            <v>0</v>
          </cell>
          <cell r="H403">
            <v>0</v>
          </cell>
          <cell r="I403">
            <v>3.85</v>
          </cell>
          <cell r="J403">
            <v>0</v>
          </cell>
          <cell r="K403">
            <v>0</v>
          </cell>
          <cell r="L403">
            <v>0</v>
          </cell>
          <cell r="M403">
            <v>0</v>
          </cell>
          <cell r="N403">
            <v>0</v>
          </cell>
          <cell r="O403">
            <v>0</v>
          </cell>
          <cell r="P403">
            <v>0</v>
          </cell>
        </row>
        <row r="404">
          <cell r="A404">
            <v>15</v>
          </cell>
          <cell r="B404" t="str">
            <v>HOT DIPPED GALVALNIZED STEEL U-CHANNEL 41x41x2.0t</v>
          </cell>
          <cell r="C404">
            <v>15</v>
          </cell>
          <cell r="D404" t="str">
            <v>M</v>
          </cell>
          <cell r="E404">
            <v>82</v>
          </cell>
          <cell r="F404">
            <v>1230</v>
          </cell>
          <cell r="G404">
            <v>0</v>
          </cell>
          <cell r="H404">
            <v>0</v>
          </cell>
          <cell r="I404">
            <v>0.40699999999999997</v>
          </cell>
          <cell r="J404">
            <v>6</v>
          </cell>
          <cell r="K404">
            <v>82</v>
          </cell>
          <cell r="L404">
            <v>1230</v>
          </cell>
          <cell r="M404">
            <v>0</v>
          </cell>
          <cell r="N404">
            <v>0</v>
          </cell>
          <cell r="O404">
            <v>114</v>
          </cell>
          <cell r="P404">
            <v>1710</v>
          </cell>
        </row>
        <row r="405">
          <cell r="A405">
            <v>16</v>
          </cell>
          <cell r="B405" t="str">
            <v>VHF PORTABLE MARINE BAND EXP-PROOF WALKY-TALKY</v>
          </cell>
          <cell r="C405">
            <v>2</v>
          </cell>
          <cell r="D405" t="str">
            <v>SET</v>
          </cell>
          <cell r="E405">
            <v>20000</v>
          </cell>
          <cell r="F405">
            <v>40000</v>
          </cell>
          <cell r="G405">
            <v>0</v>
          </cell>
          <cell r="H405">
            <v>0</v>
          </cell>
          <cell r="I405">
            <v>4.26</v>
          </cell>
          <cell r="J405">
            <v>0</v>
          </cell>
          <cell r="K405">
            <v>20000</v>
          </cell>
          <cell r="L405">
            <v>40000</v>
          </cell>
          <cell r="M405">
            <v>0</v>
          </cell>
          <cell r="N405">
            <v>0</v>
          </cell>
          <cell r="O405">
            <v>0</v>
          </cell>
          <cell r="P405">
            <v>0</v>
          </cell>
        </row>
        <row r="406">
          <cell r="A406">
            <v>17</v>
          </cell>
          <cell r="B406" t="str">
            <v xml:space="preserve"> MISCELLANEOUS MATERIALS </v>
          </cell>
          <cell r="C406">
            <v>1</v>
          </cell>
          <cell r="D406" t="str">
            <v>LOT</v>
          </cell>
          <cell r="E406">
            <v>48051.3</v>
          </cell>
          <cell r="F406">
            <v>48051</v>
          </cell>
          <cell r="G406">
            <v>0</v>
          </cell>
          <cell r="H406">
            <v>0</v>
          </cell>
          <cell r="I406">
            <v>62.35</v>
          </cell>
          <cell r="J406">
            <v>62</v>
          </cell>
          <cell r="K406">
            <v>48051</v>
          </cell>
          <cell r="L406">
            <v>48051</v>
          </cell>
          <cell r="M406">
            <v>0</v>
          </cell>
          <cell r="N406">
            <v>0</v>
          </cell>
          <cell r="O406">
            <v>17458</v>
          </cell>
          <cell r="P406">
            <v>17458</v>
          </cell>
        </row>
        <row r="407">
          <cell r="B407" t="str">
            <v>SUB-TOTAL : (F)</v>
          </cell>
          <cell r="C407">
            <v>46</v>
          </cell>
          <cell r="D407">
            <v>9.5299999999999994</v>
          </cell>
          <cell r="E407">
            <v>1</v>
          </cell>
          <cell r="F407">
            <v>1009077</v>
          </cell>
          <cell r="G407">
            <v>0</v>
          </cell>
          <cell r="H407">
            <v>0</v>
          </cell>
          <cell r="I407">
            <v>4.67</v>
          </cell>
          <cell r="J407">
            <v>1309</v>
          </cell>
          <cell r="K407">
            <v>0</v>
          </cell>
          <cell r="L407">
            <v>1009077</v>
          </cell>
          <cell r="M407">
            <v>0</v>
          </cell>
          <cell r="N407">
            <v>0</v>
          </cell>
          <cell r="O407">
            <v>0</v>
          </cell>
          <cell r="P407">
            <v>366530</v>
          </cell>
        </row>
        <row r="408">
          <cell r="B408" t="str">
            <v>STD</v>
          </cell>
          <cell r="C408">
            <v>48</v>
          </cell>
          <cell r="D408">
            <v>9.5299999999999994</v>
          </cell>
          <cell r="E408">
            <v>1</v>
          </cell>
          <cell r="F408">
            <v>0</v>
          </cell>
          <cell r="G408">
            <v>0</v>
          </cell>
          <cell r="H408">
            <v>0</v>
          </cell>
          <cell r="I408">
            <v>4.87</v>
          </cell>
          <cell r="J408">
            <v>0</v>
          </cell>
          <cell r="K408">
            <v>0</v>
          </cell>
          <cell r="L408">
            <v>0</v>
          </cell>
          <cell r="M408">
            <v>0</v>
          </cell>
          <cell r="N408">
            <v>0</v>
          </cell>
          <cell r="O408">
            <v>0</v>
          </cell>
          <cell r="P408">
            <v>0</v>
          </cell>
        </row>
        <row r="409">
          <cell r="B409" t="str">
            <v xml:space="preserve">XS </v>
          </cell>
          <cell r="C409">
            <v>0.125</v>
          </cell>
          <cell r="D409">
            <v>2.41</v>
          </cell>
          <cell r="E409">
            <v>1</v>
          </cell>
          <cell r="F409">
            <v>0</v>
          </cell>
          <cell r="G409">
            <v>0</v>
          </cell>
          <cell r="H409">
            <v>0</v>
          </cell>
          <cell r="I409">
            <v>7.0000000000000007E-2</v>
          </cell>
          <cell r="J409">
            <v>0</v>
          </cell>
          <cell r="K409">
            <v>0</v>
          </cell>
          <cell r="L409">
            <v>0</v>
          </cell>
          <cell r="M409">
            <v>0</v>
          </cell>
          <cell r="N409">
            <v>0</v>
          </cell>
          <cell r="O409">
            <v>0</v>
          </cell>
          <cell r="P409">
            <v>0</v>
          </cell>
        </row>
        <row r="410">
          <cell r="A410" t="str">
            <v>G.</v>
          </cell>
          <cell r="B410" t="str">
            <v>CCTV SYSTEM</v>
          </cell>
          <cell r="C410">
            <v>0.125</v>
          </cell>
          <cell r="D410" t="str">
            <v xml:space="preserve"> </v>
          </cell>
          <cell r="E410">
            <v>1</v>
          </cell>
          <cell r="F410">
            <v>0</v>
          </cell>
          <cell r="G410">
            <v>0</v>
          </cell>
          <cell r="H410">
            <v>0</v>
          </cell>
          <cell r="I410">
            <v>7.0000000000000007E-2</v>
          </cell>
          <cell r="J410">
            <v>0</v>
          </cell>
          <cell r="K410">
            <v>0</v>
          </cell>
          <cell r="L410">
            <v>0</v>
          </cell>
          <cell r="M410">
            <v>0</v>
          </cell>
          <cell r="N410">
            <v>0</v>
          </cell>
          <cell r="O410">
            <v>0</v>
          </cell>
          <cell r="P410">
            <v>0</v>
          </cell>
        </row>
        <row r="411">
          <cell r="A411">
            <v>1</v>
          </cell>
          <cell r="B411" t="str">
            <v xml:space="preserve"> 20" BLACK-AND-WHITE VEDIO MONITOR,  </v>
          </cell>
          <cell r="C411">
            <v>1</v>
          </cell>
          <cell r="D411" t="str">
            <v>SET</v>
          </cell>
          <cell r="E411">
            <v>9450</v>
          </cell>
          <cell r="F411">
            <v>9450</v>
          </cell>
          <cell r="G411">
            <v>0</v>
          </cell>
          <cell r="H411">
            <v>0</v>
          </cell>
          <cell r="I411">
            <v>4</v>
          </cell>
          <cell r="J411">
            <v>4</v>
          </cell>
          <cell r="K411">
            <v>9450</v>
          </cell>
          <cell r="L411">
            <v>9450</v>
          </cell>
          <cell r="M411">
            <v>0</v>
          </cell>
          <cell r="N411">
            <v>0</v>
          </cell>
          <cell r="O411">
            <v>1120</v>
          </cell>
          <cell r="P411">
            <v>1120</v>
          </cell>
        </row>
        <row r="412">
          <cell r="A412">
            <v>2</v>
          </cell>
          <cell r="B412" t="str">
            <v xml:space="preserve"> BLACK-AND-WHITE CAMERA,1/2 CCD</v>
          </cell>
          <cell r="C412">
            <v>6</v>
          </cell>
          <cell r="D412" t="str">
            <v>SET</v>
          </cell>
          <cell r="E412">
            <v>8100</v>
          </cell>
          <cell r="F412">
            <v>48600</v>
          </cell>
          <cell r="G412">
            <v>0</v>
          </cell>
          <cell r="H412">
            <v>0</v>
          </cell>
          <cell r="I412">
            <v>8</v>
          </cell>
          <cell r="J412">
            <v>48</v>
          </cell>
          <cell r="K412">
            <v>8100</v>
          </cell>
          <cell r="L412">
            <v>48600</v>
          </cell>
          <cell r="M412">
            <v>0</v>
          </cell>
          <cell r="N412">
            <v>0</v>
          </cell>
          <cell r="O412">
            <v>2240</v>
          </cell>
          <cell r="P412">
            <v>13440</v>
          </cell>
        </row>
        <row r="413">
          <cell r="A413">
            <v>3</v>
          </cell>
          <cell r="B413" t="str">
            <v xml:space="preserve"> MOTORIZED LENS, 10X, AUTO IRIS/FOCUS</v>
          </cell>
          <cell r="C413">
            <v>2</v>
          </cell>
          <cell r="D413" t="str">
            <v>PCS</v>
          </cell>
          <cell r="E413">
            <v>18900</v>
          </cell>
          <cell r="F413">
            <v>37800</v>
          </cell>
          <cell r="G413">
            <v>0</v>
          </cell>
          <cell r="H413">
            <v>0</v>
          </cell>
          <cell r="I413">
            <v>2</v>
          </cell>
          <cell r="J413">
            <v>4</v>
          </cell>
          <cell r="K413">
            <v>18900</v>
          </cell>
          <cell r="L413">
            <v>37800</v>
          </cell>
          <cell r="M413">
            <v>0</v>
          </cell>
          <cell r="N413">
            <v>0</v>
          </cell>
          <cell r="O413">
            <v>560</v>
          </cell>
          <cell r="P413">
            <v>1120</v>
          </cell>
        </row>
        <row r="414">
          <cell r="A414">
            <v>4</v>
          </cell>
          <cell r="B414" t="str">
            <v xml:space="preserve"> FIXED LENS, AUTO IRIS 16 mm, </v>
          </cell>
          <cell r="C414">
            <v>4</v>
          </cell>
          <cell r="D414" t="str">
            <v>PCS</v>
          </cell>
          <cell r="E414">
            <v>4050</v>
          </cell>
          <cell r="F414">
            <v>16200</v>
          </cell>
          <cell r="G414">
            <v>0</v>
          </cell>
          <cell r="H414">
            <v>0</v>
          </cell>
          <cell r="I414">
            <v>2</v>
          </cell>
          <cell r="J414">
            <v>8</v>
          </cell>
          <cell r="K414">
            <v>4050</v>
          </cell>
          <cell r="L414">
            <v>16200</v>
          </cell>
          <cell r="M414">
            <v>0</v>
          </cell>
          <cell r="N414">
            <v>0</v>
          </cell>
          <cell r="O414">
            <v>560</v>
          </cell>
          <cell r="P414">
            <v>2240</v>
          </cell>
        </row>
        <row r="415">
          <cell r="A415">
            <v>5</v>
          </cell>
          <cell r="B415" t="str">
            <v xml:space="preserve"> EXPLOSION ROOF HOUSING</v>
          </cell>
          <cell r="C415">
            <v>4</v>
          </cell>
          <cell r="D415" t="str">
            <v>SET</v>
          </cell>
          <cell r="E415">
            <v>148500</v>
          </cell>
          <cell r="F415">
            <v>594000</v>
          </cell>
          <cell r="G415">
            <v>0</v>
          </cell>
          <cell r="H415">
            <v>0</v>
          </cell>
          <cell r="I415">
            <v>8</v>
          </cell>
          <cell r="J415">
            <v>32</v>
          </cell>
          <cell r="K415">
            <v>148500</v>
          </cell>
          <cell r="L415">
            <v>594000</v>
          </cell>
          <cell r="M415">
            <v>0</v>
          </cell>
          <cell r="N415">
            <v>0</v>
          </cell>
          <cell r="O415">
            <v>2240</v>
          </cell>
          <cell r="P415">
            <v>8960</v>
          </cell>
        </row>
        <row r="416">
          <cell r="A416">
            <v>6</v>
          </cell>
          <cell r="B416" t="str">
            <v>WEATHER PROOF HOUSING</v>
          </cell>
          <cell r="C416">
            <v>2</v>
          </cell>
          <cell r="D416" t="str">
            <v>SET</v>
          </cell>
          <cell r="E416">
            <v>49500</v>
          </cell>
          <cell r="F416">
            <v>99000</v>
          </cell>
          <cell r="G416">
            <v>0</v>
          </cell>
          <cell r="H416">
            <v>0</v>
          </cell>
          <cell r="I416">
            <v>6</v>
          </cell>
          <cell r="J416">
            <v>12</v>
          </cell>
          <cell r="K416">
            <v>49500</v>
          </cell>
          <cell r="L416">
            <v>99000</v>
          </cell>
          <cell r="M416">
            <v>0</v>
          </cell>
          <cell r="N416">
            <v>0</v>
          </cell>
          <cell r="O416">
            <v>1680</v>
          </cell>
          <cell r="P416">
            <v>3360</v>
          </cell>
        </row>
        <row r="417">
          <cell r="A417">
            <v>7</v>
          </cell>
          <cell r="B417" t="str">
            <v xml:space="preserve"> PAN-AND-TILT DRIVER, CL.1 DIV.2</v>
          </cell>
          <cell r="C417">
            <v>2</v>
          </cell>
          <cell r="D417" t="str">
            <v>SET</v>
          </cell>
          <cell r="E417">
            <v>148500</v>
          </cell>
          <cell r="F417">
            <v>297000</v>
          </cell>
          <cell r="G417">
            <v>0</v>
          </cell>
          <cell r="H417">
            <v>0</v>
          </cell>
          <cell r="I417">
            <v>8</v>
          </cell>
          <cell r="J417">
            <v>16</v>
          </cell>
          <cell r="K417">
            <v>148500</v>
          </cell>
          <cell r="L417">
            <v>297000</v>
          </cell>
          <cell r="M417">
            <v>0</v>
          </cell>
          <cell r="N417">
            <v>0</v>
          </cell>
          <cell r="O417">
            <v>2240</v>
          </cell>
          <cell r="P417">
            <v>4480</v>
          </cell>
        </row>
        <row r="418">
          <cell r="A418">
            <v>8</v>
          </cell>
          <cell r="B418" t="str">
            <v>24 hr  VCR</v>
          </cell>
          <cell r="C418">
            <v>1</v>
          </cell>
          <cell r="D418" t="str">
            <v>SET</v>
          </cell>
          <cell r="E418">
            <v>45000</v>
          </cell>
          <cell r="F418">
            <v>45000</v>
          </cell>
          <cell r="G418">
            <v>0</v>
          </cell>
          <cell r="H418">
            <v>0</v>
          </cell>
          <cell r="I418">
            <v>8</v>
          </cell>
          <cell r="J418">
            <v>8</v>
          </cell>
          <cell r="K418">
            <v>45000</v>
          </cell>
          <cell r="L418">
            <v>45000</v>
          </cell>
          <cell r="M418">
            <v>0</v>
          </cell>
          <cell r="N418">
            <v>0</v>
          </cell>
          <cell r="O418">
            <v>2240</v>
          </cell>
          <cell r="P418">
            <v>2240</v>
          </cell>
        </row>
        <row r="419">
          <cell r="A419">
            <v>9</v>
          </cell>
          <cell r="B419" t="str">
            <v>CONTROL SIGNAL DISTRIBUTION UNIT, 5 CHANNEL</v>
          </cell>
          <cell r="C419">
            <v>1</v>
          </cell>
          <cell r="D419" t="str">
            <v>SET</v>
          </cell>
          <cell r="E419">
            <v>45000</v>
          </cell>
          <cell r="F419">
            <v>45000</v>
          </cell>
          <cell r="G419">
            <v>0</v>
          </cell>
          <cell r="H419">
            <v>0</v>
          </cell>
          <cell r="I419">
            <v>8</v>
          </cell>
          <cell r="J419">
            <v>8</v>
          </cell>
          <cell r="K419">
            <v>45000</v>
          </cell>
          <cell r="L419">
            <v>45000</v>
          </cell>
          <cell r="M419">
            <v>0</v>
          </cell>
          <cell r="N419">
            <v>0</v>
          </cell>
          <cell r="O419">
            <v>2240</v>
          </cell>
          <cell r="P419">
            <v>2240</v>
          </cell>
        </row>
        <row r="420">
          <cell r="A420">
            <v>10</v>
          </cell>
          <cell r="B420" t="str">
            <v>VEDIO MULTIPLEXER, 9-CHANNEL</v>
          </cell>
          <cell r="C420">
            <v>1</v>
          </cell>
          <cell r="D420" t="str">
            <v>SET</v>
          </cell>
          <cell r="E420">
            <v>32000</v>
          </cell>
          <cell r="F420">
            <v>32000</v>
          </cell>
          <cell r="G420">
            <v>0</v>
          </cell>
          <cell r="H420">
            <v>0</v>
          </cell>
          <cell r="I420">
            <v>20</v>
          </cell>
          <cell r="J420">
            <v>20</v>
          </cell>
          <cell r="K420">
            <v>32000</v>
          </cell>
          <cell r="L420">
            <v>32000</v>
          </cell>
          <cell r="M420">
            <v>0</v>
          </cell>
          <cell r="N420">
            <v>0</v>
          </cell>
          <cell r="O420">
            <v>5600</v>
          </cell>
          <cell r="P420">
            <v>5600</v>
          </cell>
        </row>
        <row r="421">
          <cell r="A421">
            <v>11</v>
          </cell>
          <cell r="B421" t="str">
            <v xml:space="preserve"> VIDEO COXIAL CABLE, PWC 7C2V OR EQUAL</v>
          </cell>
          <cell r="C421">
            <v>2000</v>
          </cell>
          <cell r="D421" t="str">
            <v>M</v>
          </cell>
          <cell r="E421">
            <v>16</v>
          </cell>
          <cell r="F421">
            <v>32000</v>
          </cell>
          <cell r="G421">
            <v>0</v>
          </cell>
          <cell r="H421">
            <v>0</v>
          </cell>
          <cell r="I421">
            <v>0.1</v>
          </cell>
          <cell r="J421">
            <v>200</v>
          </cell>
          <cell r="K421">
            <v>16</v>
          </cell>
          <cell r="L421">
            <v>32000</v>
          </cell>
          <cell r="M421">
            <v>0</v>
          </cell>
          <cell r="N421">
            <v>0</v>
          </cell>
          <cell r="O421">
            <v>28</v>
          </cell>
          <cell r="P421">
            <v>56000</v>
          </cell>
        </row>
        <row r="422">
          <cell r="A422">
            <v>12</v>
          </cell>
          <cell r="B422" t="str">
            <v>SHIELDED CABLE, 8C-1.25 SQ.MM</v>
          </cell>
          <cell r="C422">
            <v>1600</v>
          </cell>
          <cell r="D422" t="str">
            <v>M</v>
          </cell>
          <cell r="E422">
            <v>32</v>
          </cell>
          <cell r="F422">
            <v>51200</v>
          </cell>
          <cell r="G422">
            <v>0</v>
          </cell>
          <cell r="H422">
            <v>0</v>
          </cell>
          <cell r="I422">
            <v>7.0000000000000007E-2</v>
          </cell>
          <cell r="J422">
            <v>112</v>
          </cell>
          <cell r="K422">
            <v>32</v>
          </cell>
          <cell r="L422">
            <v>51200</v>
          </cell>
          <cell r="M422">
            <v>0</v>
          </cell>
          <cell r="N422">
            <v>0</v>
          </cell>
          <cell r="O422">
            <v>20</v>
          </cell>
          <cell r="P422">
            <v>32000</v>
          </cell>
        </row>
        <row r="423">
          <cell r="A423">
            <v>13</v>
          </cell>
          <cell r="B423" t="str">
            <v>600V XLPE CABLE, 3C-5.5 SQ.MM</v>
          </cell>
          <cell r="C423">
            <v>1500</v>
          </cell>
          <cell r="D423" t="str">
            <v>M</v>
          </cell>
          <cell r="E423">
            <v>20</v>
          </cell>
          <cell r="F423">
            <v>30000</v>
          </cell>
          <cell r="G423">
            <v>0</v>
          </cell>
          <cell r="H423">
            <v>0</v>
          </cell>
          <cell r="I423">
            <v>0.1</v>
          </cell>
          <cell r="J423">
            <v>150</v>
          </cell>
          <cell r="K423">
            <v>20</v>
          </cell>
          <cell r="L423">
            <v>30000</v>
          </cell>
          <cell r="M423">
            <v>0</v>
          </cell>
          <cell r="N423">
            <v>0</v>
          </cell>
          <cell r="O423">
            <v>28</v>
          </cell>
          <cell r="P423">
            <v>42000</v>
          </cell>
        </row>
        <row r="424">
          <cell r="A424">
            <v>14</v>
          </cell>
          <cell r="B424" t="str">
            <v xml:space="preserve">JUNCTION BOX CL.1 DIV.2 GROUP D 250L x 250W x 150D </v>
          </cell>
          <cell r="C424">
            <v>4</v>
          </cell>
          <cell r="D424" t="str">
            <v>SET</v>
          </cell>
          <cell r="E424">
            <v>8000</v>
          </cell>
          <cell r="F424">
            <v>32000</v>
          </cell>
          <cell r="G424">
            <v>0</v>
          </cell>
          <cell r="H424">
            <v>0</v>
          </cell>
          <cell r="I424">
            <v>4</v>
          </cell>
          <cell r="J424">
            <v>16</v>
          </cell>
          <cell r="K424">
            <v>8000</v>
          </cell>
          <cell r="L424">
            <v>32000</v>
          </cell>
          <cell r="M424">
            <v>0</v>
          </cell>
          <cell r="N424">
            <v>0</v>
          </cell>
          <cell r="O424">
            <v>1120</v>
          </cell>
          <cell r="P424">
            <v>4480</v>
          </cell>
        </row>
        <row r="425">
          <cell r="A425">
            <v>15</v>
          </cell>
          <cell r="B425" t="str">
            <v xml:space="preserve">JUNCTION BOX WEATHER PROOF 250L x 250W x 150D </v>
          </cell>
          <cell r="C425">
            <v>2</v>
          </cell>
          <cell r="D425" t="str">
            <v>SET</v>
          </cell>
          <cell r="E425">
            <v>4000</v>
          </cell>
          <cell r="F425">
            <v>8000</v>
          </cell>
          <cell r="G425">
            <v>0</v>
          </cell>
          <cell r="H425">
            <v>0</v>
          </cell>
          <cell r="I425">
            <v>3</v>
          </cell>
          <cell r="J425">
            <v>6</v>
          </cell>
          <cell r="K425">
            <v>4000</v>
          </cell>
          <cell r="L425">
            <v>8000</v>
          </cell>
          <cell r="M425">
            <v>0</v>
          </cell>
          <cell r="N425">
            <v>0</v>
          </cell>
          <cell r="O425">
            <v>840</v>
          </cell>
          <cell r="P425">
            <v>1680</v>
          </cell>
        </row>
        <row r="426">
          <cell r="A426">
            <v>16</v>
          </cell>
          <cell r="B426" t="str">
            <v>RSG CONDUIT, 2"</v>
          </cell>
          <cell r="C426">
            <v>250</v>
          </cell>
          <cell r="D426" t="str">
            <v>M</v>
          </cell>
          <cell r="E426">
            <v>105</v>
          </cell>
          <cell r="F426">
            <v>26250</v>
          </cell>
          <cell r="G426">
            <v>0</v>
          </cell>
          <cell r="H426">
            <v>0</v>
          </cell>
          <cell r="I426">
            <v>0.98</v>
          </cell>
          <cell r="J426">
            <v>245</v>
          </cell>
          <cell r="K426">
            <v>105</v>
          </cell>
          <cell r="L426">
            <v>26250</v>
          </cell>
          <cell r="M426">
            <v>0</v>
          </cell>
          <cell r="N426">
            <v>0</v>
          </cell>
          <cell r="O426">
            <v>274</v>
          </cell>
          <cell r="P426">
            <v>68500</v>
          </cell>
        </row>
        <row r="427">
          <cell r="A427">
            <v>17</v>
          </cell>
          <cell r="B427" t="str">
            <v>HOT DIPPED GALVALNIZED STEEL U-CHANNEL 41x41x2.0t</v>
          </cell>
          <cell r="C427">
            <v>15</v>
          </cell>
          <cell r="D427" t="str">
            <v>M</v>
          </cell>
          <cell r="E427">
            <v>82</v>
          </cell>
          <cell r="F427">
            <v>1230</v>
          </cell>
          <cell r="G427">
            <v>0</v>
          </cell>
          <cell r="H427">
            <v>0</v>
          </cell>
          <cell r="I427">
            <v>0.40699999999999997</v>
          </cell>
          <cell r="J427">
            <v>6</v>
          </cell>
          <cell r="K427">
            <v>82</v>
          </cell>
          <cell r="L427">
            <v>1230</v>
          </cell>
          <cell r="M427">
            <v>0</v>
          </cell>
          <cell r="N427">
            <v>0</v>
          </cell>
          <cell r="O427">
            <v>114</v>
          </cell>
          <cell r="P427">
            <v>1710</v>
          </cell>
        </row>
        <row r="428">
          <cell r="A428">
            <v>18</v>
          </cell>
          <cell r="B428" t="str">
            <v xml:space="preserve">CAMERA SUPPORT, HOT DIPPED GALVANIZED STEEL </v>
          </cell>
          <cell r="C428">
            <v>4</v>
          </cell>
          <cell r="D428" t="str">
            <v>SET</v>
          </cell>
          <cell r="E428">
            <v>8100</v>
          </cell>
          <cell r="F428">
            <v>32400</v>
          </cell>
          <cell r="G428">
            <v>0</v>
          </cell>
          <cell r="H428">
            <v>0</v>
          </cell>
          <cell r="I428">
            <v>4</v>
          </cell>
          <cell r="J428">
            <v>16</v>
          </cell>
          <cell r="K428">
            <v>8100</v>
          </cell>
          <cell r="L428">
            <v>32400</v>
          </cell>
          <cell r="M428">
            <v>0</v>
          </cell>
          <cell r="N428">
            <v>0</v>
          </cell>
          <cell r="O428">
            <v>1120</v>
          </cell>
          <cell r="P428">
            <v>4480</v>
          </cell>
        </row>
        <row r="429">
          <cell r="B429" t="str">
            <v>W/ COATING, WALL MOUNT. TYPE</v>
          </cell>
          <cell r="C429">
            <v>1.25</v>
          </cell>
          <cell r="D429">
            <v>4.8499999999999996</v>
          </cell>
          <cell r="E429">
            <v>1</v>
          </cell>
          <cell r="F429">
            <v>0</v>
          </cell>
          <cell r="G429">
            <v>0</v>
          </cell>
          <cell r="H429">
            <v>0</v>
          </cell>
          <cell r="I429">
            <v>0.13</v>
          </cell>
          <cell r="J429">
            <v>0</v>
          </cell>
          <cell r="K429">
            <v>0</v>
          </cell>
          <cell r="L429">
            <v>0</v>
          </cell>
          <cell r="M429">
            <v>0</v>
          </cell>
          <cell r="N429">
            <v>0</v>
          </cell>
          <cell r="O429">
            <v>0</v>
          </cell>
          <cell r="P429">
            <v>0</v>
          </cell>
        </row>
        <row r="430">
          <cell r="A430">
            <v>19</v>
          </cell>
          <cell r="B430" t="str">
            <v xml:space="preserve">CAMERA SUPPORT, HOT DIPPED GALVANIZED STEEL </v>
          </cell>
          <cell r="C430">
            <v>6</v>
          </cell>
          <cell r="D430" t="str">
            <v>SET</v>
          </cell>
          <cell r="E430">
            <v>14000</v>
          </cell>
          <cell r="F430">
            <v>84000</v>
          </cell>
          <cell r="G430">
            <v>0</v>
          </cell>
          <cell r="H430">
            <v>0</v>
          </cell>
          <cell r="I430">
            <v>20</v>
          </cell>
          <cell r="J430">
            <v>120</v>
          </cell>
          <cell r="K430">
            <v>14000</v>
          </cell>
          <cell r="L430">
            <v>84000</v>
          </cell>
          <cell r="M430">
            <v>0</v>
          </cell>
          <cell r="N430">
            <v>0</v>
          </cell>
          <cell r="O430">
            <v>5600</v>
          </cell>
          <cell r="P430">
            <v>33600</v>
          </cell>
        </row>
        <row r="431">
          <cell r="B431" t="str">
            <v>W/ COATING, STANCHION TYPE, 3M H , W/FUNDATION</v>
          </cell>
          <cell r="C431">
            <v>1.5</v>
          </cell>
          <cell r="D431">
            <v>5.08</v>
          </cell>
          <cell r="E431">
            <v>1</v>
          </cell>
          <cell r="F431">
            <v>0</v>
          </cell>
          <cell r="G431">
            <v>0</v>
          </cell>
          <cell r="H431">
            <v>0</v>
          </cell>
          <cell r="I431">
            <v>0.15</v>
          </cell>
          <cell r="J431">
            <v>0</v>
          </cell>
          <cell r="K431">
            <v>0</v>
          </cell>
          <cell r="L431">
            <v>0</v>
          </cell>
          <cell r="M431">
            <v>0</v>
          </cell>
          <cell r="N431">
            <v>0</v>
          </cell>
          <cell r="O431">
            <v>0</v>
          </cell>
          <cell r="P431">
            <v>0</v>
          </cell>
        </row>
        <row r="432">
          <cell r="A432">
            <v>20</v>
          </cell>
          <cell r="B432" t="str">
            <v xml:space="preserve"> HOT DIPPED GALVANIZED CONDUIT FITTING, UNION,</v>
          </cell>
          <cell r="C432">
            <v>1</v>
          </cell>
          <cell r="D432" t="str">
            <v>LOT</v>
          </cell>
          <cell r="E432">
            <v>78750</v>
          </cell>
          <cell r="F432">
            <v>78750</v>
          </cell>
          <cell r="G432">
            <v>0</v>
          </cell>
          <cell r="H432">
            <v>0</v>
          </cell>
          <cell r="I432">
            <v>122.5</v>
          </cell>
          <cell r="J432">
            <v>123</v>
          </cell>
          <cell r="K432">
            <v>78750</v>
          </cell>
          <cell r="L432">
            <v>78750</v>
          </cell>
          <cell r="M432">
            <v>0</v>
          </cell>
          <cell r="N432">
            <v>0</v>
          </cell>
          <cell r="O432">
            <v>34300</v>
          </cell>
          <cell r="P432">
            <v>34300</v>
          </cell>
        </row>
        <row r="433">
          <cell r="B433" t="str">
            <v>SEALING FITTING</v>
          </cell>
          <cell r="C433">
            <v>2</v>
          </cell>
          <cell r="D433">
            <v>5.54</v>
          </cell>
          <cell r="E433">
            <v>1</v>
          </cell>
          <cell r="F433">
            <v>0</v>
          </cell>
          <cell r="G433">
            <v>0</v>
          </cell>
          <cell r="H433">
            <v>0</v>
          </cell>
          <cell r="I433">
            <v>0.2</v>
          </cell>
          <cell r="J433">
            <v>0</v>
          </cell>
          <cell r="K433">
            <v>0</v>
          </cell>
          <cell r="L433">
            <v>0</v>
          </cell>
          <cell r="M433">
            <v>0</v>
          </cell>
          <cell r="N433">
            <v>0</v>
          </cell>
          <cell r="O433">
            <v>0</v>
          </cell>
          <cell r="P433">
            <v>0</v>
          </cell>
        </row>
        <row r="434">
          <cell r="A434">
            <v>21</v>
          </cell>
          <cell r="B434" t="str">
            <v>FIBER OPTIC CABLE CABLE , 1 FIBERS</v>
          </cell>
          <cell r="C434">
            <v>1250</v>
          </cell>
          <cell r="D434" t="str">
            <v>M</v>
          </cell>
          <cell r="E434">
            <v>38</v>
          </cell>
          <cell r="F434">
            <v>47500</v>
          </cell>
          <cell r="G434">
            <v>0</v>
          </cell>
          <cell r="H434">
            <v>0</v>
          </cell>
          <cell r="I434">
            <v>0.1</v>
          </cell>
          <cell r="J434">
            <v>125</v>
          </cell>
          <cell r="K434">
            <v>38</v>
          </cell>
          <cell r="L434">
            <v>47500</v>
          </cell>
          <cell r="M434">
            <v>0</v>
          </cell>
          <cell r="N434">
            <v>0</v>
          </cell>
          <cell r="O434">
            <v>28</v>
          </cell>
          <cell r="P434">
            <v>35000</v>
          </cell>
        </row>
        <row r="435">
          <cell r="A435">
            <v>22</v>
          </cell>
          <cell r="B435" t="str">
            <v>FIBER OPTIC VIDEO SIGNAL RECEIVER</v>
          </cell>
          <cell r="C435">
            <v>1</v>
          </cell>
          <cell r="D435" t="str">
            <v>SET</v>
          </cell>
          <cell r="E435">
            <v>23400</v>
          </cell>
          <cell r="F435">
            <v>23400</v>
          </cell>
          <cell r="G435">
            <v>0</v>
          </cell>
          <cell r="H435">
            <v>0</v>
          </cell>
          <cell r="I435">
            <v>4</v>
          </cell>
          <cell r="J435">
            <v>4</v>
          </cell>
          <cell r="K435">
            <v>23400</v>
          </cell>
          <cell r="L435">
            <v>23400</v>
          </cell>
          <cell r="M435">
            <v>0</v>
          </cell>
          <cell r="N435">
            <v>0</v>
          </cell>
          <cell r="O435">
            <v>1120</v>
          </cell>
          <cell r="P435">
            <v>1120</v>
          </cell>
        </row>
        <row r="436">
          <cell r="A436">
            <v>23</v>
          </cell>
          <cell r="B436" t="str">
            <v>FIBER OPTIC VIDEO SIGNAL TRANSMITER</v>
          </cell>
          <cell r="C436">
            <v>1</v>
          </cell>
          <cell r="D436" t="str">
            <v>SET</v>
          </cell>
          <cell r="E436">
            <v>25200</v>
          </cell>
          <cell r="F436">
            <v>25200</v>
          </cell>
          <cell r="G436">
            <v>0</v>
          </cell>
          <cell r="H436">
            <v>0</v>
          </cell>
          <cell r="I436">
            <v>4</v>
          </cell>
          <cell r="J436">
            <v>4</v>
          </cell>
          <cell r="K436">
            <v>25200</v>
          </cell>
          <cell r="L436">
            <v>25200</v>
          </cell>
          <cell r="M436">
            <v>0</v>
          </cell>
          <cell r="N436">
            <v>0</v>
          </cell>
          <cell r="O436">
            <v>1120</v>
          </cell>
          <cell r="P436">
            <v>1120</v>
          </cell>
        </row>
        <row r="437">
          <cell r="A437">
            <v>24</v>
          </cell>
          <cell r="B437" t="str">
            <v xml:space="preserve"> MISCELLANEOUS MATERIALS</v>
          </cell>
          <cell r="C437">
            <v>1</v>
          </cell>
          <cell r="D437" t="str">
            <v>LOT</v>
          </cell>
          <cell r="E437">
            <v>50879.4</v>
          </cell>
          <cell r="F437">
            <v>50879</v>
          </cell>
          <cell r="G437">
            <v>0</v>
          </cell>
          <cell r="H437">
            <v>0</v>
          </cell>
          <cell r="I437">
            <v>38.61</v>
          </cell>
          <cell r="J437">
            <v>39</v>
          </cell>
          <cell r="K437">
            <v>50879</v>
          </cell>
          <cell r="L437">
            <v>50879</v>
          </cell>
          <cell r="M437">
            <v>0</v>
          </cell>
          <cell r="N437">
            <v>0</v>
          </cell>
          <cell r="O437">
            <v>10811</v>
          </cell>
          <cell r="P437">
            <v>10811</v>
          </cell>
        </row>
        <row r="438">
          <cell r="B438" t="str">
            <v>SUB-TOTAL : (G)</v>
          </cell>
          <cell r="C438">
            <v>3.5</v>
          </cell>
          <cell r="D438">
            <v>8.08</v>
          </cell>
          <cell r="E438">
            <v>1</v>
          </cell>
          <cell r="F438">
            <v>1746859</v>
          </cell>
          <cell r="G438">
            <v>0</v>
          </cell>
          <cell r="H438">
            <v>0</v>
          </cell>
          <cell r="I438">
            <v>0.10000023841857911</v>
          </cell>
          <cell r="J438">
            <v>1326</v>
          </cell>
          <cell r="K438">
            <v>0</v>
          </cell>
          <cell r="L438">
            <v>1746859</v>
          </cell>
          <cell r="M438">
            <v>0</v>
          </cell>
          <cell r="N438">
            <v>0</v>
          </cell>
          <cell r="O438">
            <v>0</v>
          </cell>
          <cell r="P438">
            <v>371601</v>
          </cell>
        </row>
        <row r="439">
          <cell r="B439" t="str">
            <v xml:space="preserve">XS </v>
          </cell>
          <cell r="C439">
            <v>4</v>
          </cell>
          <cell r="D439">
            <v>8.56</v>
          </cell>
          <cell r="E439">
            <v>1</v>
          </cell>
          <cell r="F439">
            <v>0</v>
          </cell>
          <cell r="G439">
            <v>0</v>
          </cell>
          <cell r="H439">
            <v>0</v>
          </cell>
          <cell r="I439">
            <v>0.41</v>
          </cell>
          <cell r="J439">
            <v>0</v>
          </cell>
          <cell r="K439">
            <v>0</v>
          </cell>
          <cell r="L439">
            <v>0</v>
          </cell>
          <cell r="M439">
            <v>0</v>
          </cell>
          <cell r="N439">
            <v>0</v>
          </cell>
          <cell r="O439">
            <v>0</v>
          </cell>
          <cell r="P439">
            <v>0</v>
          </cell>
        </row>
        <row r="440">
          <cell r="B440" t="str">
            <v xml:space="preserve">XS </v>
          </cell>
          <cell r="C440">
            <v>5</v>
          </cell>
          <cell r="D440">
            <v>9.5299999999999994</v>
          </cell>
          <cell r="E440">
            <v>1</v>
          </cell>
          <cell r="F440">
            <v>0</v>
          </cell>
          <cell r="G440">
            <v>0</v>
          </cell>
          <cell r="H440">
            <v>0</v>
          </cell>
          <cell r="I440">
            <v>0.51</v>
          </cell>
          <cell r="J440">
            <v>0</v>
          </cell>
          <cell r="K440">
            <v>0</v>
          </cell>
          <cell r="L440">
            <v>0</v>
          </cell>
          <cell r="M440">
            <v>0</v>
          </cell>
          <cell r="N440">
            <v>0</v>
          </cell>
          <cell r="O440">
            <v>0</v>
          </cell>
          <cell r="P440">
            <v>0</v>
          </cell>
        </row>
        <row r="441">
          <cell r="A441" t="str">
            <v>H.</v>
          </cell>
          <cell r="B441" t="str">
            <v xml:space="preserve"> CATHODIC PROTECTION SYSTEM </v>
          </cell>
          <cell r="C441">
            <v>6</v>
          </cell>
          <cell r="D441">
            <v>10.97</v>
          </cell>
          <cell r="E441">
            <v>1.25</v>
          </cell>
          <cell r="F441">
            <v>0</v>
          </cell>
          <cell r="G441">
            <v>0</v>
          </cell>
          <cell r="H441">
            <v>0</v>
          </cell>
          <cell r="I441">
            <v>0.61</v>
          </cell>
          <cell r="J441">
            <v>0</v>
          </cell>
          <cell r="K441">
            <v>0</v>
          </cell>
          <cell r="L441">
            <v>0</v>
          </cell>
          <cell r="M441">
            <v>0</v>
          </cell>
          <cell r="N441">
            <v>0</v>
          </cell>
          <cell r="O441">
            <v>0</v>
          </cell>
          <cell r="P441">
            <v>0</v>
          </cell>
        </row>
        <row r="442">
          <cell r="A442">
            <v>1</v>
          </cell>
          <cell r="B442" t="str">
            <v>40LB??????</v>
          </cell>
          <cell r="C442">
            <v>60</v>
          </cell>
          <cell r="D442" t="str">
            <v>SET</v>
          </cell>
          <cell r="E442">
            <v>8000</v>
          </cell>
          <cell r="F442">
            <v>480000</v>
          </cell>
          <cell r="G442">
            <v>0</v>
          </cell>
          <cell r="H442">
            <v>0</v>
          </cell>
          <cell r="I442">
            <v>9</v>
          </cell>
          <cell r="J442">
            <v>540</v>
          </cell>
          <cell r="K442">
            <v>8000</v>
          </cell>
          <cell r="L442">
            <v>480000</v>
          </cell>
          <cell r="M442">
            <v>0</v>
          </cell>
          <cell r="N442">
            <v>0</v>
          </cell>
          <cell r="O442">
            <v>2520</v>
          </cell>
          <cell r="P442">
            <v>151200</v>
          </cell>
        </row>
        <row r="443">
          <cell r="A443">
            <v>2</v>
          </cell>
          <cell r="B443" t="str">
            <v xml:space="preserve">ZINC GROUNDING CELL, FOUR ANODE UNITS WITH </v>
          </cell>
          <cell r="C443">
            <v>5</v>
          </cell>
          <cell r="D443" t="str">
            <v>SET</v>
          </cell>
          <cell r="E443">
            <v>14000</v>
          </cell>
          <cell r="F443">
            <v>70000</v>
          </cell>
          <cell r="G443">
            <v>0</v>
          </cell>
          <cell r="H443">
            <v>0</v>
          </cell>
          <cell r="I443">
            <v>6</v>
          </cell>
          <cell r="J443">
            <v>30</v>
          </cell>
          <cell r="K443">
            <v>14000</v>
          </cell>
          <cell r="L443">
            <v>70000</v>
          </cell>
          <cell r="M443">
            <v>0</v>
          </cell>
          <cell r="N443">
            <v>0</v>
          </cell>
          <cell r="O443">
            <v>1680</v>
          </cell>
          <cell r="P443">
            <v>8400</v>
          </cell>
        </row>
        <row r="444">
          <cell r="B444" t="str">
            <v xml:space="preserve">10 FT OF #6 AWG HMWPE CATHODIC </v>
          </cell>
          <cell r="C444">
            <v>12</v>
          </cell>
          <cell r="D444">
            <v>12.7</v>
          </cell>
          <cell r="E444">
            <v>1.25</v>
          </cell>
          <cell r="F444">
            <v>0</v>
          </cell>
          <cell r="G444">
            <v>0</v>
          </cell>
          <cell r="H444">
            <v>0</v>
          </cell>
          <cell r="I444">
            <v>1.22</v>
          </cell>
          <cell r="J444">
            <v>0</v>
          </cell>
          <cell r="K444">
            <v>0</v>
          </cell>
          <cell r="L444">
            <v>0</v>
          </cell>
          <cell r="M444">
            <v>0</v>
          </cell>
          <cell r="N444">
            <v>0</v>
          </cell>
          <cell r="O444">
            <v>0</v>
          </cell>
          <cell r="P444">
            <v>0</v>
          </cell>
        </row>
        <row r="445">
          <cell r="B445" t="str">
            <v xml:space="preserve">PROTECTION COPPER CABLE, 1.4"X1.4"X60" </v>
          </cell>
          <cell r="C445">
            <v>14</v>
          </cell>
          <cell r="D445">
            <v>12.7</v>
          </cell>
          <cell r="E445">
            <v>1.25</v>
          </cell>
          <cell r="F445">
            <v>0</v>
          </cell>
          <cell r="G445">
            <v>0</v>
          </cell>
          <cell r="H445">
            <v>0</v>
          </cell>
          <cell r="I445">
            <v>1.42</v>
          </cell>
          <cell r="J445">
            <v>0</v>
          </cell>
          <cell r="K445">
            <v>0</v>
          </cell>
          <cell r="L445">
            <v>0</v>
          </cell>
          <cell r="M445">
            <v>0</v>
          </cell>
          <cell r="N445">
            <v>0</v>
          </cell>
          <cell r="O445">
            <v>0</v>
          </cell>
          <cell r="P445">
            <v>0</v>
          </cell>
        </row>
        <row r="446">
          <cell r="B446" t="str">
            <v>ANODE</v>
          </cell>
          <cell r="C446">
            <v>16</v>
          </cell>
          <cell r="D446">
            <v>12.7</v>
          </cell>
          <cell r="E446">
            <v>1.25</v>
          </cell>
          <cell r="F446">
            <v>0</v>
          </cell>
          <cell r="G446">
            <v>0</v>
          </cell>
          <cell r="H446">
            <v>0</v>
          </cell>
          <cell r="I446">
            <v>1.62</v>
          </cell>
          <cell r="J446">
            <v>0</v>
          </cell>
          <cell r="K446">
            <v>0</v>
          </cell>
          <cell r="L446">
            <v>0</v>
          </cell>
          <cell r="M446">
            <v>0</v>
          </cell>
          <cell r="N446">
            <v>0</v>
          </cell>
          <cell r="O446">
            <v>0</v>
          </cell>
          <cell r="P446">
            <v>0</v>
          </cell>
        </row>
        <row r="447">
          <cell r="A447">
            <v>3</v>
          </cell>
          <cell r="B447" t="str">
            <v>TEST JUNTION BOX</v>
          </cell>
          <cell r="C447">
            <v>7</v>
          </cell>
          <cell r="D447" t="str">
            <v>SET</v>
          </cell>
          <cell r="E447">
            <v>3000</v>
          </cell>
          <cell r="F447">
            <v>21000</v>
          </cell>
          <cell r="G447">
            <v>0</v>
          </cell>
          <cell r="H447">
            <v>0</v>
          </cell>
          <cell r="I447">
            <v>6</v>
          </cell>
          <cell r="J447">
            <v>42</v>
          </cell>
          <cell r="K447">
            <v>3000</v>
          </cell>
          <cell r="L447">
            <v>21000</v>
          </cell>
          <cell r="M447">
            <v>0</v>
          </cell>
          <cell r="N447">
            <v>0</v>
          </cell>
          <cell r="O447">
            <v>1680</v>
          </cell>
          <cell r="P447">
            <v>11760</v>
          </cell>
        </row>
        <row r="448">
          <cell r="A448">
            <v>4</v>
          </cell>
          <cell r="B448" t="str">
            <v>Cu-CuS04 REFERENCE ELECTRODE WITH 10 FT OF</v>
          </cell>
          <cell r="C448">
            <v>7</v>
          </cell>
          <cell r="D448" t="str">
            <v>SET</v>
          </cell>
          <cell r="E448">
            <v>4000</v>
          </cell>
          <cell r="F448">
            <v>28000</v>
          </cell>
          <cell r="G448">
            <v>0</v>
          </cell>
          <cell r="H448">
            <v>0</v>
          </cell>
          <cell r="I448">
            <v>6</v>
          </cell>
          <cell r="J448">
            <v>42</v>
          </cell>
          <cell r="K448">
            <v>4000</v>
          </cell>
          <cell r="L448">
            <v>28000</v>
          </cell>
          <cell r="M448">
            <v>0</v>
          </cell>
          <cell r="N448">
            <v>0</v>
          </cell>
          <cell r="O448">
            <v>1680</v>
          </cell>
          <cell r="P448">
            <v>11760</v>
          </cell>
        </row>
        <row r="449">
          <cell r="B449" t="str">
            <v xml:space="preserve">#8 AWG HMWPE CATHODIC PROTECTION  </v>
          </cell>
          <cell r="C449">
            <v>22</v>
          </cell>
          <cell r="D449">
            <v>12.7</v>
          </cell>
          <cell r="E449">
            <v>1.25</v>
          </cell>
          <cell r="I449">
            <v>2.23</v>
          </cell>
          <cell r="J449">
            <v>11.72</v>
          </cell>
          <cell r="K449">
            <v>13.950000000000001</v>
          </cell>
          <cell r="P449">
            <v>8</v>
          </cell>
        </row>
        <row r="450">
          <cell r="B450" t="str">
            <v xml:space="preserve">COPPER CABLE &amp; BACKFILL OVER SIZE   </v>
          </cell>
        </row>
        <row r="451">
          <cell r="B451" t="str">
            <v>6" D x 10" L, GLOBAL TYPE OR EQUAL</v>
          </cell>
        </row>
        <row r="452">
          <cell r="A452">
            <v>5</v>
          </cell>
          <cell r="B452" t="str">
            <v>#8AWG 1/C HALAR CABLE</v>
          </cell>
          <cell r="C452">
            <v>475</v>
          </cell>
          <cell r="D452" t="str">
            <v>M</v>
          </cell>
          <cell r="E452">
            <v>120</v>
          </cell>
          <cell r="F452">
            <v>57000</v>
          </cell>
          <cell r="G452">
            <v>0</v>
          </cell>
          <cell r="H452">
            <v>0</v>
          </cell>
          <cell r="I452">
            <v>0.12</v>
          </cell>
          <cell r="J452">
            <v>57</v>
          </cell>
          <cell r="K452">
            <v>120</v>
          </cell>
          <cell r="L452">
            <v>57000</v>
          </cell>
          <cell r="M452">
            <v>0</v>
          </cell>
          <cell r="N452">
            <v>0</v>
          </cell>
          <cell r="O452">
            <v>34</v>
          </cell>
          <cell r="P452">
            <v>16150</v>
          </cell>
        </row>
        <row r="453">
          <cell r="A453">
            <v>6</v>
          </cell>
          <cell r="B453" t="str">
            <v>CADWELD POWDER CARTRIDGE, CA-25 TYPE</v>
          </cell>
          <cell r="C453">
            <v>15</v>
          </cell>
          <cell r="D453" t="str">
            <v>PCS</v>
          </cell>
          <cell r="E453">
            <v>125</v>
          </cell>
          <cell r="F453">
            <v>1875</v>
          </cell>
          <cell r="G453">
            <v>0</v>
          </cell>
          <cell r="H453">
            <v>0</v>
          </cell>
          <cell r="I453">
            <v>1</v>
          </cell>
          <cell r="J453">
            <v>15</v>
          </cell>
          <cell r="K453">
            <v>125</v>
          </cell>
          <cell r="L453">
            <v>1875</v>
          </cell>
          <cell r="M453">
            <v>0</v>
          </cell>
          <cell r="N453">
            <v>0</v>
          </cell>
          <cell r="O453">
            <v>280</v>
          </cell>
          <cell r="P453">
            <v>4200</v>
          </cell>
        </row>
        <row r="454">
          <cell r="A454">
            <v>7</v>
          </cell>
          <cell r="B454" t="str">
            <v>CADWELD MOLD</v>
          </cell>
          <cell r="C454">
            <v>1</v>
          </cell>
          <cell r="D454" t="str">
            <v>SET</v>
          </cell>
          <cell r="E454">
            <v>1500</v>
          </cell>
          <cell r="F454">
            <v>1500</v>
          </cell>
          <cell r="G454">
            <v>0</v>
          </cell>
          <cell r="H454">
            <v>0</v>
          </cell>
          <cell r="I454">
            <v>0</v>
          </cell>
          <cell r="J454">
            <v>0</v>
          </cell>
          <cell r="K454">
            <v>1500</v>
          </cell>
          <cell r="L454">
            <v>1500</v>
          </cell>
          <cell r="M454">
            <v>0</v>
          </cell>
          <cell r="N454">
            <v>0</v>
          </cell>
          <cell r="O454">
            <v>0</v>
          </cell>
          <cell r="P454">
            <v>0</v>
          </cell>
        </row>
        <row r="455">
          <cell r="A455">
            <v>8</v>
          </cell>
          <cell r="B455" t="str">
            <v>C TYPE LUG</v>
          </cell>
          <cell r="C455">
            <v>60</v>
          </cell>
          <cell r="D455" t="str">
            <v>PCS</v>
          </cell>
          <cell r="E455">
            <v>50</v>
          </cell>
          <cell r="F455">
            <v>3000</v>
          </cell>
          <cell r="G455">
            <v>0</v>
          </cell>
          <cell r="H455">
            <v>0</v>
          </cell>
          <cell r="I455">
            <v>0.5</v>
          </cell>
          <cell r="J455">
            <v>30</v>
          </cell>
          <cell r="K455">
            <v>50</v>
          </cell>
          <cell r="L455">
            <v>3000</v>
          </cell>
          <cell r="M455">
            <v>0</v>
          </cell>
          <cell r="N455">
            <v>0</v>
          </cell>
          <cell r="O455">
            <v>140</v>
          </cell>
          <cell r="P455">
            <v>8400</v>
          </cell>
        </row>
        <row r="456">
          <cell r="A456">
            <v>9</v>
          </cell>
          <cell r="B456" t="str">
            <v>TOOL,MOLD SUPPORT CLAMP CADWELD CAB-320</v>
          </cell>
          <cell r="C456">
            <v>1</v>
          </cell>
          <cell r="D456" t="str">
            <v>PCS</v>
          </cell>
          <cell r="E456">
            <v>2500</v>
          </cell>
          <cell r="F456">
            <v>2500</v>
          </cell>
          <cell r="G456">
            <v>0</v>
          </cell>
          <cell r="H456">
            <v>0</v>
          </cell>
          <cell r="I456">
            <v>0</v>
          </cell>
          <cell r="J456">
            <v>0</v>
          </cell>
          <cell r="K456">
            <v>2500</v>
          </cell>
          <cell r="L456">
            <v>2500</v>
          </cell>
          <cell r="M456">
            <v>0</v>
          </cell>
          <cell r="N456">
            <v>0</v>
          </cell>
          <cell r="O456">
            <v>0</v>
          </cell>
          <cell r="P456">
            <v>0</v>
          </cell>
        </row>
        <row r="457">
          <cell r="A457">
            <v>10</v>
          </cell>
          <cell r="B457" t="str">
            <v xml:space="preserve">NONMETALLIC CONDUIT, PVC CNS 1302 UPVC </v>
          </cell>
          <cell r="C457">
            <v>285</v>
          </cell>
          <cell r="D457" t="str">
            <v>M</v>
          </cell>
          <cell r="E457">
            <v>16</v>
          </cell>
          <cell r="F457">
            <v>4560</v>
          </cell>
          <cell r="G457">
            <v>0</v>
          </cell>
          <cell r="H457">
            <v>0</v>
          </cell>
          <cell r="I457">
            <v>0.5</v>
          </cell>
          <cell r="J457">
            <v>143</v>
          </cell>
          <cell r="K457">
            <v>16</v>
          </cell>
          <cell r="L457">
            <v>4560</v>
          </cell>
          <cell r="M457">
            <v>0</v>
          </cell>
          <cell r="N457">
            <v>0</v>
          </cell>
          <cell r="O457">
            <v>140</v>
          </cell>
          <cell r="P457">
            <v>39900</v>
          </cell>
          <cell r="Q457">
            <v>0</v>
          </cell>
        </row>
        <row r="458">
          <cell r="B458" t="str">
            <v>TABLE 1, 1"</v>
          </cell>
          <cell r="C458">
            <v>0</v>
          </cell>
          <cell r="D458">
            <v>0</v>
          </cell>
          <cell r="E458">
            <v>0</v>
          </cell>
          <cell r="F458">
            <v>0</v>
          </cell>
          <cell r="G458">
            <v>0</v>
          </cell>
          <cell r="H458">
            <v>0</v>
          </cell>
          <cell r="I458">
            <v>0</v>
          </cell>
          <cell r="J458">
            <v>0</v>
          </cell>
          <cell r="K458">
            <v>0</v>
          </cell>
          <cell r="L458">
            <v>0</v>
          </cell>
          <cell r="M458">
            <v>0</v>
          </cell>
          <cell r="N458">
            <v>0</v>
          </cell>
          <cell r="O458">
            <v>0</v>
          </cell>
          <cell r="P458">
            <v>0</v>
          </cell>
        </row>
        <row r="459">
          <cell r="A459">
            <v>11</v>
          </cell>
          <cell r="B459" t="str">
            <v xml:space="preserve">CONCRETE, 3000PSI </v>
          </cell>
          <cell r="C459">
            <v>3</v>
          </cell>
          <cell r="D459" t="str">
            <v>M3</v>
          </cell>
          <cell r="E459" t="str">
            <v>M+L</v>
          </cell>
          <cell r="F459" t="str">
            <v>M+L</v>
          </cell>
          <cell r="G459">
            <v>0</v>
          </cell>
          <cell r="H459">
            <v>0</v>
          </cell>
          <cell r="I459">
            <v>0</v>
          </cell>
          <cell r="J459">
            <v>0</v>
          </cell>
          <cell r="K459" t="str">
            <v>M+L</v>
          </cell>
          <cell r="L459" t="str">
            <v>M+L</v>
          </cell>
          <cell r="M459">
            <v>0</v>
          </cell>
          <cell r="N459">
            <v>0</v>
          </cell>
          <cell r="O459">
            <v>2300</v>
          </cell>
          <cell r="P459">
            <v>6900</v>
          </cell>
        </row>
        <row r="460">
          <cell r="A460">
            <v>12</v>
          </cell>
          <cell r="B460" t="str">
            <v>STEEL REINFORCING BAR, 3/8"</v>
          </cell>
          <cell r="C460">
            <v>610</v>
          </cell>
          <cell r="D460" t="str">
            <v>KG</v>
          </cell>
          <cell r="E460" t="str">
            <v>M+L</v>
          </cell>
          <cell r="F460" t="str">
            <v>M+L</v>
          </cell>
          <cell r="G460">
            <v>0</v>
          </cell>
          <cell r="H460">
            <v>0</v>
          </cell>
          <cell r="I460">
            <v>0</v>
          </cell>
          <cell r="J460">
            <v>0</v>
          </cell>
          <cell r="K460" t="str">
            <v>M+L</v>
          </cell>
          <cell r="L460" t="str">
            <v>M+L</v>
          </cell>
          <cell r="M460">
            <v>0</v>
          </cell>
          <cell r="N460">
            <v>0</v>
          </cell>
          <cell r="O460">
            <v>16</v>
          </cell>
          <cell r="P460">
            <v>9760</v>
          </cell>
        </row>
        <row r="461">
          <cell r="A461">
            <v>13</v>
          </cell>
          <cell r="B461" t="str">
            <v xml:space="preserve"> EXCAVATION</v>
          </cell>
          <cell r="C461">
            <v>152</v>
          </cell>
          <cell r="D461" t="str">
            <v>M3</v>
          </cell>
          <cell r="E461" t="str">
            <v>M+L</v>
          </cell>
          <cell r="F461" t="str">
            <v>M+L</v>
          </cell>
          <cell r="G461">
            <v>0</v>
          </cell>
          <cell r="H461">
            <v>0</v>
          </cell>
          <cell r="I461">
            <v>0</v>
          </cell>
          <cell r="J461">
            <v>0</v>
          </cell>
          <cell r="K461" t="str">
            <v>M+L</v>
          </cell>
          <cell r="L461" t="str">
            <v>M+L</v>
          </cell>
          <cell r="M461">
            <v>0</v>
          </cell>
          <cell r="N461">
            <v>0</v>
          </cell>
          <cell r="O461">
            <v>120</v>
          </cell>
          <cell r="P461">
            <v>18240</v>
          </cell>
        </row>
        <row r="462">
          <cell r="A462">
            <v>14</v>
          </cell>
          <cell r="B462" t="str">
            <v xml:space="preserve"> BACKFILL SAND</v>
          </cell>
          <cell r="C462">
            <v>50</v>
          </cell>
          <cell r="D462" t="str">
            <v>M3</v>
          </cell>
          <cell r="E462" t="str">
            <v>M+L</v>
          </cell>
          <cell r="F462" t="str">
            <v>M+L</v>
          </cell>
          <cell r="G462">
            <v>0</v>
          </cell>
          <cell r="H462">
            <v>0</v>
          </cell>
          <cell r="I462">
            <v>0</v>
          </cell>
          <cell r="J462">
            <v>0</v>
          </cell>
          <cell r="K462" t="str">
            <v>M+L</v>
          </cell>
          <cell r="L462" t="str">
            <v>M+L</v>
          </cell>
          <cell r="M462">
            <v>0</v>
          </cell>
          <cell r="N462">
            <v>0</v>
          </cell>
          <cell r="O462">
            <v>550</v>
          </cell>
          <cell r="P462">
            <v>27500</v>
          </cell>
        </row>
        <row r="463">
          <cell r="A463">
            <v>15</v>
          </cell>
          <cell r="B463" t="str">
            <v xml:space="preserve"> BACKFILL STONE</v>
          </cell>
          <cell r="C463">
            <v>31</v>
          </cell>
          <cell r="D463" t="str">
            <v>M3</v>
          </cell>
          <cell r="E463" t="str">
            <v>M+L</v>
          </cell>
          <cell r="F463" t="str">
            <v>M+L</v>
          </cell>
          <cell r="G463">
            <v>0</v>
          </cell>
          <cell r="H463">
            <v>0</v>
          </cell>
          <cell r="I463">
            <v>0</v>
          </cell>
          <cell r="J463">
            <v>0</v>
          </cell>
          <cell r="K463" t="str">
            <v>M+L</v>
          </cell>
          <cell r="L463" t="str">
            <v>M+L</v>
          </cell>
          <cell r="M463">
            <v>0</v>
          </cell>
          <cell r="N463">
            <v>0</v>
          </cell>
          <cell r="O463">
            <v>520</v>
          </cell>
          <cell r="P463">
            <v>16120</v>
          </cell>
        </row>
        <row r="464">
          <cell r="A464">
            <v>16</v>
          </cell>
          <cell r="B464" t="str">
            <v xml:space="preserve"> DISPOSAL</v>
          </cell>
          <cell r="C464">
            <v>80</v>
          </cell>
          <cell r="D464" t="str">
            <v>M3</v>
          </cell>
          <cell r="E464" t="str">
            <v>M+L</v>
          </cell>
          <cell r="F464" t="str">
            <v>M+L</v>
          </cell>
          <cell r="G464">
            <v>0</v>
          </cell>
          <cell r="H464">
            <v>0</v>
          </cell>
          <cell r="I464">
            <v>0</v>
          </cell>
          <cell r="J464">
            <v>0</v>
          </cell>
          <cell r="K464" t="str">
            <v>M+L</v>
          </cell>
          <cell r="L464" t="str">
            <v>M+L</v>
          </cell>
          <cell r="M464">
            <v>0</v>
          </cell>
          <cell r="N464">
            <v>0</v>
          </cell>
          <cell r="O464">
            <v>220</v>
          </cell>
          <cell r="P464">
            <v>17600</v>
          </cell>
        </row>
        <row r="465">
          <cell r="A465">
            <v>17</v>
          </cell>
          <cell r="B465" t="str">
            <v>???????(????)</v>
          </cell>
          <cell r="C465">
            <v>9</v>
          </cell>
          <cell r="D465" t="str">
            <v>PCS</v>
          </cell>
          <cell r="E465">
            <v>500</v>
          </cell>
          <cell r="F465">
            <v>4500</v>
          </cell>
          <cell r="G465">
            <v>0</v>
          </cell>
          <cell r="H465">
            <v>0</v>
          </cell>
          <cell r="I465">
            <v>2</v>
          </cell>
          <cell r="J465">
            <v>18</v>
          </cell>
          <cell r="K465">
            <v>500</v>
          </cell>
          <cell r="L465">
            <v>4500</v>
          </cell>
          <cell r="M465">
            <v>0</v>
          </cell>
          <cell r="N465">
            <v>0</v>
          </cell>
          <cell r="O465">
            <v>560</v>
          </cell>
          <cell r="P465">
            <v>5040</v>
          </cell>
        </row>
        <row r="466">
          <cell r="A466">
            <v>18</v>
          </cell>
          <cell r="B466" t="str">
            <v>???????</v>
          </cell>
          <cell r="C466">
            <v>7</v>
          </cell>
          <cell r="D466" t="str">
            <v>ROLL</v>
          </cell>
          <cell r="E466">
            <v>300</v>
          </cell>
          <cell r="F466">
            <v>2100</v>
          </cell>
          <cell r="G466">
            <v>0</v>
          </cell>
          <cell r="H466">
            <v>0</v>
          </cell>
          <cell r="I466">
            <v>1</v>
          </cell>
          <cell r="J466">
            <v>7</v>
          </cell>
          <cell r="K466">
            <v>300</v>
          </cell>
          <cell r="L466">
            <v>2100</v>
          </cell>
          <cell r="M466">
            <v>0</v>
          </cell>
          <cell r="N466">
            <v>0</v>
          </cell>
          <cell r="O466">
            <v>280</v>
          </cell>
          <cell r="P466">
            <v>1960</v>
          </cell>
        </row>
        <row r="467">
          <cell r="A467">
            <v>19</v>
          </cell>
          <cell r="B467" t="str">
            <v>????PE???</v>
          </cell>
          <cell r="C467">
            <v>8</v>
          </cell>
          <cell r="D467" t="str">
            <v>PCS</v>
          </cell>
          <cell r="E467">
            <v>350</v>
          </cell>
          <cell r="F467">
            <v>2800</v>
          </cell>
          <cell r="G467">
            <v>0</v>
          </cell>
          <cell r="H467">
            <v>0</v>
          </cell>
          <cell r="I467">
            <v>1</v>
          </cell>
          <cell r="J467">
            <v>8</v>
          </cell>
          <cell r="K467">
            <v>350</v>
          </cell>
          <cell r="L467">
            <v>2800</v>
          </cell>
          <cell r="M467">
            <v>0</v>
          </cell>
          <cell r="N467">
            <v>0</v>
          </cell>
          <cell r="O467">
            <v>280</v>
          </cell>
          <cell r="P467">
            <v>2240</v>
          </cell>
        </row>
        <row r="468">
          <cell r="A468">
            <v>20</v>
          </cell>
          <cell r="B468" t="str">
            <v>MISCELLANEOUS INCLUDE ???????? &amp; ???????</v>
          </cell>
          <cell r="C468">
            <v>1</v>
          </cell>
          <cell r="D468" t="str">
            <v>LOT</v>
          </cell>
          <cell r="E468">
            <v>67883.5</v>
          </cell>
          <cell r="F468">
            <v>67884</v>
          </cell>
          <cell r="G468">
            <v>0</v>
          </cell>
          <cell r="H468">
            <v>0</v>
          </cell>
          <cell r="I468">
            <v>93.2</v>
          </cell>
          <cell r="J468">
            <v>93</v>
          </cell>
          <cell r="K468">
            <v>67884</v>
          </cell>
          <cell r="L468">
            <v>67884</v>
          </cell>
          <cell r="M468">
            <v>0</v>
          </cell>
          <cell r="N468">
            <v>0</v>
          </cell>
          <cell r="O468">
            <v>26096</v>
          </cell>
          <cell r="P468">
            <v>26096</v>
          </cell>
        </row>
        <row r="469">
          <cell r="B469" t="str">
            <v>SUB-TOTAL : (H)</v>
          </cell>
          <cell r="C469">
            <v>0</v>
          </cell>
          <cell r="D469">
            <v>0</v>
          </cell>
          <cell r="E469">
            <v>0</v>
          </cell>
          <cell r="F469">
            <v>746719</v>
          </cell>
          <cell r="G469">
            <v>0</v>
          </cell>
          <cell r="H469">
            <v>0</v>
          </cell>
          <cell r="I469">
            <v>0</v>
          </cell>
          <cell r="J469">
            <v>1025</v>
          </cell>
          <cell r="K469">
            <v>0</v>
          </cell>
          <cell r="L469">
            <v>746719</v>
          </cell>
          <cell r="M469">
            <v>0</v>
          </cell>
          <cell r="N469">
            <v>0</v>
          </cell>
          <cell r="O469">
            <v>0</v>
          </cell>
          <cell r="P469">
            <v>383226</v>
          </cell>
        </row>
        <row r="470">
          <cell r="F470">
            <v>0</v>
          </cell>
          <cell r="G470">
            <v>0</v>
          </cell>
          <cell r="H470">
            <v>0</v>
          </cell>
          <cell r="I470">
            <v>0</v>
          </cell>
          <cell r="J470">
            <v>0</v>
          </cell>
          <cell r="K470">
            <v>0</v>
          </cell>
          <cell r="L470">
            <v>0</v>
          </cell>
          <cell r="M470">
            <v>0</v>
          </cell>
          <cell r="N470">
            <v>0</v>
          </cell>
          <cell r="O470">
            <v>0</v>
          </cell>
          <cell r="P470">
            <v>0</v>
          </cell>
        </row>
        <row r="471">
          <cell r="B471" t="str">
            <v>PVC???? 7C-2SQ.MM</v>
          </cell>
          <cell r="C471">
            <v>0</v>
          </cell>
          <cell r="D471">
            <v>0</v>
          </cell>
          <cell r="E471">
            <v>0</v>
          </cell>
          <cell r="F471">
            <v>0</v>
          </cell>
          <cell r="G471">
            <v>0</v>
          </cell>
          <cell r="H471">
            <v>0</v>
          </cell>
          <cell r="I471">
            <v>0</v>
          </cell>
          <cell r="J471">
            <v>0</v>
          </cell>
          <cell r="K471">
            <v>0</v>
          </cell>
          <cell r="L471">
            <v>0</v>
          </cell>
          <cell r="M471">
            <v>0</v>
          </cell>
          <cell r="N471">
            <v>0</v>
          </cell>
          <cell r="O471">
            <v>0</v>
          </cell>
          <cell r="P471">
            <v>0</v>
          </cell>
        </row>
        <row r="472">
          <cell r="F472">
            <v>0</v>
          </cell>
          <cell r="G472">
            <v>0</v>
          </cell>
          <cell r="H472">
            <v>0</v>
          </cell>
          <cell r="I472">
            <v>0</v>
          </cell>
          <cell r="J472">
            <v>0</v>
          </cell>
          <cell r="K472">
            <v>0</v>
          </cell>
          <cell r="L472">
            <v>0</v>
          </cell>
          <cell r="M472">
            <v>0</v>
          </cell>
          <cell r="N472">
            <v>0</v>
          </cell>
          <cell r="O472">
            <v>0</v>
          </cell>
          <cell r="P472">
            <v>0</v>
          </cell>
        </row>
        <row r="473">
          <cell r="A473" t="str">
            <v>I.</v>
          </cell>
          <cell r="B473" t="str">
            <v>APS SYSTEM</v>
          </cell>
          <cell r="C473">
            <v>0</v>
          </cell>
          <cell r="D473">
            <v>0</v>
          </cell>
          <cell r="E473">
            <v>0</v>
          </cell>
          <cell r="F473">
            <v>0</v>
          </cell>
          <cell r="G473">
            <v>0</v>
          </cell>
          <cell r="H473">
            <v>0</v>
          </cell>
          <cell r="I473">
            <v>0</v>
          </cell>
          <cell r="J473">
            <v>0</v>
          </cell>
          <cell r="K473">
            <v>0</v>
          </cell>
          <cell r="L473">
            <v>0</v>
          </cell>
          <cell r="M473">
            <v>0</v>
          </cell>
          <cell r="N473">
            <v>0</v>
          </cell>
          <cell r="O473">
            <v>0</v>
          </cell>
          <cell r="P473">
            <v>0</v>
          </cell>
          <cell r="Q473">
            <v>0</v>
          </cell>
        </row>
        <row r="474">
          <cell r="B474" t="str">
            <v>D&amp;F SYSTEM PANEL, INCLUDING</v>
          </cell>
          <cell r="C474">
            <v>0</v>
          </cell>
          <cell r="D474">
            <v>0</v>
          </cell>
          <cell r="E474">
            <v>0</v>
          </cell>
          <cell r="F474">
            <v>0</v>
          </cell>
          <cell r="G474">
            <v>0</v>
          </cell>
          <cell r="H474">
            <v>0</v>
          </cell>
          <cell r="I474">
            <v>0</v>
          </cell>
          <cell r="J474">
            <v>0</v>
          </cell>
          <cell r="K474">
            <v>0</v>
          </cell>
          <cell r="L474">
            <v>0</v>
          </cell>
          <cell r="M474">
            <v>0</v>
          </cell>
          <cell r="N474">
            <v>0</v>
          </cell>
          <cell r="O474">
            <v>0</v>
          </cell>
          <cell r="P474">
            <v>0</v>
          </cell>
        </row>
        <row r="475">
          <cell r="A475">
            <v>1</v>
          </cell>
          <cell r="B475" t="str">
            <v>PLC BASE PANEL, INDOOR IP20 ENCLOSURE, W/</v>
          </cell>
          <cell r="C475">
            <v>1</v>
          </cell>
          <cell r="D475" t="str">
            <v>SET</v>
          </cell>
          <cell r="E475">
            <v>1285400</v>
          </cell>
          <cell r="F475">
            <v>1285400</v>
          </cell>
          <cell r="G475">
            <v>0</v>
          </cell>
          <cell r="H475">
            <v>0</v>
          </cell>
          <cell r="I475">
            <v>50</v>
          </cell>
          <cell r="J475">
            <v>50</v>
          </cell>
          <cell r="K475">
            <v>1285400</v>
          </cell>
          <cell r="L475">
            <v>1285400</v>
          </cell>
          <cell r="M475">
            <v>0</v>
          </cell>
          <cell r="N475">
            <v>0</v>
          </cell>
          <cell r="O475">
            <v>14000</v>
          </cell>
          <cell r="P475">
            <v>14000</v>
          </cell>
        </row>
        <row r="476">
          <cell r="B476" t="str">
            <v xml:space="preserve">POWER SUPPLY, DIx144, DOx100, </v>
          </cell>
          <cell r="C476">
            <v>0</v>
          </cell>
          <cell r="D476">
            <v>0</v>
          </cell>
          <cell r="E476">
            <v>0</v>
          </cell>
          <cell r="F476">
            <v>0</v>
          </cell>
          <cell r="G476">
            <v>0</v>
          </cell>
          <cell r="H476">
            <v>0</v>
          </cell>
          <cell r="I476">
            <v>0</v>
          </cell>
          <cell r="J476">
            <v>0</v>
          </cell>
          <cell r="K476">
            <v>0</v>
          </cell>
          <cell r="L476">
            <v>0</v>
          </cell>
          <cell r="M476">
            <v>0</v>
          </cell>
          <cell r="N476">
            <v>0</v>
          </cell>
          <cell r="O476">
            <v>0</v>
          </cell>
          <cell r="P476">
            <v>0</v>
          </cell>
        </row>
        <row r="477">
          <cell r="B477" t="str">
            <v>INTERPOSITION RELAY x50,  WIRING, AND TB.</v>
          </cell>
          <cell r="C477">
            <v>0</v>
          </cell>
          <cell r="D477">
            <v>0</v>
          </cell>
          <cell r="E477">
            <v>0</v>
          </cell>
          <cell r="F477">
            <v>0</v>
          </cell>
          <cell r="G477">
            <v>0</v>
          </cell>
          <cell r="H477">
            <v>0</v>
          </cell>
          <cell r="I477">
            <v>0</v>
          </cell>
          <cell r="J477">
            <v>0</v>
          </cell>
          <cell r="K477">
            <v>0</v>
          </cell>
          <cell r="L477">
            <v>0</v>
          </cell>
          <cell r="M477">
            <v>0</v>
          </cell>
          <cell r="N477">
            <v>0</v>
          </cell>
          <cell r="O477">
            <v>0</v>
          </cell>
          <cell r="P477">
            <v>0</v>
          </cell>
        </row>
        <row r="478">
          <cell r="A478">
            <v>19</v>
          </cell>
          <cell r="B478" t="str">
            <v>SOFTWARE DESIGN PACKAGE</v>
          </cell>
          <cell r="C478">
            <v>3000</v>
          </cell>
          <cell r="D478" t="str">
            <v>M</v>
          </cell>
          <cell r="E478">
            <v>76</v>
          </cell>
          <cell r="F478">
            <v>0</v>
          </cell>
          <cell r="G478">
            <v>0</v>
          </cell>
          <cell r="H478">
            <v>0</v>
          </cell>
          <cell r="I478">
            <v>0</v>
          </cell>
          <cell r="J478">
            <v>0</v>
          </cell>
          <cell r="K478">
            <v>0</v>
          </cell>
          <cell r="L478">
            <v>0</v>
          </cell>
          <cell r="M478">
            <v>0</v>
          </cell>
          <cell r="N478">
            <v>0</v>
          </cell>
          <cell r="O478">
            <v>0</v>
          </cell>
          <cell r="P478">
            <v>0</v>
          </cell>
          <cell r="Q478">
            <v>0</v>
          </cell>
        </row>
        <row r="479">
          <cell r="A479">
            <v>2</v>
          </cell>
          <cell r="B479" t="str">
            <v>OPERATION CONSOLE, INCLUDING</v>
          </cell>
          <cell r="C479">
            <v>1</v>
          </cell>
          <cell r="D479" t="str">
            <v>SET</v>
          </cell>
          <cell r="E479">
            <v>357000</v>
          </cell>
          <cell r="F479">
            <v>357000</v>
          </cell>
          <cell r="G479">
            <v>0</v>
          </cell>
          <cell r="H479">
            <v>0</v>
          </cell>
          <cell r="I479">
            <v>20</v>
          </cell>
          <cell r="J479">
            <v>20</v>
          </cell>
          <cell r="K479">
            <v>357000</v>
          </cell>
          <cell r="L479">
            <v>357000</v>
          </cell>
          <cell r="M479">
            <v>0</v>
          </cell>
          <cell r="N479">
            <v>0</v>
          </cell>
          <cell r="O479">
            <v>5600</v>
          </cell>
          <cell r="P479">
            <v>5600</v>
          </cell>
        </row>
        <row r="480">
          <cell r="B480" t="str">
            <v>ANNUNCIATOR PANEL, W/ 50 WINDOWS</v>
          </cell>
          <cell r="C480">
            <v>0</v>
          </cell>
          <cell r="D480">
            <v>0</v>
          </cell>
          <cell r="E480">
            <v>0</v>
          </cell>
          <cell r="F480">
            <v>0</v>
          </cell>
          <cell r="G480">
            <v>0</v>
          </cell>
          <cell r="H480">
            <v>0</v>
          </cell>
          <cell r="I480">
            <v>0.23599999999999999</v>
          </cell>
          <cell r="J480">
            <v>0</v>
          </cell>
          <cell r="K480">
            <v>0</v>
          </cell>
          <cell r="L480">
            <v>0</v>
          </cell>
          <cell r="M480">
            <v>0</v>
          </cell>
          <cell r="N480">
            <v>0</v>
          </cell>
          <cell r="O480">
            <v>0</v>
          </cell>
          <cell r="P480">
            <v>0</v>
          </cell>
        </row>
        <row r="481">
          <cell r="B481" t="str">
            <v xml:space="preserve">COMMAND BOARD, W/ 15 PB SWITCH(SW. W/LIGHT) </v>
          </cell>
          <cell r="C481">
            <v>0</v>
          </cell>
          <cell r="D481">
            <v>0</v>
          </cell>
          <cell r="E481">
            <v>0</v>
          </cell>
          <cell r="F481">
            <v>0</v>
          </cell>
          <cell r="G481">
            <v>0</v>
          </cell>
          <cell r="H481">
            <v>0</v>
          </cell>
          <cell r="I481">
            <v>0</v>
          </cell>
          <cell r="J481">
            <v>0</v>
          </cell>
          <cell r="K481">
            <v>0</v>
          </cell>
          <cell r="L481">
            <v>0</v>
          </cell>
          <cell r="M481">
            <v>0</v>
          </cell>
          <cell r="N481">
            <v>0</v>
          </cell>
          <cell r="O481">
            <v>0</v>
          </cell>
          <cell r="P481">
            <v>0</v>
          </cell>
        </row>
        <row r="482">
          <cell r="B482" t="str">
            <v>WIRING, AND TB.</v>
          </cell>
          <cell r="C482">
            <v>0</v>
          </cell>
          <cell r="D482">
            <v>0</v>
          </cell>
          <cell r="E482">
            <v>0</v>
          </cell>
          <cell r="F482">
            <v>0</v>
          </cell>
          <cell r="G482">
            <v>0</v>
          </cell>
          <cell r="H482">
            <v>0</v>
          </cell>
          <cell r="I482">
            <v>0</v>
          </cell>
          <cell r="J482">
            <v>0</v>
          </cell>
          <cell r="K482">
            <v>0</v>
          </cell>
          <cell r="L482">
            <v>0</v>
          </cell>
          <cell r="M482">
            <v>0</v>
          </cell>
          <cell r="N482">
            <v>0</v>
          </cell>
          <cell r="O482">
            <v>0</v>
          </cell>
          <cell r="P482">
            <v>0</v>
          </cell>
        </row>
        <row r="483">
          <cell r="A483">
            <v>3</v>
          </cell>
          <cell r="B483" t="str">
            <v>MIMIC PANEL, ENCLOSURE SIZE 2300Hx1400Wx600D</v>
          </cell>
          <cell r="C483">
            <v>1</v>
          </cell>
          <cell r="D483" t="str">
            <v>SET</v>
          </cell>
          <cell r="E483">
            <v>448000</v>
          </cell>
          <cell r="F483">
            <v>448000</v>
          </cell>
          <cell r="G483">
            <v>0</v>
          </cell>
          <cell r="H483">
            <v>0</v>
          </cell>
          <cell r="I483">
            <v>20</v>
          </cell>
          <cell r="J483">
            <v>20</v>
          </cell>
          <cell r="K483">
            <v>448000</v>
          </cell>
          <cell r="L483">
            <v>448000</v>
          </cell>
          <cell r="M483">
            <v>0</v>
          </cell>
          <cell r="N483">
            <v>0</v>
          </cell>
          <cell r="O483">
            <v>5600</v>
          </cell>
          <cell r="P483">
            <v>5600</v>
          </cell>
        </row>
        <row r="484">
          <cell r="A484">
            <v>0</v>
          </cell>
          <cell r="B484" t="str">
            <v>MOSAIC PANEL  SIZE 1200Hx1200W, W/</v>
          </cell>
          <cell r="C484">
            <v>0</v>
          </cell>
          <cell r="D484">
            <v>0</v>
          </cell>
          <cell r="E484">
            <v>0</v>
          </cell>
          <cell r="F484">
            <v>0</v>
          </cell>
          <cell r="G484">
            <v>0</v>
          </cell>
          <cell r="H484">
            <v>0</v>
          </cell>
          <cell r="I484">
            <v>0</v>
          </cell>
          <cell r="J484">
            <v>0</v>
          </cell>
          <cell r="K484">
            <v>0</v>
          </cell>
          <cell r="L484">
            <v>0</v>
          </cell>
          <cell r="M484">
            <v>0</v>
          </cell>
          <cell r="N484">
            <v>0</v>
          </cell>
          <cell r="O484">
            <v>0</v>
          </cell>
          <cell r="P484">
            <v>0</v>
          </cell>
        </row>
        <row r="485">
          <cell r="B485" t="str">
            <v>INDICATION LIGHT x60, POWER SUPPLY, WIRING, AND TB.</v>
          </cell>
          <cell r="C485">
            <v>0</v>
          </cell>
          <cell r="D485">
            <v>0</v>
          </cell>
          <cell r="E485">
            <v>0</v>
          </cell>
          <cell r="F485">
            <v>0</v>
          </cell>
          <cell r="G485">
            <v>0</v>
          </cell>
          <cell r="H485">
            <v>0</v>
          </cell>
          <cell r="I485">
            <v>0</v>
          </cell>
          <cell r="J485">
            <v>0</v>
          </cell>
          <cell r="K485">
            <v>0</v>
          </cell>
          <cell r="L485">
            <v>0</v>
          </cell>
          <cell r="M485">
            <v>0</v>
          </cell>
          <cell r="N485">
            <v>0</v>
          </cell>
          <cell r="O485">
            <v>0</v>
          </cell>
          <cell r="P485">
            <v>0</v>
          </cell>
        </row>
        <row r="486">
          <cell r="A486">
            <v>4</v>
          </cell>
          <cell r="B486" t="str">
            <v>RECEIVING PANEL, INDOOR IP20 ENCLOSURE, W/</v>
          </cell>
          <cell r="C486">
            <v>1</v>
          </cell>
          <cell r="D486" t="str">
            <v>SET</v>
          </cell>
          <cell r="E486">
            <v>1400000</v>
          </cell>
          <cell r="F486">
            <v>1400000</v>
          </cell>
          <cell r="G486">
            <v>0</v>
          </cell>
          <cell r="H486">
            <v>0</v>
          </cell>
          <cell r="I486">
            <v>50</v>
          </cell>
          <cell r="J486">
            <v>50</v>
          </cell>
          <cell r="K486">
            <v>1400000</v>
          </cell>
          <cell r="L486">
            <v>1400000</v>
          </cell>
          <cell r="M486">
            <v>0</v>
          </cell>
          <cell r="N486">
            <v>0</v>
          </cell>
          <cell r="O486">
            <v>14000</v>
          </cell>
          <cell r="P486">
            <v>14000</v>
          </cell>
        </row>
        <row r="487">
          <cell r="B487" t="str">
            <v>UV/IR DETECTOR CONTROLLER, 4-CHANNEL x1</v>
          </cell>
          <cell r="C487">
            <v>0</v>
          </cell>
          <cell r="D487">
            <v>0</v>
          </cell>
          <cell r="E487">
            <v>0</v>
          </cell>
          <cell r="F487">
            <v>0</v>
          </cell>
          <cell r="G487">
            <v>0</v>
          </cell>
          <cell r="H487">
            <v>0</v>
          </cell>
          <cell r="I487">
            <v>0</v>
          </cell>
          <cell r="J487">
            <v>0</v>
          </cell>
          <cell r="K487">
            <v>0</v>
          </cell>
          <cell r="L487">
            <v>0</v>
          </cell>
          <cell r="M487">
            <v>0</v>
          </cell>
          <cell r="N487">
            <v>0</v>
          </cell>
          <cell r="O487">
            <v>0</v>
          </cell>
          <cell r="P487">
            <v>0</v>
          </cell>
        </row>
        <row r="488">
          <cell r="B488" t="str">
            <v>GAS DETECTOR CONTROLLER, 8-CHANNEL x8</v>
          </cell>
          <cell r="C488">
            <v>0</v>
          </cell>
          <cell r="D488">
            <v>0</v>
          </cell>
          <cell r="E488">
            <v>0</v>
          </cell>
          <cell r="F488">
            <v>0</v>
          </cell>
          <cell r="G488">
            <v>0</v>
          </cell>
          <cell r="H488">
            <v>0</v>
          </cell>
          <cell r="I488">
            <v>0</v>
          </cell>
          <cell r="J488">
            <v>0</v>
          </cell>
          <cell r="K488">
            <v>0</v>
          </cell>
          <cell r="L488">
            <v>0</v>
          </cell>
          <cell r="M488">
            <v>0</v>
          </cell>
          <cell r="N488">
            <v>0</v>
          </cell>
          <cell r="O488">
            <v>0</v>
          </cell>
          <cell r="P488">
            <v>0</v>
          </cell>
        </row>
        <row r="489">
          <cell r="B489" t="str">
            <v>LOW TEMP. DETECTOR CONTROLLER, 4-CHANNEL x7</v>
          </cell>
          <cell r="C489">
            <v>0</v>
          </cell>
          <cell r="D489">
            <v>0</v>
          </cell>
          <cell r="E489">
            <v>0</v>
          </cell>
          <cell r="F489">
            <v>0</v>
          </cell>
          <cell r="G489">
            <v>0</v>
          </cell>
          <cell r="H489">
            <v>0</v>
          </cell>
          <cell r="I489">
            <v>0</v>
          </cell>
          <cell r="J489">
            <v>0</v>
          </cell>
          <cell r="K489">
            <v>0</v>
          </cell>
          <cell r="L489">
            <v>0</v>
          </cell>
          <cell r="M489">
            <v>0</v>
          </cell>
          <cell r="N489">
            <v>0</v>
          </cell>
          <cell r="O489">
            <v>0</v>
          </cell>
          <cell r="P489">
            <v>0</v>
          </cell>
        </row>
        <row r="490">
          <cell r="B490" t="str">
            <v>POWER SUPPLY, WIRING, AND TB.</v>
          </cell>
          <cell r="C490">
            <v>0</v>
          </cell>
          <cell r="D490">
            <v>0</v>
          </cell>
          <cell r="E490">
            <v>0</v>
          </cell>
          <cell r="F490">
            <v>0</v>
          </cell>
          <cell r="G490">
            <v>0</v>
          </cell>
          <cell r="H490">
            <v>0</v>
          </cell>
          <cell r="I490">
            <v>0</v>
          </cell>
          <cell r="J490">
            <v>0</v>
          </cell>
          <cell r="K490">
            <v>0</v>
          </cell>
          <cell r="L490">
            <v>0</v>
          </cell>
          <cell r="M490">
            <v>0</v>
          </cell>
          <cell r="N490">
            <v>0</v>
          </cell>
          <cell r="O490">
            <v>0</v>
          </cell>
          <cell r="P490">
            <v>0</v>
          </cell>
        </row>
        <row r="491">
          <cell r="A491">
            <v>5</v>
          </cell>
          <cell r="B491" t="str">
            <v>MANUAL STATION, 110VAC, CL.1 DIV.2, NEMA-4X</v>
          </cell>
          <cell r="C491">
            <v>16</v>
          </cell>
          <cell r="D491" t="str">
            <v>SET</v>
          </cell>
          <cell r="E491">
            <v>30000</v>
          </cell>
          <cell r="F491">
            <v>480000</v>
          </cell>
          <cell r="G491">
            <v>0</v>
          </cell>
          <cell r="H491">
            <v>0</v>
          </cell>
          <cell r="I491">
            <v>5</v>
          </cell>
          <cell r="J491">
            <v>80</v>
          </cell>
          <cell r="K491">
            <v>30000</v>
          </cell>
          <cell r="L491">
            <v>480000</v>
          </cell>
          <cell r="M491">
            <v>0</v>
          </cell>
          <cell r="N491">
            <v>0</v>
          </cell>
          <cell r="O491">
            <v>1400</v>
          </cell>
          <cell r="P491">
            <v>22400</v>
          </cell>
        </row>
        <row r="492">
          <cell r="A492">
            <v>6</v>
          </cell>
          <cell r="B492" t="str">
            <v>SIREN(SPEAKER),, 110VAC, CL.1 DIV.2, NEMA-4X</v>
          </cell>
          <cell r="C492">
            <v>16</v>
          </cell>
          <cell r="D492" t="str">
            <v>SET</v>
          </cell>
          <cell r="E492">
            <v>40000</v>
          </cell>
          <cell r="F492">
            <v>640000</v>
          </cell>
          <cell r="G492">
            <v>0</v>
          </cell>
          <cell r="H492">
            <v>0</v>
          </cell>
          <cell r="I492">
            <v>5</v>
          </cell>
          <cell r="J492">
            <v>80</v>
          </cell>
          <cell r="K492">
            <v>40000</v>
          </cell>
          <cell r="L492">
            <v>640000</v>
          </cell>
          <cell r="M492">
            <v>0</v>
          </cell>
          <cell r="N492">
            <v>0</v>
          </cell>
          <cell r="O492">
            <v>1400</v>
          </cell>
          <cell r="P492">
            <v>22400</v>
          </cell>
        </row>
        <row r="493">
          <cell r="A493">
            <v>7</v>
          </cell>
          <cell r="B493" t="str">
            <v>VISUAL ALARM BECON, , 110VAC, CL.1 DIV.2, NEMA-4X</v>
          </cell>
          <cell r="C493">
            <v>16</v>
          </cell>
          <cell r="D493" t="str">
            <v>SET</v>
          </cell>
          <cell r="E493">
            <v>37000</v>
          </cell>
          <cell r="F493">
            <v>592000</v>
          </cell>
          <cell r="G493">
            <v>0</v>
          </cell>
          <cell r="H493">
            <v>0</v>
          </cell>
          <cell r="I493">
            <v>5</v>
          </cell>
          <cell r="J493">
            <v>80</v>
          </cell>
          <cell r="K493">
            <v>37000</v>
          </cell>
          <cell r="L493">
            <v>592000</v>
          </cell>
          <cell r="M493">
            <v>0</v>
          </cell>
          <cell r="N493">
            <v>0</v>
          </cell>
          <cell r="O493">
            <v>1400</v>
          </cell>
          <cell r="P493">
            <v>22400</v>
          </cell>
        </row>
        <row r="494">
          <cell r="A494">
            <v>8</v>
          </cell>
          <cell r="B494" t="str">
            <v>UV/IR FLAME DETECTOR, CL.1 DIV.2, NEMA-4X</v>
          </cell>
          <cell r="C494">
            <v>4</v>
          </cell>
          <cell r="D494" t="str">
            <v>SET</v>
          </cell>
          <cell r="E494">
            <v>67000</v>
          </cell>
          <cell r="F494">
            <v>268000</v>
          </cell>
          <cell r="G494">
            <v>0</v>
          </cell>
          <cell r="H494">
            <v>0</v>
          </cell>
          <cell r="I494">
            <v>8</v>
          </cell>
          <cell r="J494">
            <v>32</v>
          </cell>
          <cell r="K494">
            <v>67000</v>
          </cell>
          <cell r="L494">
            <v>268000</v>
          </cell>
          <cell r="M494">
            <v>0</v>
          </cell>
          <cell r="N494">
            <v>0</v>
          </cell>
          <cell r="O494">
            <v>2240</v>
          </cell>
          <cell r="P494">
            <v>8960</v>
          </cell>
        </row>
        <row r="495">
          <cell r="A495">
            <v>9</v>
          </cell>
          <cell r="B495" t="str">
            <v>LOW TEMPERATURE DETECTOR, 50FT LG., NEMA-4X</v>
          </cell>
          <cell r="C495">
            <v>4</v>
          </cell>
          <cell r="D495" t="str">
            <v>SET</v>
          </cell>
          <cell r="E495">
            <v>288000</v>
          </cell>
          <cell r="F495">
            <v>1152000</v>
          </cell>
          <cell r="G495">
            <v>0</v>
          </cell>
          <cell r="H495">
            <v>0</v>
          </cell>
          <cell r="I495">
            <v>10</v>
          </cell>
          <cell r="J495">
            <v>40</v>
          </cell>
          <cell r="K495">
            <v>288000</v>
          </cell>
          <cell r="L495">
            <v>1152000</v>
          </cell>
          <cell r="M495">
            <v>0</v>
          </cell>
          <cell r="N495">
            <v>0</v>
          </cell>
          <cell r="O495">
            <v>2800</v>
          </cell>
          <cell r="P495">
            <v>11200</v>
          </cell>
        </row>
        <row r="496">
          <cell r="A496">
            <v>10</v>
          </cell>
          <cell r="B496" t="str">
            <v>COMBUSTIBLE GAS DETECTOR,  CATALYTIC TYPE</v>
          </cell>
          <cell r="C496">
            <v>60</v>
          </cell>
          <cell r="D496" t="str">
            <v>EST</v>
          </cell>
          <cell r="E496">
            <v>50000</v>
          </cell>
          <cell r="F496">
            <v>3000000</v>
          </cell>
          <cell r="G496">
            <v>0</v>
          </cell>
          <cell r="H496">
            <v>0</v>
          </cell>
          <cell r="I496">
            <v>5</v>
          </cell>
          <cell r="J496">
            <v>300</v>
          </cell>
          <cell r="K496">
            <v>50000</v>
          </cell>
          <cell r="L496">
            <v>3000000</v>
          </cell>
          <cell r="M496">
            <v>0</v>
          </cell>
          <cell r="N496">
            <v>0</v>
          </cell>
          <cell r="O496">
            <v>1400</v>
          </cell>
          <cell r="P496">
            <v>84000</v>
          </cell>
        </row>
        <row r="497">
          <cell r="B497" t="str">
            <v>CL.1, DIV.2, W/ WEATHER HOUSING, FILTER, NEMA-4X</v>
          </cell>
          <cell r="C497">
            <v>0</v>
          </cell>
          <cell r="D497">
            <v>0</v>
          </cell>
          <cell r="E497">
            <v>0</v>
          </cell>
          <cell r="F497">
            <v>0</v>
          </cell>
          <cell r="G497">
            <v>0</v>
          </cell>
          <cell r="H497">
            <v>0</v>
          </cell>
          <cell r="I497">
            <v>0</v>
          </cell>
          <cell r="J497">
            <v>0</v>
          </cell>
          <cell r="K497">
            <v>0</v>
          </cell>
          <cell r="L497">
            <v>0</v>
          </cell>
          <cell r="M497">
            <v>0</v>
          </cell>
          <cell r="N497">
            <v>0</v>
          </cell>
          <cell r="O497">
            <v>0</v>
          </cell>
          <cell r="P497">
            <v>0</v>
          </cell>
        </row>
        <row r="498">
          <cell r="A498">
            <v>11</v>
          </cell>
          <cell r="B498" t="str">
            <v>GAS DETECTOR TEST KIT FOR 60 DETECTORS &amp; GRAPHIC PANEL</v>
          </cell>
          <cell r="C498">
            <v>1</v>
          </cell>
          <cell r="D498" t="str">
            <v>SET</v>
          </cell>
          <cell r="E498">
            <v>350000</v>
          </cell>
          <cell r="F498">
            <v>350000</v>
          </cell>
          <cell r="G498">
            <v>0</v>
          </cell>
          <cell r="H498">
            <v>0</v>
          </cell>
          <cell r="I498">
            <v>10</v>
          </cell>
          <cell r="J498">
            <v>10</v>
          </cell>
          <cell r="K498">
            <v>350000</v>
          </cell>
          <cell r="L498">
            <v>350000</v>
          </cell>
          <cell r="M498">
            <v>0</v>
          </cell>
          <cell r="N498">
            <v>0</v>
          </cell>
          <cell r="O498">
            <v>2800</v>
          </cell>
          <cell r="P498">
            <v>2800</v>
          </cell>
        </row>
        <row r="499">
          <cell r="A499">
            <v>12</v>
          </cell>
          <cell r="B499" t="str">
            <v>R.S.G. CONDUIT/W COUPLING 1"</v>
          </cell>
          <cell r="C499">
            <v>1600</v>
          </cell>
          <cell r="D499" t="str">
            <v>M</v>
          </cell>
          <cell r="E499">
            <v>49</v>
          </cell>
          <cell r="F499">
            <v>78400</v>
          </cell>
          <cell r="G499">
            <v>0</v>
          </cell>
          <cell r="H499">
            <v>0</v>
          </cell>
          <cell r="I499">
            <v>0.54</v>
          </cell>
          <cell r="J499">
            <v>864</v>
          </cell>
          <cell r="K499">
            <v>49</v>
          </cell>
          <cell r="L499">
            <v>78400</v>
          </cell>
          <cell r="M499">
            <v>0</v>
          </cell>
          <cell r="N499">
            <v>0</v>
          </cell>
          <cell r="O499">
            <v>151</v>
          </cell>
          <cell r="P499">
            <v>241600</v>
          </cell>
        </row>
        <row r="500">
          <cell r="A500">
            <v>13</v>
          </cell>
          <cell r="B500" t="str">
            <v>R.S.G. CONDUIT/W COUPLING 2"</v>
          </cell>
          <cell r="C500">
            <v>2300</v>
          </cell>
          <cell r="D500" t="str">
            <v>M</v>
          </cell>
          <cell r="E500">
            <v>105</v>
          </cell>
          <cell r="F500">
            <v>241500</v>
          </cell>
          <cell r="G500">
            <v>0</v>
          </cell>
          <cell r="H500">
            <v>0</v>
          </cell>
          <cell r="I500">
            <v>0.98</v>
          </cell>
          <cell r="J500">
            <v>2254</v>
          </cell>
          <cell r="K500">
            <v>105</v>
          </cell>
          <cell r="L500">
            <v>241500</v>
          </cell>
          <cell r="M500">
            <v>0</v>
          </cell>
          <cell r="N500">
            <v>0</v>
          </cell>
          <cell r="O500">
            <v>274</v>
          </cell>
          <cell r="P500">
            <v>630200</v>
          </cell>
        </row>
        <row r="501">
          <cell r="A501">
            <v>14</v>
          </cell>
          <cell r="B501" t="str">
            <v>FITTING FOR R.S.G. CONDUIT</v>
          </cell>
          <cell r="C501">
            <v>1</v>
          </cell>
          <cell r="D501" t="str">
            <v>LOT</v>
          </cell>
          <cell r="E501">
            <v>639800</v>
          </cell>
          <cell r="F501">
            <v>639800</v>
          </cell>
          <cell r="G501">
            <v>0</v>
          </cell>
          <cell r="H501">
            <v>0</v>
          </cell>
          <cell r="I501">
            <v>935.4</v>
          </cell>
          <cell r="J501">
            <v>935</v>
          </cell>
          <cell r="K501">
            <v>639800</v>
          </cell>
          <cell r="L501">
            <v>639800</v>
          </cell>
          <cell r="M501">
            <v>0</v>
          </cell>
          <cell r="N501">
            <v>0</v>
          </cell>
          <cell r="O501">
            <v>261912</v>
          </cell>
          <cell r="P501">
            <v>261912</v>
          </cell>
        </row>
        <row r="502">
          <cell r="A502">
            <v>15</v>
          </cell>
          <cell r="B502" t="str">
            <v>600V????,???,PVC??,????(OVERALL),</v>
          </cell>
          <cell r="C502">
            <v>650</v>
          </cell>
          <cell r="D502" t="str">
            <v>M</v>
          </cell>
          <cell r="E502">
            <v>37</v>
          </cell>
          <cell r="F502">
            <v>24050</v>
          </cell>
          <cell r="G502">
            <v>0</v>
          </cell>
          <cell r="H502">
            <v>0</v>
          </cell>
          <cell r="I502">
            <v>0.11700000000000001</v>
          </cell>
          <cell r="J502">
            <v>76</v>
          </cell>
          <cell r="K502">
            <v>37</v>
          </cell>
          <cell r="L502">
            <v>24050</v>
          </cell>
          <cell r="M502">
            <v>0</v>
          </cell>
          <cell r="N502">
            <v>0</v>
          </cell>
          <cell r="O502">
            <v>33</v>
          </cell>
          <cell r="P502">
            <v>21450</v>
          </cell>
        </row>
        <row r="503">
          <cell r="B503" t="str">
            <v>PVC???? 7C-2SQ.MM</v>
          </cell>
          <cell r="C503">
            <v>0</v>
          </cell>
          <cell r="D503">
            <v>0</v>
          </cell>
          <cell r="E503">
            <v>0</v>
          </cell>
          <cell r="F503">
            <v>0</v>
          </cell>
          <cell r="G503">
            <v>0</v>
          </cell>
          <cell r="H503">
            <v>0</v>
          </cell>
          <cell r="I503">
            <v>0</v>
          </cell>
          <cell r="J503">
            <v>0</v>
          </cell>
          <cell r="K503">
            <v>0</v>
          </cell>
          <cell r="L503">
            <v>0</v>
          </cell>
          <cell r="M503">
            <v>0</v>
          </cell>
          <cell r="N503">
            <v>0</v>
          </cell>
          <cell r="O503">
            <v>0</v>
          </cell>
          <cell r="P503">
            <v>0</v>
          </cell>
        </row>
        <row r="504">
          <cell r="A504">
            <v>16</v>
          </cell>
          <cell r="B504" t="str">
            <v>600V????,???,PVC??,????(OVERALL),</v>
          </cell>
          <cell r="C504">
            <v>1500</v>
          </cell>
          <cell r="D504" t="str">
            <v>M</v>
          </cell>
          <cell r="E504">
            <v>41</v>
          </cell>
          <cell r="F504">
            <v>61500</v>
          </cell>
          <cell r="G504">
            <v>0</v>
          </cell>
          <cell r="H504">
            <v>0</v>
          </cell>
          <cell r="I504">
            <v>0.13300000000000001</v>
          </cell>
          <cell r="J504">
            <v>200</v>
          </cell>
          <cell r="K504">
            <v>41</v>
          </cell>
          <cell r="L504">
            <v>61500</v>
          </cell>
          <cell r="M504">
            <v>0</v>
          </cell>
          <cell r="N504">
            <v>0</v>
          </cell>
          <cell r="O504">
            <v>37</v>
          </cell>
          <cell r="P504">
            <v>55500</v>
          </cell>
        </row>
        <row r="505">
          <cell r="B505" t="str">
            <v>PVC???? 9C-2SQ.MM</v>
          </cell>
          <cell r="C505">
            <v>0</v>
          </cell>
          <cell r="D505">
            <v>0</v>
          </cell>
          <cell r="E505">
            <v>0</v>
          </cell>
          <cell r="F505">
            <v>0</v>
          </cell>
          <cell r="G505">
            <v>0</v>
          </cell>
          <cell r="H505">
            <v>0</v>
          </cell>
          <cell r="I505">
            <v>0</v>
          </cell>
          <cell r="J505">
            <v>0</v>
          </cell>
          <cell r="K505">
            <v>0</v>
          </cell>
          <cell r="L505">
            <v>0</v>
          </cell>
          <cell r="M505">
            <v>0</v>
          </cell>
          <cell r="N505">
            <v>0</v>
          </cell>
          <cell r="O505">
            <v>0</v>
          </cell>
          <cell r="P505">
            <v>0</v>
          </cell>
        </row>
        <row r="506">
          <cell r="A506">
            <v>17</v>
          </cell>
          <cell r="B506" t="str">
            <v>600V????,???,PVC??,????(OVERALL),</v>
          </cell>
          <cell r="C506">
            <v>2600</v>
          </cell>
          <cell r="D506" t="str">
            <v>M</v>
          </cell>
          <cell r="E506">
            <v>53</v>
          </cell>
          <cell r="F506">
            <v>137800</v>
          </cell>
          <cell r="G506">
            <v>0</v>
          </cell>
          <cell r="H506">
            <v>0</v>
          </cell>
          <cell r="I506">
            <v>0.153</v>
          </cell>
          <cell r="J506">
            <v>398</v>
          </cell>
          <cell r="K506">
            <v>53</v>
          </cell>
          <cell r="L506">
            <v>137800</v>
          </cell>
          <cell r="M506">
            <v>0</v>
          </cell>
          <cell r="N506">
            <v>0</v>
          </cell>
          <cell r="O506">
            <v>43</v>
          </cell>
          <cell r="P506">
            <v>111800</v>
          </cell>
        </row>
        <row r="507">
          <cell r="B507" t="str">
            <v>PVC???? 12C-2SQ.MM</v>
          </cell>
          <cell r="C507">
            <v>0</v>
          </cell>
          <cell r="D507">
            <v>0</v>
          </cell>
          <cell r="E507">
            <v>0</v>
          </cell>
          <cell r="F507">
            <v>0</v>
          </cell>
          <cell r="G507">
            <v>0</v>
          </cell>
          <cell r="H507">
            <v>0</v>
          </cell>
          <cell r="I507">
            <v>0</v>
          </cell>
          <cell r="J507">
            <v>0</v>
          </cell>
          <cell r="K507">
            <v>0</v>
          </cell>
          <cell r="L507">
            <v>0</v>
          </cell>
          <cell r="M507">
            <v>0</v>
          </cell>
          <cell r="N507">
            <v>0</v>
          </cell>
          <cell r="O507">
            <v>0</v>
          </cell>
          <cell r="P507">
            <v>0</v>
          </cell>
        </row>
        <row r="508">
          <cell r="A508">
            <v>18</v>
          </cell>
          <cell r="B508" t="str">
            <v>600V????,???,PVC??,????(OVERALL),</v>
          </cell>
          <cell r="C508">
            <v>10000</v>
          </cell>
          <cell r="D508" t="str">
            <v>M</v>
          </cell>
          <cell r="E508">
            <v>44</v>
          </cell>
          <cell r="F508">
            <v>440000</v>
          </cell>
          <cell r="G508">
            <v>0</v>
          </cell>
          <cell r="H508">
            <v>0</v>
          </cell>
          <cell r="I508">
            <v>0.13500000000000001</v>
          </cell>
          <cell r="J508">
            <v>1350</v>
          </cell>
          <cell r="K508">
            <v>44</v>
          </cell>
          <cell r="L508">
            <v>440000</v>
          </cell>
          <cell r="M508">
            <v>0</v>
          </cell>
          <cell r="N508">
            <v>0</v>
          </cell>
          <cell r="O508">
            <v>38</v>
          </cell>
          <cell r="P508">
            <v>380000</v>
          </cell>
        </row>
        <row r="509">
          <cell r="B509" t="str">
            <v>PVC???? 7C-3.5SQ.MM</v>
          </cell>
          <cell r="C509">
            <v>0</v>
          </cell>
          <cell r="D509">
            <v>0</v>
          </cell>
          <cell r="E509">
            <v>0</v>
          </cell>
          <cell r="F509">
            <v>0</v>
          </cell>
          <cell r="G509">
            <v>0</v>
          </cell>
          <cell r="H509">
            <v>0</v>
          </cell>
          <cell r="I509">
            <v>0</v>
          </cell>
          <cell r="J509">
            <v>0</v>
          </cell>
          <cell r="K509">
            <v>0</v>
          </cell>
          <cell r="L509">
            <v>0</v>
          </cell>
          <cell r="M509">
            <v>0</v>
          </cell>
          <cell r="N509">
            <v>0</v>
          </cell>
          <cell r="O509">
            <v>0</v>
          </cell>
          <cell r="P509">
            <v>0</v>
          </cell>
        </row>
        <row r="510">
          <cell r="A510">
            <v>19</v>
          </cell>
          <cell r="B510" t="str">
            <v>600V????,???,PVC??,????(OVERALL),</v>
          </cell>
          <cell r="C510">
            <v>3000</v>
          </cell>
          <cell r="D510" t="str">
            <v>M</v>
          </cell>
          <cell r="E510">
            <v>76</v>
          </cell>
          <cell r="F510">
            <v>228000</v>
          </cell>
          <cell r="G510">
            <v>0</v>
          </cell>
          <cell r="H510">
            <v>0</v>
          </cell>
          <cell r="I510">
            <v>0.193</v>
          </cell>
          <cell r="J510">
            <v>579</v>
          </cell>
          <cell r="K510">
            <v>76</v>
          </cell>
          <cell r="L510">
            <v>228000</v>
          </cell>
          <cell r="M510">
            <v>0</v>
          </cell>
          <cell r="N510">
            <v>0</v>
          </cell>
          <cell r="O510">
            <v>54</v>
          </cell>
          <cell r="P510">
            <v>162000</v>
          </cell>
        </row>
        <row r="511">
          <cell r="B511" t="str">
            <v>PVC???? 19C-2SQ.MM</v>
          </cell>
          <cell r="C511">
            <v>0</v>
          </cell>
          <cell r="D511">
            <v>0</v>
          </cell>
          <cell r="E511">
            <v>0</v>
          </cell>
          <cell r="F511">
            <v>0</v>
          </cell>
          <cell r="G511">
            <v>0</v>
          </cell>
          <cell r="H511">
            <v>0</v>
          </cell>
          <cell r="I511">
            <v>0</v>
          </cell>
          <cell r="J511">
            <v>0</v>
          </cell>
          <cell r="K511">
            <v>0</v>
          </cell>
          <cell r="L511">
            <v>0</v>
          </cell>
          <cell r="M511">
            <v>0</v>
          </cell>
          <cell r="N511">
            <v>0</v>
          </cell>
          <cell r="O511">
            <v>0</v>
          </cell>
          <cell r="P511">
            <v>0</v>
          </cell>
        </row>
        <row r="512">
          <cell r="A512">
            <v>20</v>
          </cell>
          <cell r="B512" t="str">
            <v>600V????,???,PVC??,????(OVERALL),</v>
          </cell>
          <cell r="C512">
            <v>14000</v>
          </cell>
          <cell r="D512" t="str">
            <v>M</v>
          </cell>
          <cell r="E512">
            <v>119</v>
          </cell>
          <cell r="F512">
            <v>1666000</v>
          </cell>
          <cell r="G512">
            <v>0</v>
          </cell>
          <cell r="H512">
            <v>0</v>
          </cell>
          <cell r="I512">
            <v>0.23599999999999999</v>
          </cell>
          <cell r="J512">
            <v>3304</v>
          </cell>
          <cell r="K512">
            <v>119</v>
          </cell>
          <cell r="L512">
            <v>1666000</v>
          </cell>
          <cell r="M512">
            <v>0</v>
          </cell>
          <cell r="N512">
            <v>0</v>
          </cell>
          <cell r="O512">
            <v>66</v>
          </cell>
          <cell r="P512">
            <v>924000</v>
          </cell>
        </row>
        <row r="513">
          <cell r="B513" t="str">
            <v>PVC???? 30C-2SQ.MM</v>
          </cell>
          <cell r="C513">
            <v>0</v>
          </cell>
          <cell r="D513">
            <v>0</v>
          </cell>
          <cell r="E513">
            <v>0</v>
          </cell>
          <cell r="F513">
            <v>0</v>
          </cell>
          <cell r="G513">
            <v>0</v>
          </cell>
          <cell r="H513">
            <v>0</v>
          </cell>
          <cell r="I513">
            <v>0</v>
          </cell>
          <cell r="J513">
            <v>0</v>
          </cell>
          <cell r="K513">
            <v>0</v>
          </cell>
          <cell r="L513">
            <v>0</v>
          </cell>
          <cell r="M513">
            <v>0</v>
          </cell>
          <cell r="N513">
            <v>0</v>
          </cell>
          <cell r="O513">
            <v>0</v>
          </cell>
          <cell r="P513">
            <v>0</v>
          </cell>
        </row>
        <row r="514">
          <cell r="A514">
            <v>21</v>
          </cell>
          <cell r="B514" t="str">
            <v>300V????,PVC??,????(OVERALL &amp; INDIVID)PVC</v>
          </cell>
          <cell r="C514">
            <v>12000</v>
          </cell>
          <cell r="D514" t="str">
            <v>M</v>
          </cell>
          <cell r="E514">
            <v>17</v>
          </cell>
          <cell r="F514">
            <v>204000</v>
          </cell>
          <cell r="G514">
            <v>0</v>
          </cell>
          <cell r="H514">
            <v>0</v>
          </cell>
          <cell r="I514">
            <v>6.4000000000000001E-2</v>
          </cell>
          <cell r="J514">
            <v>768</v>
          </cell>
          <cell r="K514">
            <v>17</v>
          </cell>
          <cell r="L514">
            <v>204000</v>
          </cell>
          <cell r="M514">
            <v>0</v>
          </cell>
          <cell r="N514">
            <v>0</v>
          </cell>
          <cell r="O514">
            <v>18</v>
          </cell>
          <cell r="P514">
            <v>216000</v>
          </cell>
        </row>
        <row r="515">
          <cell r="B515" t="str">
            <v>????  1TxAWG#16</v>
          </cell>
          <cell r="C515">
            <v>0</v>
          </cell>
          <cell r="D515">
            <v>0</v>
          </cell>
          <cell r="E515">
            <v>0</v>
          </cell>
          <cell r="F515">
            <v>0</v>
          </cell>
          <cell r="G515">
            <v>0</v>
          </cell>
          <cell r="H515">
            <v>0</v>
          </cell>
          <cell r="I515">
            <v>0</v>
          </cell>
          <cell r="J515">
            <v>0</v>
          </cell>
          <cell r="K515">
            <v>0</v>
          </cell>
          <cell r="L515">
            <v>0</v>
          </cell>
          <cell r="M515">
            <v>0</v>
          </cell>
          <cell r="N515">
            <v>0</v>
          </cell>
          <cell r="O515">
            <v>0</v>
          </cell>
          <cell r="P515">
            <v>0</v>
          </cell>
        </row>
        <row r="516">
          <cell r="A516">
            <v>22</v>
          </cell>
          <cell r="B516" t="str">
            <v>300V????,PVC??,????(OVERALL &amp; INDIVID)PVC</v>
          </cell>
          <cell r="C516">
            <v>3500</v>
          </cell>
          <cell r="D516" t="str">
            <v>M</v>
          </cell>
          <cell r="E516">
            <v>227</v>
          </cell>
          <cell r="F516">
            <v>794500</v>
          </cell>
          <cell r="G516">
            <v>0</v>
          </cell>
          <cell r="H516">
            <v>0</v>
          </cell>
          <cell r="I516">
            <v>0.25</v>
          </cell>
          <cell r="J516">
            <v>875</v>
          </cell>
          <cell r="K516">
            <v>227</v>
          </cell>
          <cell r="L516">
            <v>794500</v>
          </cell>
          <cell r="M516">
            <v>0</v>
          </cell>
          <cell r="N516">
            <v>0</v>
          </cell>
          <cell r="O516">
            <v>70</v>
          </cell>
          <cell r="P516">
            <v>245000</v>
          </cell>
        </row>
        <row r="517">
          <cell r="B517" t="str">
            <v>????  12TxAWG#14</v>
          </cell>
          <cell r="C517">
            <v>0</v>
          </cell>
          <cell r="D517">
            <v>0</v>
          </cell>
          <cell r="E517">
            <v>0</v>
          </cell>
          <cell r="F517">
            <v>0</v>
          </cell>
          <cell r="G517">
            <v>0</v>
          </cell>
          <cell r="H517">
            <v>0</v>
          </cell>
          <cell r="I517">
            <v>0</v>
          </cell>
          <cell r="J517">
            <v>0</v>
          </cell>
          <cell r="K517">
            <v>0</v>
          </cell>
          <cell r="L517">
            <v>0</v>
          </cell>
          <cell r="M517">
            <v>0</v>
          </cell>
          <cell r="N517">
            <v>0</v>
          </cell>
          <cell r="O517">
            <v>0</v>
          </cell>
          <cell r="P517">
            <v>0</v>
          </cell>
        </row>
        <row r="518">
          <cell r="A518">
            <v>23</v>
          </cell>
          <cell r="B518" t="str">
            <v>300V????,PVC??,????(OVERALL &amp; INDIVID)PVC</v>
          </cell>
          <cell r="C518">
            <v>350</v>
          </cell>
          <cell r="D518" t="str">
            <v>M</v>
          </cell>
          <cell r="E518">
            <v>471</v>
          </cell>
          <cell r="F518">
            <v>164850</v>
          </cell>
          <cell r="G518">
            <v>0</v>
          </cell>
          <cell r="H518">
            <v>0</v>
          </cell>
          <cell r="I518">
            <v>0.4</v>
          </cell>
          <cell r="J518">
            <v>140</v>
          </cell>
          <cell r="K518">
            <v>471</v>
          </cell>
          <cell r="L518">
            <v>164850</v>
          </cell>
          <cell r="M518">
            <v>0</v>
          </cell>
          <cell r="N518">
            <v>0</v>
          </cell>
          <cell r="O518">
            <v>112</v>
          </cell>
          <cell r="P518">
            <v>39200</v>
          </cell>
        </row>
        <row r="519">
          <cell r="B519" t="str">
            <v>???? 24TxAWG#14</v>
          </cell>
          <cell r="C519">
            <v>0</v>
          </cell>
          <cell r="D519">
            <v>0</v>
          </cell>
          <cell r="E519">
            <v>0</v>
          </cell>
          <cell r="F519">
            <v>0</v>
          </cell>
          <cell r="G519">
            <v>0</v>
          </cell>
          <cell r="H519">
            <v>0</v>
          </cell>
          <cell r="I519">
            <v>0</v>
          </cell>
          <cell r="J519">
            <v>0</v>
          </cell>
          <cell r="K519">
            <v>0</v>
          </cell>
          <cell r="L519">
            <v>0</v>
          </cell>
          <cell r="M519">
            <v>0</v>
          </cell>
          <cell r="N519">
            <v>0</v>
          </cell>
          <cell r="O519">
            <v>0</v>
          </cell>
          <cell r="P519">
            <v>0</v>
          </cell>
        </row>
        <row r="520">
          <cell r="A520">
            <v>24</v>
          </cell>
          <cell r="B520" t="str">
            <v>HOT DIPPED GALV, STEEL CHANNEL 100X50X5X7.5</v>
          </cell>
          <cell r="C520">
            <v>50</v>
          </cell>
          <cell r="D520" t="str">
            <v>M</v>
          </cell>
          <cell r="E520">
            <v>200</v>
          </cell>
          <cell r="F520">
            <v>10000</v>
          </cell>
          <cell r="G520">
            <v>0</v>
          </cell>
          <cell r="H520">
            <v>0</v>
          </cell>
          <cell r="I520">
            <v>1.5</v>
          </cell>
          <cell r="J520">
            <v>75</v>
          </cell>
          <cell r="K520">
            <v>200</v>
          </cell>
          <cell r="L520">
            <v>10000</v>
          </cell>
          <cell r="M520">
            <v>0</v>
          </cell>
          <cell r="N520">
            <v>0</v>
          </cell>
          <cell r="O520">
            <v>420</v>
          </cell>
          <cell r="P520">
            <v>21000</v>
          </cell>
        </row>
        <row r="521">
          <cell r="A521">
            <v>25</v>
          </cell>
          <cell r="B521" t="str">
            <v>HOT DIPPED GALV, U- CHANNEL 41X41</v>
          </cell>
          <cell r="C521">
            <v>335</v>
          </cell>
          <cell r="D521" t="str">
            <v>M</v>
          </cell>
          <cell r="E521">
            <v>82</v>
          </cell>
          <cell r="F521">
            <v>27470</v>
          </cell>
          <cell r="G521">
            <v>0</v>
          </cell>
          <cell r="H521">
            <v>0</v>
          </cell>
          <cell r="I521">
            <v>0.40699999999999997</v>
          </cell>
          <cell r="J521">
            <v>136</v>
          </cell>
          <cell r="K521">
            <v>82</v>
          </cell>
          <cell r="L521">
            <v>27470</v>
          </cell>
          <cell r="M521">
            <v>0</v>
          </cell>
          <cell r="N521">
            <v>0</v>
          </cell>
          <cell r="O521">
            <v>114</v>
          </cell>
          <cell r="P521">
            <v>38190</v>
          </cell>
        </row>
        <row r="522">
          <cell r="A522">
            <v>26</v>
          </cell>
          <cell r="B522" t="str">
            <v>FLEXIBLE CONDUIT 1"</v>
          </cell>
          <cell r="C522">
            <v>40</v>
          </cell>
          <cell r="D522" t="str">
            <v>M</v>
          </cell>
          <cell r="E522">
            <v>252</v>
          </cell>
          <cell r="F522">
            <v>10080</v>
          </cell>
          <cell r="G522">
            <v>0</v>
          </cell>
          <cell r="H522">
            <v>0</v>
          </cell>
          <cell r="I522">
            <v>0.64</v>
          </cell>
          <cell r="J522">
            <v>26</v>
          </cell>
          <cell r="K522">
            <v>252</v>
          </cell>
          <cell r="L522">
            <v>10080</v>
          </cell>
          <cell r="M522">
            <v>0</v>
          </cell>
          <cell r="N522">
            <v>0</v>
          </cell>
          <cell r="O522">
            <v>179</v>
          </cell>
          <cell r="P522">
            <v>7160</v>
          </cell>
        </row>
        <row r="523">
          <cell r="A523">
            <v>27</v>
          </cell>
          <cell r="B523" t="str">
            <v>HOT DIPPED GALV. STEEL PLATE 1829X6401X3t</v>
          </cell>
          <cell r="C523">
            <v>2</v>
          </cell>
          <cell r="D523" t="str">
            <v>PCS</v>
          </cell>
          <cell r="E523">
            <v>1000</v>
          </cell>
          <cell r="F523">
            <v>2000</v>
          </cell>
          <cell r="G523">
            <v>0</v>
          </cell>
          <cell r="H523">
            <v>0</v>
          </cell>
          <cell r="I523">
            <v>10</v>
          </cell>
          <cell r="J523">
            <v>20</v>
          </cell>
          <cell r="K523">
            <v>1000</v>
          </cell>
          <cell r="L523">
            <v>2000</v>
          </cell>
          <cell r="M523">
            <v>0</v>
          </cell>
          <cell r="N523">
            <v>0</v>
          </cell>
          <cell r="O523">
            <v>2800</v>
          </cell>
          <cell r="P523">
            <v>5600</v>
          </cell>
        </row>
        <row r="524">
          <cell r="A524">
            <v>28</v>
          </cell>
          <cell r="B524" t="str">
            <v>1/4?(??30??)????????????SS316?</v>
          </cell>
          <cell r="C524">
            <v>4</v>
          </cell>
          <cell r="D524" t="str">
            <v>PCS</v>
          </cell>
          <cell r="E524">
            <v>3000</v>
          </cell>
          <cell r="F524">
            <v>12000</v>
          </cell>
          <cell r="G524">
            <v>0</v>
          </cell>
          <cell r="H524">
            <v>0</v>
          </cell>
          <cell r="I524">
            <v>4</v>
          </cell>
          <cell r="J524">
            <v>16</v>
          </cell>
          <cell r="K524">
            <v>3000</v>
          </cell>
          <cell r="L524">
            <v>12000</v>
          </cell>
          <cell r="M524">
            <v>0</v>
          </cell>
          <cell r="N524">
            <v>0</v>
          </cell>
          <cell r="O524">
            <v>1120</v>
          </cell>
          <cell r="P524">
            <v>4480</v>
          </cell>
        </row>
        <row r="525">
          <cell r="A525">
            <v>29</v>
          </cell>
          <cell r="B525" t="str">
            <v>???,????20P,FRP??,?????</v>
          </cell>
          <cell r="C525">
            <v>5</v>
          </cell>
          <cell r="D525" t="str">
            <v>SET</v>
          </cell>
          <cell r="E525">
            <v>3500</v>
          </cell>
          <cell r="F525">
            <v>17500</v>
          </cell>
          <cell r="G525">
            <v>0</v>
          </cell>
          <cell r="H525">
            <v>0</v>
          </cell>
          <cell r="I525">
            <v>4</v>
          </cell>
          <cell r="J525">
            <v>20</v>
          </cell>
          <cell r="K525">
            <v>3500</v>
          </cell>
          <cell r="L525">
            <v>17500</v>
          </cell>
          <cell r="M525">
            <v>0</v>
          </cell>
          <cell r="N525">
            <v>0</v>
          </cell>
          <cell r="O525">
            <v>1120</v>
          </cell>
          <cell r="P525">
            <v>5600</v>
          </cell>
        </row>
        <row r="526">
          <cell r="A526">
            <v>30</v>
          </cell>
          <cell r="B526" t="str">
            <v>???,????50P,FRP??,?????</v>
          </cell>
          <cell r="C526">
            <v>4</v>
          </cell>
          <cell r="D526" t="str">
            <v>SET</v>
          </cell>
          <cell r="E526">
            <v>5500</v>
          </cell>
          <cell r="F526">
            <v>22000</v>
          </cell>
          <cell r="G526">
            <v>0</v>
          </cell>
          <cell r="H526">
            <v>0</v>
          </cell>
          <cell r="I526">
            <v>8</v>
          </cell>
          <cell r="J526">
            <v>32</v>
          </cell>
          <cell r="K526">
            <v>5500</v>
          </cell>
          <cell r="L526">
            <v>22000</v>
          </cell>
          <cell r="M526">
            <v>0</v>
          </cell>
          <cell r="N526">
            <v>0</v>
          </cell>
          <cell r="O526">
            <v>2240</v>
          </cell>
          <cell r="P526">
            <v>8960</v>
          </cell>
        </row>
        <row r="527">
          <cell r="A527">
            <v>31</v>
          </cell>
          <cell r="B527" t="str">
            <v>???,????100P,FRP??,?????</v>
          </cell>
          <cell r="C527">
            <v>1</v>
          </cell>
          <cell r="D527" t="str">
            <v>SET</v>
          </cell>
          <cell r="E527">
            <v>9000</v>
          </cell>
          <cell r="F527">
            <v>9000</v>
          </cell>
          <cell r="G527">
            <v>0</v>
          </cell>
          <cell r="H527">
            <v>0</v>
          </cell>
          <cell r="I527">
            <v>12</v>
          </cell>
          <cell r="J527">
            <v>12</v>
          </cell>
          <cell r="K527">
            <v>9000</v>
          </cell>
          <cell r="L527">
            <v>9000</v>
          </cell>
          <cell r="M527">
            <v>0</v>
          </cell>
          <cell r="N527">
            <v>0</v>
          </cell>
          <cell r="O527">
            <v>3360</v>
          </cell>
          <cell r="P527">
            <v>3360</v>
          </cell>
        </row>
        <row r="528">
          <cell r="A528">
            <v>32</v>
          </cell>
          <cell r="B528" t="str">
            <v>HOT DIPPED GALV, STEEL CHANNEL 100X50X5X7.5X2.4?</v>
          </cell>
          <cell r="C528">
            <v>26</v>
          </cell>
          <cell r="D528" t="str">
            <v>SET</v>
          </cell>
          <cell r="E528">
            <v>2400</v>
          </cell>
          <cell r="F528">
            <v>62400</v>
          </cell>
          <cell r="G528">
            <v>0</v>
          </cell>
          <cell r="H528">
            <v>0</v>
          </cell>
          <cell r="I528">
            <v>3</v>
          </cell>
          <cell r="J528">
            <v>78</v>
          </cell>
          <cell r="K528">
            <v>2400</v>
          </cell>
          <cell r="L528">
            <v>62400</v>
          </cell>
          <cell r="M528">
            <v>0</v>
          </cell>
          <cell r="N528">
            <v>0</v>
          </cell>
          <cell r="O528">
            <v>840</v>
          </cell>
          <cell r="P528">
            <v>21840</v>
          </cell>
        </row>
        <row r="529">
          <cell r="B529" t="str">
            <v>???</v>
          </cell>
          <cell r="C529">
            <v>0</v>
          </cell>
          <cell r="D529">
            <v>0</v>
          </cell>
          <cell r="E529">
            <v>0</v>
          </cell>
          <cell r="F529">
            <v>0</v>
          </cell>
          <cell r="G529">
            <v>0</v>
          </cell>
          <cell r="H529">
            <v>0</v>
          </cell>
          <cell r="I529">
            <v>0</v>
          </cell>
          <cell r="J529">
            <v>0</v>
          </cell>
          <cell r="K529">
            <v>0</v>
          </cell>
          <cell r="L529">
            <v>0</v>
          </cell>
          <cell r="M529">
            <v>0</v>
          </cell>
          <cell r="N529">
            <v>0</v>
          </cell>
          <cell r="O529">
            <v>0</v>
          </cell>
          <cell r="P529">
            <v>0</v>
          </cell>
        </row>
        <row r="530">
          <cell r="A530">
            <v>33</v>
          </cell>
          <cell r="B530" t="str">
            <v>DITTO, BUT STEEL CHANNEL ?3.6M?</v>
          </cell>
          <cell r="C530">
            <v>13</v>
          </cell>
          <cell r="D530" t="str">
            <v>SET</v>
          </cell>
          <cell r="E530">
            <v>3600</v>
          </cell>
          <cell r="F530">
            <v>46800</v>
          </cell>
          <cell r="G530">
            <v>0</v>
          </cell>
          <cell r="H530">
            <v>0</v>
          </cell>
          <cell r="I530">
            <v>4</v>
          </cell>
          <cell r="J530">
            <v>52</v>
          </cell>
          <cell r="K530">
            <v>3600</v>
          </cell>
          <cell r="L530">
            <v>46800</v>
          </cell>
          <cell r="M530">
            <v>0</v>
          </cell>
          <cell r="N530">
            <v>0</v>
          </cell>
          <cell r="O530">
            <v>1120</v>
          </cell>
          <cell r="P530">
            <v>14560</v>
          </cell>
        </row>
        <row r="531">
          <cell r="A531">
            <v>34</v>
          </cell>
          <cell r="B531" t="str">
            <v>DITTO, BUT STEEL CHANNEL ?1.95M?</v>
          </cell>
          <cell r="C531">
            <v>3</v>
          </cell>
          <cell r="D531" t="str">
            <v>SET</v>
          </cell>
          <cell r="E531">
            <v>2000</v>
          </cell>
          <cell r="F531">
            <v>6000</v>
          </cell>
          <cell r="G531">
            <v>0</v>
          </cell>
          <cell r="H531">
            <v>0</v>
          </cell>
          <cell r="I531">
            <v>3</v>
          </cell>
          <cell r="J531">
            <v>9</v>
          </cell>
          <cell r="K531">
            <v>2000</v>
          </cell>
          <cell r="L531">
            <v>6000</v>
          </cell>
          <cell r="M531">
            <v>0</v>
          </cell>
          <cell r="N531">
            <v>0</v>
          </cell>
          <cell r="O531">
            <v>840</v>
          </cell>
          <cell r="P531">
            <v>2520</v>
          </cell>
        </row>
        <row r="532">
          <cell r="A532">
            <v>35</v>
          </cell>
          <cell r="B532" t="str">
            <v xml:space="preserve">MISCELLANEOUS </v>
          </cell>
          <cell r="C532">
            <v>1</v>
          </cell>
          <cell r="D532" t="str">
            <v>LOT</v>
          </cell>
          <cell r="E532">
            <v>743902.5</v>
          </cell>
          <cell r="F532">
            <v>743903</v>
          </cell>
          <cell r="G532">
            <v>0</v>
          </cell>
          <cell r="H532">
            <v>0</v>
          </cell>
          <cell r="I532">
            <v>646.55000000000007</v>
          </cell>
          <cell r="J532">
            <v>647</v>
          </cell>
          <cell r="K532">
            <v>743903</v>
          </cell>
          <cell r="L532">
            <v>743903</v>
          </cell>
          <cell r="M532">
            <v>0</v>
          </cell>
          <cell r="N532">
            <v>0</v>
          </cell>
          <cell r="O532">
            <v>181034</v>
          </cell>
          <cell r="P532">
            <v>181034</v>
          </cell>
        </row>
        <row r="533">
          <cell r="B533" t="str">
            <v>SUB-TOTAL : (I)</v>
          </cell>
          <cell r="C533">
            <v>0</v>
          </cell>
          <cell r="D533">
            <v>0</v>
          </cell>
          <cell r="E533">
            <v>0</v>
          </cell>
          <cell r="F533">
            <v>15621953</v>
          </cell>
          <cell r="G533">
            <v>0</v>
          </cell>
          <cell r="H533">
            <v>0</v>
          </cell>
          <cell r="I533">
            <v>0</v>
          </cell>
          <cell r="J533">
            <v>13628</v>
          </cell>
          <cell r="K533">
            <v>0</v>
          </cell>
          <cell r="L533">
            <v>15621953</v>
          </cell>
          <cell r="M533">
            <v>0</v>
          </cell>
          <cell r="N533">
            <v>0</v>
          </cell>
          <cell r="O533">
            <v>0</v>
          </cell>
          <cell r="P533">
            <v>3816326</v>
          </cell>
        </row>
        <row r="536">
          <cell r="A536" t="str">
            <v>J.</v>
          </cell>
          <cell r="B536" t="str">
            <v>U/G CONDUIT BANK</v>
          </cell>
          <cell r="C536">
            <v>0</v>
          </cell>
          <cell r="D536">
            <v>0</v>
          </cell>
          <cell r="E536">
            <v>0</v>
          </cell>
          <cell r="F536">
            <v>0</v>
          </cell>
          <cell r="G536">
            <v>0</v>
          </cell>
          <cell r="H536">
            <v>0</v>
          </cell>
          <cell r="I536">
            <v>0</v>
          </cell>
          <cell r="J536">
            <v>0</v>
          </cell>
          <cell r="K536">
            <v>0</v>
          </cell>
          <cell r="L536">
            <v>0</v>
          </cell>
          <cell r="M536">
            <v>0</v>
          </cell>
          <cell r="N536">
            <v>0</v>
          </cell>
          <cell r="O536">
            <v>0</v>
          </cell>
          <cell r="P536">
            <v>0</v>
          </cell>
        </row>
        <row r="537">
          <cell r="A537" t="str">
            <v>J.1.3</v>
          </cell>
          <cell r="B537" t="str">
            <v>_x0000_PVC CONDUIT, THICK WALL, CNS1302 SCH._x0000_B , 4"</v>
          </cell>
          <cell r="C537">
            <v>16500</v>
          </cell>
          <cell r="D537" t="str">
            <v>M</v>
          </cell>
          <cell r="E537">
            <v>128</v>
          </cell>
          <cell r="F537">
            <v>2112000</v>
          </cell>
        </row>
        <row r="538">
          <cell r="A538" t="str">
            <v>J.1</v>
          </cell>
          <cell r="B538" t="str">
            <v>U/G CONDUIT BANK FOR TEL., P/P, CCTV, APS</v>
          </cell>
          <cell r="C538">
            <v>0</v>
          </cell>
          <cell r="D538">
            <v>0</v>
          </cell>
          <cell r="E538">
            <v>0</v>
          </cell>
          <cell r="F538">
            <v>0</v>
          </cell>
          <cell r="G538">
            <v>0</v>
          </cell>
          <cell r="H538">
            <v>0</v>
          </cell>
          <cell r="I538">
            <v>0</v>
          </cell>
          <cell r="J538">
            <v>0</v>
          </cell>
          <cell r="K538">
            <v>0</v>
          </cell>
          <cell r="L538">
            <v>0</v>
          </cell>
          <cell r="M538">
            <v>0</v>
          </cell>
          <cell r="N538">
            <v>0</v>
          </cell>
          <cell r="O538">
            <v>0</v>
          </cell>
          <cell r="P538">
            <v>0</v>
          </cell>
        </row>
        <row r="539">
          <cell r="A539" t="str">
            <v>J.1.1</v>
          </cell>
          <cell r="B539" t="str">
            <v xml:space="preserve"> PVC CONDUIT, THICK WALL, CNS1302 SCH. B , 1"</v>
          </cell>
          <cell r="C539">
            <v>800</v>
          </cell>
          <cell r="D539" t="str">
            <v>M</v>
          </cell>
          <cell r="E539">
            <v>16</v>
          </cell>
          <cell r="F539">
            <v>12800</v>
          </cell>
          <cell r="G539">
            <v>0</v>
          </cell>
          <cell r="H539">
            <v>0</v>
          </cell>
          <cell r="I539">
            <v>0.22</v>
          </cell>
          <cell r="J539">
            <v>176</v>
          </cell>
          <cell r="K539">
            <v>16</v>
          </cell>
          <cell r="L539">
            <v>12800</v>
          </cell>
          <cell r="M539">
            <v>0</v>
          </cell>
          <cell r="N539">
            <v>0</v>
          </cell>
          <cell r="O539">
            <v>62</v>
          </cell>
          <cell r="P539">
            <v>49600</v>
          </cell>
        </row>
        <row r="540">
          <cell r="A540" t="str">
            <v>J.1.2</v>
          </cell>
          <cell r="B540" t="str">
            <v xml:space="preserve"> PVC CONDUIT, THICK WALL, CNS1302 SCH. B , 2"</v>
          </cell>
          <cell r="C540">
            <v>22000</v>
          </cell>
          <cell r="D540" t="str">
            <v>M</v>
          </cell>
          <cell r="E540">
            <v>38</v>
          </cell>
          <cell r="F540">
            <v>836000</v>
          </cell>
          <cell r="G540">
            <v>0</v>
          </cell>
          <cell r="H540">
            <v>0</v>
          </cell>
          <cell r="I540">
            <v>0.3</v>
          </cell>
          <cell r="J540">
            <v>6600</v>
          </cell>
          <cell r="K540">
            <v>38</v>
          </cell>
          <cell r="L540">
            <v>836000</v>
          </cell>
          <cell r="M540">
            <v>0</v>
          </cell>
          <cell r="N540">
            <v>0</v>
          </cell>
          <cell r="O540">
            <v>84</v>
          </cell>
          <cell r="P540">
            <v>1848000</v>
          </cell>
        </row>
        <row r="541">
          <cell r="A541" t="str">
            <v>J.1.3</v>
          </cell>
          <cell r="B541" t="str">
            <v xml:space="preserve"> PVC CONDUIT, THICK WALL, CNS1302 SCH. B , 4"</v>
          </cell>
          <cell r="C541">
            <v>16500</v>
          </cell>
          <cell r="D541" t="str">
            <v>M</v>
          </cell>
          <cell r="E541">
            <v>128</v>
          </cell>
          <cell r="F541">
            <v>2112000</v>
          </cell>
          <cell r="G541">
            <v>0</v>
          </cell>
          <cell r="H541">
            <v>0</v>
          </cell>
          <cell r="I541">
            <v>0.43</v>
          </cell>
          <cell r="J541">
            <v>7095</v>
          </cell>
          <cell r="K541">
            <v>128</v>
          </cell>
          <cell r="L541">
            <v>2112000</v>
          </cell>
          <cell r="M541">
            <v>0</v>
          </cell>
          <cell r="N541">
            <v>0</v>
          </cell>
          <cell r="O541">
            <v>120</v>
          </cell>
          <cell r="P541">
            <v>1980000</v>
          </cell>
        </row>
        <row r="542">
          <cell r="A542" t="str">
            <v>J.1.4</v>
          </cell>
          <cell r="B542" t="str">
            <v xml:space="preserve"> PVC CONDUIT, THICK WALL, CNS1302 SCH. B , 6"</v>
          </cell>
          <cell r="C542">
            <v>8000</v>
          </cell>
          <cell r="D542" t="str">
            <v>M</v>
          </cell>
          <cell r="E542">
            <v>242</v>
          </cell>
          <cell r="F542">
            <v>1936000</v>
          </cell>
          <cell r="G542">
            <v>0</v>
          </cell>
          <cell r="H542">
            <v>0</v>
          </cell>
          <cell r="I542">
            <v>0.68</v>
          </cell>
          <cell r="J542">
            <v>5440</v>
          </cell>
          <cell r="K542">
            <v>242</v>
          </cell>
          <cell r="L542">
            <v>1936000</v>
          </cell>
          <cell r="M542">
            <v>0</v>
          </cell>
          <cell r="N542">
            <v>0</v>
          </cell>
          <cell r="O542">
            <v>190</v>
          </cell>
          <cell r="P542">
            <v>1520000</v>
          </cell>
        </row>
        <row r="543">
          <cell r="A543" t="str">
            <v>J.1.5</v>
          </cell>
          <cell r="B543" t="str">
            <v xml:space="preserve"> EXCAVATION</v>
          </cell>
          <cell r="C543">
            <v>7000</v>
          </cell>
          <cell r="D543" t="str">
            <v>M3</v>
          </cell>
          <cell r="E543" t="str">
            <v>M+L</v>
          </cell>
          <cell r="F543" t="str">
            <v>M+L</v>
          </cell>
          <cell r="G543">
            <v>0</v>
          </cell>
          <cell r="H543">
            <v>0</v>
          </cell>
          <cell r="I543">
            <v>0</v>
          </cell>
          <cell r="J543">
            <v>0</v>
          </cell>
          <cell r="K543" t="str">
            <v>M+L</v>
          </cell>
          <cell r="L543" t="str">
            <v>M+L</v>
          </cell>
          <cell r="M543">
            <v>0</v>
          </cell>
          <cell r="N543">
            <v>0</v>
          </cell>
          <cell r="O543">
            <v>60</v>
          </cell>
          <cell r="P543">
            <v>420000</v>
          </cell>
        </row>
        <row r="544">
          <cell r="A544" t="str">
            <v>J.1.6</v>
          </cell>
          <cell r="B544" t="str">
            <v xml:space="preserve"> BACKFILL</v>
          </cell>
          <cell r="C544">
            <v>5100</v>
          </cell>
          <cell r="D544" t="str">
            <v>M3</v>
          </cell>
          <cell r="E544" t="str">
            <v>M+L</v>
          </cell>
          <cell r="F544" t="str">
            <v>M+L</v>
          </cell>
          <cell r="G544">
            <v>0</v>
          </cell>
          <cell r="H544">
            <v>0</v>
          </cell>
          <cell r="I544">
            <v>0</v>
          </cell>
          <cell r="J544">
            <v>0</v>
          </cell>
          <cell r="K544" t="str">
            <v>M+L</v>
          </cell>
          <cell r="L544" t="str">
            <v>M+L</v>
          </cell>
          <cell r="M544">
            <v>0</v>
          </cell>
          <cell r="N544">
            <v>0</v>
          </cell>
          <cell r="O544">
            <v>100</v>
          </cell>
          <cell r="P544">
            <v>510000</v>
          </cell>
        </row>
        <row r="545">
          <cell r="A545" t="str">
            <v>J.1.7</v>
          </cell>
          <cell r="B545" t="str">
            <v xml:space="preserve"> CONCRETE FOR DUCT BANK 2000 PSI</v>
          </cell>
          <cell r="C545">
            <v>1900</v>
          </cell>
          <cell r="D545" t="str">
            <v>M3</v>
          </cell>
          <cell r="E545" t="str">
            <v>M+L</v>
          </cell>
          <cell r="F545" t="str">
            <v>M+L</v>
          </cell>
          <cell r="G545">
            <v>0</v>
          </cell>
          <cell r="H545">
            <v>0</v>
          </cell>
          <cell r="I545">
            <v>0</v>
          </cell>
          <cell r="J545">
            <v>0</v>
          </cell>
          <cell r="K545" t="str">
            <v>M+L</v>
          </cell>
          <cell r="L545" t="str">
            <v>M+L</v>
          </cell>
          <cell r="M545">
            <v>0</v>
          </cell>
          <cell r="N545">
            <v>0</v>
          </cell>
          <cell r="O545">
            <v>1700</v>
          </cell>
          <cell r="P545">
            <v>3230000</v>
          </cell>
        </row>
        <row r="546">
          <cell r="A546" t="str">
            <v>J.1.8</v>
          </cell>
          <cell r="B546" t="str">
            <v xml:space="preserve"> RED COLORED OXIDE</v>
          </cell>
          <cell r="C546">
            <v>17100</v>
          </cell>
          <cell r="D546" t="str">
            <v>KG</v>
          </cell>
          <cell r="E546" t="str">
            <v>M+L</v>
          </cell>
          <cell r="F546" t="str">
            <v>M+L</v>
          </cell>
          <cell r="G546">
            <v>0</v>
          </cell>
          <cell r="H546">
            <v>0</v>
          </cell>
          <cell r="I546">
            <v>0</v>
          </cell>
          <cell r="J546">
            <v>0</v>
          </cell>
          <cell r="K546" t="str">
            <v>M+L</v>
          </cell>
          <cell r="L546" t="str">
            <v>M+L</v>
          </cell>
          <cell r="M546">
            <v>0</v>
          </cell>
          <cell r="N546">
            <v>0</v>
          </cell>
          <cell r="O546">
            <v>60</v>
          </cell>
          <cell r="P546">
            <v>1026000</v>
          </cell>
          <cell r="Q546">
            <v>6089</v>
          </cell>
        </row>
        <row r="547">
          <cell r="A547" t="str">
            <v>J.1.9</v>
          </cell>
          <cell r="B547" t="str">
            <v xml:space="preserve"> DISPOSAL</v>
          </cell>
          <cell r="C547">
            <v>1900</v>
          </cell>
          <cell r="D547" t="str">
            <v>M3</v>
          </cell>
          <cell r="E547" t="str">
            <v>M+L</v>
          </cell>
          <cell r="F547" t="str">
            <v>M+L</v>
          </cell>
          <cell r="G547">
            <v>0</v>
          </cell>
          <cell r="H547">
            <v>0</v>
          </cell>
          <cell r="I547">
            <v>0</v>
          </cell>
          <cell r="J547">
            <v>0</v>
          </cell>
          <cell r="K547" t="str">
            <v>M+L</v>
          </cell>
          <cell r="L547" t="str">
            <v>M+L</v>
          </cell>
          <cell r="M547">
            <v>0</v>
          </cell>
          <cell r="N547">
            <v>0</v>
          </cell>
          <cell r="O547">
            <v>220</v>
          </cell>
          <cell r="P547">
            <v>418000</v>
          </cell>
        </row>
        <row r="548">
          <cell r="A548" t="str">
            <v>J.1.10</v>
          </cell>
          <cell r="B548" t="str">
            <v xml:space="preserve"> FORMWORK</v>
          </cell>
          <cell r="C548">
            <v>5200</v>
          </cell>
          <cell r="D548" t="str">
            <v>M2</v>
          </cell>
          <cell r="E548" t="str">
            <v>M+L</v>
          </cell>
          <cell r="F548" t="str">
            <v>M+L</v>
          </cell>
          <cell r="G548">
            <v>0</v>
          </cell>
          <cell r="H548">
            <v>0</v>
          </cell>
          <cell r="I548">
            <v>0.22</v>
          </cell>
          <cell r="J548">
            <v>0</v>
          </cell>
          <cell r="K548" t="str">
            <v>M+L</v>
          </cell>
          <cell r="L548" t="str">
            <v>M+L</v>
          </cell>
          <cell r="M548">
            <v>0</v>
          </cell>
          <cell r="N548">
            <v>0</v>
          </cell>
          <cell r="O548">
            <v>360</v>
          </cell>
          <cell r="P548">
            <v>1872000</v>
          </cell>
        </row>
        <row r="549">
          <cell r="A549" t="str">
            <v>J.1.11</v>
          </cell>
          <cell r="B549" t="str">
            <v xml:space="preserve"> RE-BAR</v>
          </cell>
          <cell r="C549">
            <v>36500</v>
          </cell>
          <cell r="D549" t="str">
            <v>KG</v>
          </cell>
          <cell r="E549" t="str">
            <v>M+L</v>
          </cell>
          <cell r="F549" t="str">
            <v>M+L</v>
          </cell>
          <cell r="G549">
            <v>0</v>
          </cell>
          <cell r="H549">
            <v>0</v>
          </cell>
          <cell r="I549">
            <v>0</v>
          </cell>
          <cell r="J549">
            <v>0</v>
          </cell>
          <cell r="K549" t="str">
            <v>M+L</v>
          </cell>
          <cell r="L549" t="str">
            <v>M+L</v>
          </cell>
          <cell r="M549">
            <v>0</v>
          </cell>
          <cell r="N549">
            <v>0</v>
          </cell>
          <cell r="O549">
            <v>16</v>
          </cell>
          <cell r="P549">
            <v>584000</v>
          </cell>
        </row>
        <row r="550">
          <cell r="A550" t="str">
            <v>J.1.12</v>
          </cell>
          <cell r="B550" t="str">
            <v xml:space="preserve"> MAN-HOLE, 2,000 L x 2,000 W x 2,000 D</v>
          </cell>
          <cell r="C550">
            <v>24</v>
          </cell>
          <cell r="D550" t="str">
            <v>SET</v>
          </cell>
          <cell r="E550" t="str">
            <v>M+L</v>
          </cell>
          <cell r="F550" t="str">
            <v>M+L</v>
          </cell>
          <cell r="G550">
            <v>0</v>
          </cell>
          <cell r="H550">
            <v>0</v>
          </cell>
          <cell r="I550">
            <v>0</v>
          </cell>
          <cell r="J550">
            <v>0</v>
          </cell>
          <cell r="K550" t="str">
            <v>M+L</v>
          </cell>
          <cell r="L550" t="str">
            <v>M+L</v>
          </cell>
          <cell r="M550">
            <v>0</v>
          </cell>
          <cell r="N550">
            <v>0</v>
          </cell>
          <cell r="O550">
            <v>65000</v>
          </cell>
          <cell r="P550">
            <v>1560000</v>
          </cell>
        </row>
        <row r="551">
          <cell r="A551" t="str">
            <v>J.1.13</v>
          </cell>
          <cell r="B551" t="str">
            <v xml:space="preserve"> MAN-HOLE, 1,500 L x 1,500 W x 2,000 D</v>
          </cell>
          <cell r="C551">
            <v>0</v>
          </cell>
          <cell r="D551" t="str">
            <v>SET</v>
          </cell>
          <cell r="E551" t="str">
            <v>M+L</v>
          </cell>
          <cell r="F551" t="str">
            <v>M+L</v>
          </cell>
          <cell r="G551">
            <v>0</v>
          </cell>
          <cell r="H551">
            <v>0</v>
          </cell>
          <cell r="I551">
            <v>0</v>
          </cell>
          <cell r="J551">
            <v>0</v>
          </cell>
          <cell r="K551" t="str">
            <v>M+L</v>
          </cell>
          <cell r="L551" t="str">
            <v>M+L</v>
          </cell>
          <cell r="M551">
            <v>0</v>
          </cell>
          <cell r="N551">
            <v>0</v>
          </cell>
          <cell r="O551">
            <v>52000</v>
          </cell>
          <cell r="P551">
            <v>0</v>
          </cell>
        </row>
        <row r="552">
          <cell r="A552" t="str">
            <v>J.1.14</v>
          </cell>
          <cell r="B552" t="str">
            <v xml:space="preserve"> COMPOND FOR WATER SEALING(IN MH.)</v>
          </cell>
          <cell r="C552">
            <v>2500</v>
          </cell>
          <cell r="D552" t="str">
            <v>KG</v>
          </cell>
          <cell r="E552" t="str">
            <v>M+L</v>
          </cell>
          <cell r="F552" t="str">
            <v>M+L</v>
          </cell>
          <cell r="G552">
            <v>0</v>
          </cell>
          <cell r="H552">
            <v>0</v>
          </cell>
          <cell r="I552">
            <v>0</v>
          </cell>
          <cell r="J552">
            <v>0</v>
          </cell>
          <cell r="K552" t="str">
            <v>M+L</v>
          </cell>
          <cell r="L552" t="str">
            <v>M+L</v>
          </cell>
          <cell r="M552">
            <v>0</v>
          </cell>
          <cell r="N552">
            <v>0</v>
          </cell>
          <cell r="O552">
            <v>200</v>
          </cell>
          <cell r="P552">
            <v>500000</v>
          </cell>
        </row>
        <row r="553">
          <cell r="B553" t="str">
            <v>SUB-TOTAL : (J.1)</v>
          </cell>
          <cell r="C553">
            <v>0</v>
          </cell>
          <cell r="D553">
            <v>0</v>
          </cell>
          <cell r="E553">
            <v>0</v>
          </cell>
          <cell r="F553">
            <v>4896800</v>
          </cell>
          <cell r="G553">
            <v>0</v>
          </cell>
          <cell r="H553">
            <v>0</v>
          </cell>
          <cell r="I553">
            <v>0</v>
          </cell>
          <cell r="J553">
            <v>19311</v>
          </cell>
          <cell r="K553">
            <v>0</v>
          </cell>
          <cell r="L553">
            <v>4896800</v>
          </cell>
          <cell r="M553">
            <v>0</v>
          </cell>
          <cell r="N553">
            <v>0</v>
          </cell>
          <cell r="O553">
            <v>0</v>
          </cell>
          <cell r="P553">
            <v>15517600</v>
          </cell>
        </row>
        <row r="555">
          <cell r="A555" t="str">
            <v>J.2</v>
          </cell>
          <cell r="B555" t="str">
            <v>U/G CONDUIT BANK FOR TEL., P/P, CCTV, APS</v>
          </cell>
          <cell r="C555">
            <v>0</v>
          </cell>
          <cell r="D555">
            <v>0</v>
          </cell>
          <cell r="E555">
            <v>0</v>
          </cell>
          <cell r="F555">
            <v>0</v>
          </cell>
          <cell r="G555">
            <v>0</v>
          </cell>
          <cell r="H555">
            <v>0</v>
          </cell>
          <cell r="I555">
            <v>0.22</v>
          </cell>
          <cell r="J555">
            <v>0</v>
          </cell>
          <cell r="K555">
            <v>0</v>
          </cell>
          <cell r="L555">
            <v>0</v>
          </cell>
          <cell r="M555">
            <v>0</v>
          </cell>
          <cell r="N555">
            <v>0</v>
          </cell>
          <cell r="O555">
            <v>0</v>
          </cell>
          <cell r="P555">
            <v>0</v>
          </cell>
        </row>
        <row r="556">
          <cell r="A556" t="str">
            <v>J.2.1</v>
          </cell>
          <cell r="B556" t="str">
            <v xml:space="preserve"> PVC CONDUIT, THICK WALL, CNS1302 SCH. B , 1"</v>
          </cell>
          <cell r="C556">
            <v>1000</v>
          </cell>
          <cell r="D556" t="str">
            <v>M</v>
          </cell>
          <cell r="E556">
            <v>16</v>
          </cell>
          <cell r="F556">
            <v>16000</v>
          </cell>
          <cell r="G556">
            <v>0</v>
          </cell>
          <cell r="H556">
            <v>0</v>
          </cell>
          <cell r="I556">
            <v>0.22</v>
          </cell>
          <cell r="J556">
            <v>220</v>
          </cell>
          <cell r="K556">
            <v>16</v>
          </cell>
          <cell r="L556">
            <v>16000</v>
          </cell>
          <cell r="M556">
            <v>0</v>
          </cell>
          <cell r="N556">
            <v>0</v>
          </cell>
          <cell r="O556">
            <v>62</v>
          </cell>
          <cell r="P556">
            <v>62000</v>
          </cell>
        </row>
        <row r="557">
          <cell r="A557" t="str">
            <v>J.2.2</v>
          </cell>
          <cell r="B557" t="str">
            <v xml:space="preserve"> PVC CONDUIT, THICK WALL, CNS1302 SCH. B , 2"</v>
          </cell>
          <cell r="C557">
            <v>26000</v>
          </cell>
          <cell r="D557" t="str">
            <v>M</v>
          </cell>
          <cell r="E557">
            <v>38</v>
          </cell>
          <cell r="F557">
            <v>988000</v>
          </cell>
          <cell r="G557">
            <v>0</v>
          </cell>
          <cell r="H557">
            <v>0</v>
          </cell>
          <cell r="I557">
            <v>0.3</v>
          </cell>
          <cell r="J557">
            <v>7800</v>
          </cell>
          <cell r="K557">
            <v>38</v>
          </cell>
          <cell r="L557">
            <v>988000</v>
          </cell>
          <cell r="M557">
            <v>0</v>
          </cell>
          <cell r="N557">
            <v>0</v>
          </cell>
          <cell r="O557">
            <v>84</v>
          </cell>
          <cell r="P557">
            <v>2184000</v>
          </cell>
        </row>
        <row r="558">
          <cell r="A558" t="str">
            <v>J.2.3</v>
          </cell>
          <cell r="B558" t="str">
            <v xml:space="preserve"> EXCAVATION</v>
          </cell>
          <cell r="C558">
            <v>3500</v>
          </cell>
          <cell r="D558" t="str">
            <v>M3</v>
          </cell>
          <cell r="E558" t="str">
            <v>M+L</v>
          </cell>
          <cell r="F558" t="str">
            <v>M+L</v>
          </cell>
          <cell r="G558">
            <v>0</v>
          </cell>
          <cell r="H558">
            <v>0</v>
          </cell>
          <cell r="I558">
            <v>0</v>
          </cell>
          <cell r="J558">
            <v>0</v>
          </cell>
          <cell r="K558" t="str">
            <v>M+L</v>
          </cell>
          <cell r="L558" t="str">
            <v>M+L</v>
          </cell>
          <cell r="M558">
            <v>0</v>
          </cell>
          <cell r="N558">
            <v>0</v>
          </cell>
          <cell r="O558">
            <v>60</v>
          </cell>
          <cell r="P558">
            <v>210000</v>
          </cell>
        </row>
        <row r="559">
          <cell r="A559" t="str">
            <v>J.2.4</v>
          </cell>
          <cell r="B559" t="str">
            <v xml:space="preserve"> BACKFILL</v>
          </cell>
          <cell r="C559">
            <v>2550</v>
          </cell>
          <cell r="D559" t="str">
            <v>M3</v>
          </cell>
          <cell r="E559" t="str">
            <v>M+L</v>
          </cell>
          <cell r="F559" t="str">
            <v>M+L</v>
          </cell>
          <cell r="G559">
            <v>0</v>
          </cell>
          <cell r="H559">
            <v>0</v>
          </cell>
          <cell r="I559">
            <v>0</v>
          </cell>
          <cell r="J559">
            <v>0</v>
          </cell>
          <cell r="K559" t="str">
            <v>M+L</v>
          </cell>
          <cell r="L559" t="str">
            <v>M+L</v>
          </cell>
          <cell r="M559">
            <v>0</v>
          </cell>
          <cell r="N559">
            <v>0</v>
          </cell>
          <cell r="O559">
            <v>100</v>
          </cell>
          <cell r="P559">
            <v>255000</v>
          </cell>
        </row>
        <row r="560">
          <cell r="A560" t="str">
            <v>J.2.5</v>
          </cell>
          <cell r="B560" t="str">
            <v xml:space="preserve"> CONCRETE FOR DUCT BANK 2000 PSI</v>
          </cell>
          <cell r="C560">
            <v>950</v>
          </cell>
          <cell r="D560" t="str">
            <v>M3</v>
          </cell>
          <cell r="E560" t="str">
            <v>M+L</v>
          </cell>
          <cell r="F560" t="str">
            <v>M+L</v>
          </cell>
          <cell r="G560">
            <v>0</v>
          </cell>
          <cell r="H560">
            <v>0</v>
          </cell>
          <cell r="I560">
            <v>0</v>
          </cell>
          <cell r="J560">
            <v>0</v>
          </cell>
          <cell r="K560" t="str">
            <v>M+L</v>
          </cell>
          <cell r="L560" t="str">
            <v>M+L</v>
          </cell>
          <cell r="M560">
            <v>0</v>
          </cell>
          <cell r="N560">
            <v>0</v>
          </cell>
          <cell r="O560">
            <v>1700</v>
          </cell>
          <cell r="P560">
            <v>1615000</v>
          </cell>
        </row>
        <row r="561">
          <cell r="A561" t="str">
            <v>J.2.6</v>
          </cell>
          <cell r="B561" t="str">
            <v xml:space="preserve"> RED COLORED OXIDE</v>
          </cell>
          <cell r="C561">
            <v>8550</v>
          </cell>
          <cell r="D561" t="str">
            <v>KG</v>
          </cell>
          <cell r="E561" t="str">
            <v>M+L</v>
          </cell>
          <cell r="F561" t="str">
            <v>M+L</v>
          </cell>
          <cell r="G561">
            <v>0</v>
          </cell>
          <cell r="H561">
            <v>0</v>
          </cell>
          <cell r="I561">
            <v>0</v>
          </cell>
          <cell r="J561">
            <v>0</v>
          </cell>
          <cell r="K561" t="str">
            <v>M+L</v>
          </cell>
          <cell r="L561" t="str">
            <v>M+L</v>
          </cell>
          <cell r="M561">
            <v>0</v>
          </cell>
          <cell r="N561">
            <v>0</v>
          </cell>
          <cell r="O561">
            <v>60</v>
          </cell>
          <cell r="P561">
            <v>513000</v>
          </cell>
        </row>
        <row r="562">
          <cell r="A562" t="str">
            <v>J.2.7</v>
          </cell>
          <cell r="B562" t="str">
            <v xml:space="preserve"> DISPOSAL</v>
          </cell>
          <cell r="C562">
            <v>950</v>
          </cell>
          <cell r="D562" t="str">
            <v>M3</v>
          </cell>
          <cell r="E562" t="str">
            <v>M+L</v>
          </cell>
          <cell r="F562" t="str">
            <v>M+L</v>
          </cell>
          <cell r="G562">
            <v>0</v>
          </cell>
          <cell r="H562">
            <v>0</v>
          </cell>
          <cell r="I562">
            <v>0</v>
          </cell>
          <cell r="J562">
            <v>0</v>
          </cell>
          <cell r="K562" t="str">
            <v>M+L</v>
          </cell>
          <cell r="L562" t="str">
            <v>M+L</v>
          </cell>
          <cell r="M562">
            <v>0</v>
          </cell>
          <cell r="N562">
            <v>0</v>
          </cell>
          <cell r="O562">
            <v>220</v>
          </cell>
          <cell r="P562">
            <v>209000</v>
          </cell>
        </row>
        <row r="563">
          <cell r="A563" t="str">
            <v>J.2.8</v>
          </cell>
          <cell r="B563" t="str">
            <v xml:space="preserve"> FORMWORK</v>
          </cell>
          <cell r="C563">
            <v>2000</v>
          </cell>
          <cell r="D563" t="str">
            <v>M2</v>
          </cell>
          <cell r="E563" t="str">
            <v>M+L</v>
          </cell>
          <cell r="F563" t="str">
            <v>M+L</v>
          </cell>
          <cell r="G563">
            <v>0</v>
          </cell>
          <cell r="H563">
            <v>0</v>
          </cell>
          <cell r="I563">
            <v>0</v>
          </cell>
          <cell r="J563">
            <v>0</v>
          </cell>
          <cell r="K563" t="str">
            <v>M+L</v>
          </cell>
          <cell r="L563" t="str">
            <v>M+L</v>
          </cell>
          <cell r="M563">
            <v>0</v>
          </cell>
          <cell r="N563">
            <v>0</v>
          </cell>
          <cell r="O563">
            <v>360</v>
          </cell>
          <cell r="P563">
            <v>720000</v>
          </cell>
        </row>
        <row r="564">
          <cell r="A564" t="str">
            <v>J.2.9</v>
          </cell>
          <cell r="B564" t="str">
            <v xml:space="preserve"> RE-BAR</v>
          </cell>
          <cell r="C564">
            <v>18250</v>
          </cell>
          <cell r="D564" t="str">
            <v>KG</v>
          </cell>
          <cell r="E564" t="str">
            <v>M+L</v>
          </cell>
          <cell r="F564" t="str">
            <v>M+L</v>
          </cell>
          <cell r="G564">
            <v>0</v>
          </cell>
          <cell r="H564">
            <v>0</v>
          </cell>
          <cell r="I564">
            <v>0</v>
          </cell>
          <cell r="J564">
            <v>0</v>
          </cell>
          <cell r="K564" t="str">
            <v>M+L</v>
          </cell>
          <cell r="L564" t="str">
            <v>M+L</v>
          </cell>
          <cell r="M564">
            <v>0</v>
          </cell>
          <cell r="N564">
            <v>0</v>
          </cell>
          <cell r="O564">
            <v>16</v>
          </cell>
          <cell r="P564">
            <v>292000</v>
          </cell>
        </row>
        <row r="565">
          <cell r="A565" t="str">
            <v>J.2.10</v>
          </cell>
          <cell r="B565" t="str">
            <v xml:space="preserve"> MAN-HOLE, (?????)</v>
          </cell>
          <cell r="C565">
            <v>0</v>
          </cell>
          <cell r="D565" t="str">
            <v>SET</v>
          </cell>
          <cell r="E565">
            <v>0</v>
          </cell>
          <cell r="F565">
            <v>0</v>
          </cell>
          <cell r="G565">
            <v>0</v>
          </cell>
          <cell r="H565">
            <v>0</v>
          </cell>
          <cell r="I565">
            <v>0</v>
          </cell>
          <cell r="J565">
            <v>0</v>
          </cell>
          <cell r="K565">
            <v>0</v>
          </cell>
          <cell r="L565">
            <v>0</v>
          </cell>
          <cell r="M565">
            <v>0</v>
          </cell>
          <cell r="N565">
            <v>0</v>
          </cell>
          <cell r="O565">
            <v>0</v>
          </cell>
          <cell r="P565">
            <v>0</v>
          </cell>
        </row>
        <row r="566">
          <cell r="A566" t="str">
            <v>J.2.11</v>
          </cell>
          <cell r="B566" t="str">
            <v xml:space="preserve"> HAND HOLE, 1200Lx1000Wx1200D</v>
          </cell>
          <cell r="C566">
            <v>7</v>
          </cell>
          <cell r="D566" t="str">
            <v>SET</v>
          </cell>
          <cell r="E566" t="str">
            <v>M+L</v>
          </cell>
          <cell r="F566" t="str">
            <v>M+L</v>
          </cell>
          <cell r="G566">
            <v>0</v>
          </cell>
          <cell r="H566">
            <v>0</v>
          </cell>
          <cell r="I566">
            <v>0</v>
          </cell>
          <cell r="J566">
            <v>0</v>
          </cell>
          <cell r="K566" t="str">
            <v>M+L</v>
          </cell>
          <cell r="L566" t="str">
            <v>M+L</v>
          </cell>
          <cell r="M566">
            <v>0</v>
          </cell>
          <cell r="N566">
            <v>0</v>
          </cell>
          <cell r="O566">
            <v>18000</v>
          </cell>
          <cell r="P566">
            <v>126000</v>
          </cell>
        </row>
        <row r="567">
          <cell r="A567" t="str">
            <v>J.2.12</v>
          </cell>
          <cell r="B567" t="str">
            <v xml:space="preserve"> COMPOND FOR WATER SEALING(IN MH.)</v>
          </cell>
          <cell r="C567">
            <v>1250</v>
          </cell>
          <cell r="D567" t="str">
            <v>KG</v>
          </cell>
          <cell r="E567" t="str">
            <v>M+L</v>
          </cell>
          <cell r="F567" t="str">
            <v>M+L</v>
          </cell>
          <cell r="G567">
            <v>0</v>
          </cell>
          <cell r="H567">
            <v>0</v>
          </cell>
          <cell r="I567">
            <v>0</v>
          </cell>
          <cell r="J567">
            <v>0</v>
          </cell>
          <cell r="K567" t="str">
            <v>M+L</v>
          </cell>
          <cell r="L567" t="str">
            <v>M+L</v>
          </cell>
          <cell r="M567">
            <v>0</v>
          </cell>
          <cell r="N567">
            <v>0</v>
          </cell>
          <cell r="O567">
            <v>200</v>
          </cell>
          <cell r="P567">
            <v>250000</v>
          </cell>
        </row>
        <row r="568">
          <cell r="A568" t="str">
            <v>ALT-3</v>
          </cell>
          <cell r="B568" t="str">
            <v>SUB-TOTAL : (J.2)</v>
          </cell>
          <cell r="C568">
            <v>0</v>
          </cell>
          <cell r="D568">
            <v>0</v>
          </cell>
          <cell r="E568">
            <v>0</v>
          </cell>
          <cell r="F568">
            <v>1004000</v>
          </cell>
          <cell r="G568">
            <v>0</v>
          </cell>
          <cell r="H568">
            <v>0</v>
          </cell>
          <cell r="I568">
            <v>0</v>
          </cell>
          <cell r="J568">
            <v>8020</v>
          </cell>
          <cell r="K568">
            <v>0</v>
          </cell>
          <cell r="L568">
            <v>1004000</v>
          </cell>
          <cell r="M568">
            <v>0</v>
          </cell>
          <cell r="N568">
            <v>0</v>
          </cell>
          <cell r="O568">
            <v>0</v>
          </cell>
          <cell r="P568">
            <v>6436000</v>
          </cell>
        </row>
        <row r="569">
          <cell r="F569">
            <v>0</v>
          </cell>
          <cell r="G569">
            <v>0</v>
          </cell>
          <cell r="H569">
            <v>0</v>
          </cell>
          <cell r="I569">
            <v>0</v>
          </cell>
          <cell r="J569">
            <v>0</v>
          </cell>
          <cell r="K569">
            <v>0</v>
          </cell>
          <cell r="L569">
            <v>0</v>
          </cell>
          <cell r="M569">
            <v>0</v>
          </cell>
          <cell r="N569">
            <v>0</v>
          </cell>
          <cell r="O569">
            <v>0</v>
          </cell>
          <cell r="P569">
            <v>0</v>
          </cell>
        </row>
        <row r="570">
          <cell r="B570" t="str">
            <v>SUB-TOTAL : (J)</v>
          </cell>
          <cell r="C570">
            <v>0</v>
          </cell>
          <cell r="D570">
            <v>0</v>
          </cell>
          <cell r="E570">
            <v>0</v>
          </cell>
          <cell r="F570">
            <v>5900800</v>
          </cell>
          <cell r="G570">
            <v>0</v>
          </cell>
          <cell r="H570">
            <v>0</v>
          </cell>
          <cell r="I570">
            <v>0</v>
          </cell>
          <cell r="J570">
            <v>27331</v>
          </cell>
          <cell r="K570">
            <v>0</v>
          </cell>
          <cell r="L570">
            <v>5900800</v>
          </cell>
          <cell r="M570">
            <v>0</v>
          </cell>
          <cell r="N570">
            <v>0</v>
          </cell>
          <cell r="O570">
            <v>0</v>
          </cell>
          <cell r="P570">
            <v>21953600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 sheetId="35" refreshError="1"/>
      <sheetData sheetId="36" refreshError="1"/>
      <sheetData sheetId="37" refreshError="1"/>
      <sheetData sheetId="38" refreshError="1"/>
      <sheetData sheetId="39" refreshError="1"/>
      <sheetData sheetId="40" refreshError="1"/>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refreshError="1"/>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refreshError="1"/>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refreshError="1"/>
      <sheetData sheetId="397"/>
      <sheetData sheetId="398"/>
      <sheetData sheetId="399"/>
      <sheetData sheetId="400"/>
      <sheetData sheetId="401"/>
      <sheetData sheetId="402"/>
      <sheetData sheetId="403"/>
      <sheetData sheetId="404"/>
      <sheetData sheetId="405"/>
      <sheetData sheetId="406"/>
      <sheetData sheetId="407" refreshError="1"/>
      <sheetData sheetId="408"/>
      <sheetData sheetId="409"/>
      <sheetData sheetId="410"/>
      <sheetData sheetId="411"/>
      <sheetData sheetId="412"/>
      <sheetData sheetId="413" refreshError="1"/>
      <sheetData sheetId="414"/>
      <sheetData sheetId="415"/>
      <sheetData sheetId="416"/>
      <sheetData sheetId="417"/>
      <sheetData sheetId="418"/>
      <sheetData sheetId="419"/>
      <sheetData sheetId="420"/>
      <sheetData sheetId="421"/>
      <sheetData sheetId="422"/>
      <sheetData sheetId="423"/>
      <sheetData sheetId="424"/>
      <sheetData sheetId="425" refreshError="1"/>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refreshError="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refreshError="1"/>
      <sheetData sheetId="630"/>
      <sheetData sheetId="631" refreshError="1"/>
      <sheetData sheetId="632"/>
      <sheetData sheetId="633"/>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ng"/>
      <sheetName val="T-Tramcat"/>
      <sheetName val="TramCat"/>
      <sheetName val="T.Tinh"/>
      <sheetName val="CT_TBA"/>
      <sheetName val="T-35KV"/>
      <sheetName val="35KV"/>
      <sheetName val="KhoBai"/>
      <sheetName val="ChuyenQuan"/>
      <sheetName val="T-TBA"/>
      <sheetName val="TBA"/>
      <sheetName val="CTVanChuyen"/>
      <sheetName val="VLC_Tramcat"/>
      <sheetName val="VLC_35KV"/>
      <sheetName val="VLC_TBA"/>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TTBA"/>
      <sheetName val="TBA"/>
      <sheetName val="XL4Poppy"/>
    </sheetNames>
    <sheetDataSet>
      <sheetData sheetId="0"/>
      <sheetData sheetId="1"/>
      <sheetData sheetId="2"/>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Material"/>
      <sheetName val="Material"/>
      <sheetName val="MTC+NC"/>
      <sheetName val="Breakdown-KL"/>
      <sheetName val=" U.Price for K.Lam"/>
      <sheetName val="K.Lam Bridge"/>
      <sheetName val="Grandtotal-WS"/>
      <sheetName val="Material-WS"/>
      <sheetName val="Labour-WS"/>
      <sheetName val="Electric-WS"/>
      <sheetName val="Transporting-WS"/>
      <sheetName val="Names"/>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T-35KV+TBA"/>
      <sheetName val="35KV"/>
      <sheetName val="TBA "/>
      <sheetName val="T_35KV"/>
      <sheetName val="Thop"/>
      <sheetName val="TT_0,22KV"/>
      <sheetName val="0,22"/>
      <sheetName val="T_0,22KV"/>
      <sheetName val="CP_Thietbi"/>
      <sheetName val="XAY LAP 0,2 kV"/>
      <sheetName val="CP_Xaylap"/>
      <sheetName val="CP_Khac"/>
      <sheetName val="VLC_0,22"/>
      <sheetName val="VL_35"/>
      <sheetName val="TTVanChuyen"/>
      <sheetName val="THVL"/>
      <sheetName val="CP KHAC 0,2 kV"/>
      <sheetName val="TONG DU TOAN 0,22 kV"/>
      <sheetName val="Gia_GC_Satthe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ames"/>
      <sheetName val="Items"/>
      <sheetName val="Thamkhao1"/>
      <sheetName val="Thamkhao2"/>
      <sheetName val="Comp. Unit Price"/>
      <sheetName val="Tong hop 5 cau"/>
      <sheetName val="KyLong Bridge"/>
      <sheetName val="GP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_Cau dan HN"/>
      <sheetName val="PI_Cau dan HY"/>
      <sheetName val="PII_Cau chinh"/>
      <sheetName val="PTDGt"/>
      <sheetName val="CPBT"/>
      <sheetName val="CThep"/>
      <sheetName val="KLCT"/>
      <sheetName val="Vkhuon"/>
      <sheetName val="Coc khoan"/>
      <sheetName val="NC"/>
      <sheetName val="VL"/>
      <sheetName val="May"/>
      <sheetName val="00000000"/>
      <sheetName val="1000000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VL"/>
      <sheetName val="nen"/>
      <sheetName val="mat"/>
      <sheetName val="atgt"/>
      <sheetName val="cong"/>
      <sheetName val="vua"/>
      <sheetName val="dtoan"/>
      <sheetName val="dtct"/>
      <sheetName val="t-dtoan"/>
      <sheetName val="cpkhac"/>
      <sheetName val="gpmb"/>
      <sheetName val="Sheet1"/>
      <sheetName val="XL4Poppy"/>
      <sheetName val="TG TSCD - OK"/>
      <sheetName val="TM"/>
      <sheetName val="KQKD-OK"/>
      <sheetName val="LC tien te"/>
      <sheetName val="GTGT"/>
      <sheetName val="DT-CP"/>
      <sheetName val="QT TNDN"/>
      <sheetName val="Trang bia"/>
      <sheetName val="Sheet3"/>
      <sheetName val="Sheet2"/>
      <sheetName val="CD tai khoan"/>
      <sheetName val="CDKT - OK"/>
      <sheetName val="Chi tieu ngoai bang - OK"/>
      <sheetName val="THTHNVnn-OK"/>
      <sheetName val="GTGT duoc KT, hoan lai, mien0k "/>
      <sheetName val="Bang ke chi phi"/>
      <sheetName val="Phai thu - OK"/>
      <sheetName val="Phai tra - OK"/>
      <sheetName val="Tam ung"/>
      <sheetName val="XNT - OK"/>
      <sheetName val="Thu noi bo"/>
      <sheetName val="Phai tra noi bo"/>
      <sheetName val="Tinh hinh thu nhap CBCNV - OK"/>
      <sheetName val="00000000"/>
      <sheetName val="10000000"/>
      <sheetName val="Vatu"/>
      <sheetName val="khluongconlai"/>
      <sheetName val="Bao cao"/>
      <sheetName val="Bang khoi luong"/>
      <sheetName val="Bang phan tich"/>
      <sheetName val="TH vat tu"/>
      <sheetName val="TH kinh phi"/>
      <sheetName val="TH May TC"/>
      <sheetName val="TH nhan cong"/>
      <sheetName val="Thong ke thiet bi"/>
      <sheetName val="Dinh muc CP KTCB khac"/>
      <sheetName val="XL4Test5"/>
      <sheetName val="dtkt"/>
      <sheetName val="THop01"/>
      <sheetName val="THop02"/>
      <sheetName val="Ctiet01"/>
      <sheetName val="Ctiet02"/>
      <sheetName val="Bke01"/>
      <sheetName val="Bke02"/>
      <sheetName val="Ctiet03"/>
      <sheetName val="THop03"/>
      <sheetName val="Bke03"/>
      <sheetName val="BCTHQI"/>
      <sheetName val="C tietTH6T"/>
      <sheetName val="BCTH6T"/>
      <sheetName val="BCTHQII"/>
      <sheetName val="CtietQI"/>
      <sheetName val="CtietQII"/>
      <sheetName val="Bke04"/>
      <sheetName val="THop04"/>
      <sheetName val="Ctiet04"/>
      <sheetName val="C tiet 05"/>
      <sheetName val="THop05"/>
      <sheetName val="Bke05"/>
      <sheetName val="Bke06"/>
      <sheetName val="THop06"/>
      <sheetName val="Ctiet06"/>
      <sheetName val="Bke07"/>
      <sheetName val="THop07"/>
      <sheetName val="Ctiet07"/>
      <sheetName val="Den 31,7"/>
      <sheetName val="Bke08"/>
      <sheetName val="THop08"/>
      <sheetName val="Ctiet08"/>
      <sheetName val="BCQIII"/>
      <sheetName val="CtietQIII"/>
      <sheetName val="BC9Tnam"/>
      <sheetName val="THop09"/>
      <sheetName val="Ctiet09"/>
      <sheetName val="Bke09"/>
      <sheetName val="THop10"/>
      <sheetName val="Bke 10"/>
      <sheetName val="Ctiet10"/>
      <sheetName val="UOc T10"/>
      <sheetName val="Ctiet11"/>
      <sheetName val="THop11"/>
      <sheetName val="Bke 11"/>
      <sheetName val="Uoc 2005"/>
      <sheetName val="THop12"/>
      <sheetName val="Ctiet12"/>
      <sheetName val="Bke 12"/>
      <sheetName val="XXXXXXXX"/>
      <sheetName val="XXXXXXX0"/>
      <sheetName val="tkhai"/>
      <sheetName val="muavao"/>
      <sheetName val="banra"/>
      <sheetName val="BCSDHDNam"/>
      <sheetName val="SDHDThang"/>
      <sheetName val="lt-tl"/>
      <sheetName val="px3-tl"/>
      <sheetName val="px1-tl"/>
      <sheetName val="vp-tl"/>
      <sheetName val="px2,tb-tl"/>
      <sheetName val="th-qt"/>
      <sheetName val="bqt"/>
      <sheetName val="tl-khovt"/>
      <sheetName val="dtkhovt"/>
      <sheetName val="Sheet8"/>
      <sheetName val="Sheet9"/>
      <sheetName val="Sheet10"/>
      <sheetName val="Sheet11"/>
      <sheetName val="Sheet12"/>
      <sheetName val="Sheet13"/>
      <sheetName val="Sheet14"/>
      <sheetName val="Sheet15"/>
      <sheetName val="Sheet16"/>
      <sheetName val="Sheet17"/>
      <sheetName val="Sheet18"/>
      <sheetName val="DTCT-tuyen chinh"/>
      <sheetName val="truc tiep"/>
      <sheetName val="m doc"/>
      <sheetName val="QUY TIEN MAT"/>
      <sheetName val="Tongcongchixdnha"/>
      <sheetName val="QUY XAY DUNG NHA HANG"/>
      <sheetName val="THmp03"/>
      <sheetName val="K²_x0000__x0000_OK"/>
      <sheetName val="Vat tu"/>
      <sheetName val="ngn"/>
      <sheetName val="tl/khovt"/>
      <sheetName val="Chi tieu ngoak bang - OK"/>
      <sheetName val="CtietQK"/>
      <sheetName val="Thong ke thigt bi"/>
      <sheetName val="K²??OK"/>
      <sheetName val="Dinh muc CP KTCB kêac"/>
      <sheetName val="00000080"/>
      <sheetName val="dt-tkkttc1-1"/>
      <sheetName val="Luong T1- 03"/>
      <sheetName val="Luong T2- 03"/>
      <sheetName val="Luong T3- 03"/>
      <sheetName val="Bke(10"/>
      <sheetName val="giathanh1"/>
      <sheetName val="K²"/>
      <sheetName val="tl_khovt"/>
      <sheetName val="K²__OK"/>
      <sheetName val="MTO REV.0"/>
      <sheetName val="CC.huyen"/>
      <sheetName val="410-goc"/>
      <sheetName val="420-goc"/>
      <sheetName val="430-goc"/>
      <sheetName val="44-goc"/>
      <sheetName val="45-goc"/>
      <sheetName val="410"/>
      <sheetName val="420"/>
      <sheetName val="430"/>
      <sheetName val="440"/>
      <sheetName val="450"/>
      <sheetName val="~         "/>
      <sheetName val="RECAP"/>
      <sheetName val="Cho giao"/>
      <sheetName val="Ban"/>
      <sheetName val="Cadencier 410"/>
      <sheetName val="Cadencier 420"/>
      <sheetName val="Stock"/>
      <sheetName val="Car"/>
      <sheetName val="soban"/>
      <sheetName val="220"/>
      <sheetName val="230"/>
      <sheetName val="250"/>
      <sheetName val="240"/>
      <sheetName val="choban"/>
      <sheetName val="Bao_cao"/>
      <sheetName val="TG_TSCD_-_OK"/>
      <sheetName val="LC_tien_te"/>
      <sheetName val="QT_TNDN"/>
      <sheetName val="Trang_bia"/>
      <sheetName val="CD_tai_khoan"/>
      <sheetName val="CDKT_-_OK"/>
      <sheetName val="Chi_tieu_ngoai_bang_-_OK"/>
      <sheetName val="GTGT_duoc_KT,_hoan_lai,_mien0k_"/>
      <sheetName val="Bang_ke_chi_phi"/>
      <sheetName val="Phai_thu_-_OK"/>
      <sheetName val="Phai_tra_-_OK"/>
      <sheetName val="Tam_ung"/>
      <sheetName val="XNT_-_OK"/>
      <sheetName val="Thu_noi_bo"/>
      <sheetName val="Phai_tra_noi_bo"/>
      <sheetName val="Tinh_hinh_thu_nhap_CBCNV_-_OK"/>
      <sheetName val="C_tietTH6T"/>
      <sheetName val="C_tiet_05"/>
      <sheetName val="Den_31,7"/>
      <sheetName val="Bke_10"/>
      <sheetName val="UOc_T10"/>
      <sheetName val="Bke_11"/>
      <sheetName val="Uoc_2005"/>
      <sheetName val="Bke_12"/>
      <sheetName val="Bang_khoi_luong"/>
      <sheetName val="Bang_phan_tich"/>
      <sheetName val="TH_vat_tu"/>
      <sheetName val="TH_kinh_phi"/>
      <sheetName val="TH_May_TC"/>
      <sheetName val="TH_nhan_cong"/>
      <sheetName val="Thong_ke_thiet_bi"/>
      <sheetName val="Dinh_muc_CP_KTCB_khac"/>
      <sheetName val="coctuatrenda"/>
      <sheetName val="tra-vat-lieu"/>
      <sheetName val="THop 3"/>
      <sheetName val="Sheet26"/>
      <sheetName val="K²_x0000__x0000_€OK"/>
      <sheetName val="K²??€OK"/>
      <sheetName val="K²__€OK"/>
      <sheetName val="TOONG HOP"/>
      <sheetName val="ten ncc"/>
      <sheetName val="cho g iao"/>
      <sheetName val="0204"/>
      <sheetName val="ton "/>
      <sheetName val="0000000000"/>
      <sheetName val="NC"/>
      <sheetName val="PNT_QUOT__3"/>
      <sheetName val="COAT_WRAP_QIOT__3"/>
      <sheetName val="CISCO"/>
      <sheetName val="t-dt/an"/>
      <sheetName val="X_x000c_4Poppy"/>
      <sheetName val="t-dt_an"/>
      <sheetName val="Sÿÿÿÿÿÿ"/>
      <sheetName val="Phai tra - OC"/>
      <sheetName val="Bag cao"/>
      <sheetName val="Can"/>
      <sheetName val="Intl with Acq"/>
      <sheetName val="IMT"/>
      <sheetName val="DAILY"/>
      <sheetName val="CY FCST"/>
      <sheetName val="CY PLAN"/>
      <sheetName val="INT'L DAILY"/>
      <sheetName val="CLIENT"/>
      <sheetName val="INTL 03"/>
      <sheetName val="2002 ACT"/>
      <sheetName val="2003 ACT"/>
      <sheetName val="M&amp;A"/>
      <sheetName val="Mexico"/>
      <sheetName val="Intl Nomex"/>
      <sheetName val="Intl Nomex Noweb"/>
      <sheetName val="OV (2)"/>
      <sheetName val="Wu.com"/>
      <sheetName val="Wu.com Mex"/>
      <sheetName val="INTL 02"/>
      <sheetName val="C4iet11"/>
      <sheetName val="DGchitiet "/>
      <sheetName val="KKKKKKKK"/>
      <sheetName val="QU[ TIEN MAT"/>
      <sheetName val="LEGEND"/>
      <sheetName val="tl_khovt_x0000__x0000__x0000__x0000__x0000__x0000__x0000__x0000__x0000__x0009__x0000_䀠Ԗ_x0000__x0004__x0000__x0000__x0000__x0000__x0000__x0000_ᓰԗ"/>
      <sheetName val="QU_ TIEN MAT"/>
      <sheetName val="THop12_x0000__x0000__x0000__x0000__x0000__x0000__x0000__x0000__x0000__x0000__x0000_Ɽ̖_x0000__x0004__x0000__x0000__x0000__x0000__x0000__x0000__xd928_̕_x0000__x0000_"/>
      <sheetName val=""/>
      <sheetName val="B`ng phan tich"/>
      <sheetName val="TH khnh phi"/>
      <sheetName val="Dinh mub CP KTCB khac"/>
      <sheetName val="px2,tb,tl"/>
      <sheetName val="Sheet00"/>
      <sheetName val="Payment"/>
      <sheetName val="Agg-Require-Asphalt"/>
      <sheetName val="????????"/>
      <sheetName val="THop12???????????Ɽ̖?_x0004_??????_xd928_̕??"/>
    </sheetNames>
    <sheetDataSet>
      <sheetData sheetId="0" refreshError="1">
        <row r="64">
          <cell r="Q64">
            <v>5000</v>
          </cell>
        </row>
      </sheetData>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refreshError="1"/>
      <sheetData sheetId="127" refreshError="1"/>
      <sheetData sheetId="128" refreshError="1"/>
      <sheetData sheetId="129" refreshError="1"/>
      <sheetData sheetId="130" refreshError="1"/>
      <sheetData sheetId="131" refreshError="1"/>
      <sheetData sheetId="132"/>
      <sheetData sheetId="133" refreshError="1"/>
      <sheetData sheetId="134" refreshError="1"/>
      <sheetData sheetId="135" refreshError="1"/>
      <sheetData sheetId="136"/>
      <sheetData sheetId="137" refreshError="1"/>
      <sheetData sheetId="138"/>
      <sheetData sheetId="139"/>
      <sheetData sheetId="140"/>
      <sheetData sheetId="141"/>
      <sheetData sheetId="142" refreshError="1"/>
      <sheetData sheetId="143" refreshError="1"/>
      <sheetData sheetId="144" refreshError="1"/>
      <sheetData sheetId="145" refreshError="1"/>
      <sheetData sheetId="146" refreshError="1"/>
      <sheetData sheetId="147"/>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sheetData sheetId="214" refreshError="1"/>
      <sheetData sheetId="215" refreshError="1"/>
      <sheetData sheetId="216"/>
      <sheetData sheetId="217" refreshError="1"/>
      <sheetData sheetId="218" refreshError="1"/>
      <sheetData sheetId="219" refreshError="1"/>
      <sheetData sheetId="220"/>
      <sheetData sheetId="221" refreshError="1"/>
      <sheetData sheetId="222" refreshError="1"/>
      <sheetData sheetId="223" refreshError="1"/>
      <sheetData sheetId="224" refreshError="1"/>
      <sheetData sheetId="225" refreshError="1"/>
      <sheetData sheetId="226" refreshError="1"/>
      <sheetData sheetId="227" refreshError="1"/>
      <sheetData sheetId="228"/>
      <sheetData sheetId="229"/>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sheetData sheetId="254" refreshError="1"/>
      <sheetData sheetId="255"/>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T_10KV"/>
      <sheetName val="TT_0,4KV"/>
      <sheetName val="T_TBA"/>
      <sheetName val="TBA"/>
      <sheetName val="T_10KV"/>
      <sheetName val="10KV"/>
      <sheetName val="T_0,4KV"/>
      <sheetName val="0,4KV"/>
      <sheetName val="CP_Xaylap"/>
      <sheetName val="CP_Thietbi"/>
      <sheetName val="CP_Khac"/>
      <sheetName val="Tong_DT"/>
      <sheetName val="TTVanChuyen"/>
      <sheetName val="Gia_GC_Satthep"/>
      <sheetName val="VLC_10KV"/>
      <sheetName val="VLC_TBA"/>
      <sheetName val="VLC_0,4KV"/>
    </sheetNames>
    <sheetDataSet>
      <sheetData sheetId="0" refreshError="1">
        <row r="323">
          <cell r="H323">
            <v>1402400</v>
          </cell>
        </row>
        <row r="329">
          <cell r="H329">
            <v>608046.18200000003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iai trinh"/>
      <sheetName val="Du Toan"/>
      <sheetName val="XL4Poppy"/>
    </sheetNames>
    <sheetDataSet>
      <sheetData sheetId="0"/>
      <sheetData sheetId="1"/>
      <sheetData sheetId="2"/>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iai trinh"/>
      <sheetName val="Du toan"/>
      <sheetName val="XL4Poppy"/>
    </sheetNames>
    <sheetDataSet>
      <sheetData sheetId="0"/>
      <sheetData sheetId="1"/>
      <sheetData sheetId="2"/>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TTBA"/>
      <sheetName val="Sheet1"/>
      <sheetName val="TBA"/>
      <sheetName val="00000000"/>
      <sheetName val="XL4Poppy"/>
    </sheetNames>
    <sheetDataSet>
      <sheetData sheetId="0">
        <row r="197">
          <cell r="A197" t="str">
            <v>GT - 16</v>
          </cell>
          <cell r="C197" t="str">
            <v>Mãng cét M12-2</v>
          </cell>
        </row>
        <row r="200">
          <cell r="E200">
            <v>848.90499999999986</v>
          </cell>
        </row>
        <row r="201">
          <cell r="E201">
            <v>2.037372</v>
          </cell>
        </row>
        <row r="202">
          <cell r="E202">
            <v>3.6647849999999997</v>
          </cell>
        </row>
        <row r="205">
          <cell r="E205">
            <v>7.29432E-2</v>
          </cell>
        </row>
        <row r="206">
          <cell r="E206">
            <v>1.9341000000000001E-2</v>
          </cell>
        </row>
        <row r="207">
          <cell r="E207">
            <v>3.0853500000000002E-2</v>
          </cell>
        </row>
        <row r="210">
          <cell r="E210">
            <v>108</v>
          </cell>
        </row>
        <row r="213">
          <cell r="E213">
            <v>2.5380000000000003E-2</v>
          </cell>
        </row>
        <row r="214">
          <cell r="E214">
            <v>0.43200000000000005</v>
          </cell>
        </row>
        <row r="215">
          <cell r="I215">
            <v>1523473.6331750001</v>
          </cell>
        </row>
        <row r="224">
          <cell r="I224">
            <v>553434.27</v>
          </cell>
        </row>
        <row r="225">
          <cell r="A225" t="str">
            <v>GT - 17</v>
          </cell>
          <cell r="C225" t="str">
            <v>Mãng cét M12-1</v>
          </cell>
        </row>
        <row r="228">
          <cell r="E228">
            <v>535.81874999999991</v>
          </cell>
        </row>
        <row r="229">
          <cell r="E229">
            <v>1.2859649999999998</v>
          </cell>
        </row>
        <row r="230">
          <cell r="E230">
            <v>2.3131687499999996</v>
          </cell>
        </row>
        <row r="233">
          <cell r="E233">
            <v>5.5756800000000002E-2</v>
          </cell>
        </row>
        <row r="234">
          <cell r="E234">
            <v>1.4783999999999999E-2</v>
          </cell>
        </row>
        <row r="235">
          <cell r="E235">
            <v>2.3584000000000001E-2</v>
          </cell>
        </row>
        <row r="238">
          <cell r="E238">
            <v>77</v>
          </cell>
        </row>
        <row r="241">
          <cell r="E241">
            <v>1.8095E-2</v>
          </cell>
        </row>
        <row r="242">
          <cell r="E242">
            <v>0.30800000000000005</v>
          </cell>
        </row>
        <row r="243">
          <cell r="I243">
            <v>1021255.2376562497</v>
          </cell>
        </row>
        <row r="252">
          <cell r="I252">
            <v>383709.66000000003</v>
          </cell>
        </row>
      </sheetData>
      <sheetData sheetId="1" refreshError="1"/>
      <sheetData sheetId="2" refreshError="1"/>
      <sheetData sheetId="3" refreshError="1"/>
      <sheetData sheetId="4"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iai trinh"/>
      <sheetName val="Du toan"/>
      <sheetName val="00000000"/>
      <sheetName val="XL4Poppy"/>
    </sheetNames>
    <sheetDataSet>
      <sheetData sheetId="0"/>
      <sheetData sheetId="1"/>
      <sheetData sheetId="2"/>
      <sheetData sheetId="3"/>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FP003E"/>
      <sheetName val="TOTAL"/>
      <sheetName val="Pivot(Silicate)"/>
      <sheetName val="Pivot(RockWool)"/>
      <sheetName val="Pivot(Form Glass)"/>
      <sheetName val="Pivot(Urethan)"/>
      <sheetName val="Pivot(Glass Wool)"/>
      <sheetName val="ROCK WOOL"/>
      <sheetName val="SILICATE"/>
      <sheetName val="Sheet1"/>
      <sheetName val="XL4Poppy"/>
      <sheetName val="THANG1"/>
      <sheetName val="THANG2"/>
      <sheetName val="THANG3"/>
      <sheetName val="THANG4"/>
      <sheetName val="THANG5"/>
      <sheetName val="THANG6"/>
      <sheetName val="THANG7"/>
      <sheetName val="THANG 8"/>
      <sheetName val="Sheet9"/>
      <sheetName val="Sheet8"/>
      <sheetName val="Sheet7"/>
      <sheetName val="Sheet6"/>
      <sheetName val="Sheet5"/>
      <sheetName val="Sheet4"/>
      <sheetName val="Sheet3"/>
      <sheetName val="Sheet2"/>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Tong hop"/>
      <sheetName val="CT cong"/>
      <sheetName val="dg cong"/>
      <sheetName val="00000000"/>
      <sheetName val="VV-NTKL MUONG DOT 3"/>
      <sheetName val="CAPTHOAT"/>
      <sheetName val="kl lap nha kho "/>
      <sheetName val="KL LAP TH KHO"/>
      <sheetName val="kl chi tiet kho3"/>
      <sheetName val="kl th kho3"/>
      <sheetName val="VV-NTKL NHA KHO DOT 2"/>
      <sheetName val="kl th sxc3"/>
      <sheetName val="kl ct sxc3"/>
      <sheetName val="klthep"/>
      <sheetName val="hoc han"/>
      <sheetName val=" thoat nuoc nc"/>
      <sheetName val="cap thoat nuoc"/>
      <sheetName val="10000000"/>
      <sheetName val="T6"/>
      <sheetName val="Mau"/>
      <sheetName val="SILICAT_x0003_"/>
      <sheetName val="Outlets"/>
      <sheetName val="PGs"/>
      <sheetName val="Q1-02"/>
      <sheetName val="Q2-02"/>
      <sheetName val="Q3-02"/>
      <sheetName val="1-12"/>
      <sheetName val="XL4Test5"/>
      <sheetName val="TAI"/>
      <sheetName val="BANLE"/>
      <sheetName val="t.kho"/>
      <sheetName val="CLB"/>
      <sheetName val="phong"/>
      <sheetName val="hoat"/>
      <sheetName val="tong BH"/>
      <sheetName val="nhapkho"/>
      <sheetName val="KH LDTL"/>
      <sheetName val="C45"/>
      <sheetName val="C47A"/>
      <sheetName val="C47B"/>
      <sheetName val="C46"/>
      <sheetName val="DsachYT"/>
      <sheetName val="00"/>
      <sheetName val="Bhxhoi"/>
      <sheetName val="Trinh duyet LNS"/>
      <sheetName val="SN CBCNV"/>
      <sheetName val="tong luong ban"/>
      <sheetName val="DU TRU LUONG 06 THANG"/>
      <sheetName val="DU TRU CP 06 THANG"/>
      <sheetName val="AN CA THANG 08"/>
      <sheetName val="AN CA TH 09"/>
      <sheetName val="AN CA TH 10"/>
      <sheetName val="an ca th 11"/>
      <sheetName val="TAM UNG LNS TH 08"/>
      <sheetName val="PP tinh thue thu nhap"/>
      <sheetName val="Luong TG thang 08"/>
      <sheetName val="bo xung"/>
      <sheetName val="truy thu"/>
      <sheetName val="Luong TG thang 09"/>
      <sheetName val="Luong thoi gian th 10"/>
      <sheetName val="Luong thoi gian th 11"/>
      <sheetName val="QT LUONG NS T 07"/>
      <sheetName val="QT LNS TH 08"/>
      <sheetName val="QT LNS TH 09"/>
      <sheetName val="qt lns th 10"/>
      <sheetName val="TAM UNG LUONG NS TH 10"/>
      <sheetName val="tam ung LNS th 11"/>
      <sheetName val="XXXXXXXX"/>
      <sheetName val="TH"/>
      <sheetName val="Chia T1"/>
      <sheetName val="Chia T2"/>
      <sheetName val="Chia T3"/>
      <sheetName val="TH11"/>
      <sheetName val="TH T11"/>
      <sheetName val="TH T1"/>
      <sheetName val="Bang chia "/>
      <sheetName val="CN HD"/>
      <sheetName val="VC thg 2"/>
      <sheetName val="BB dcTT"/>
      <sheetName val="TT"/>
      <sheetName val="VC TCao"/>
      <sheetName val="VC o Hien"/>
      <sheetName val="VC oDuong"/>
      <sheetName val=" PHoang"/>
      <sheetName val="TT-PLuc"/>
      <sheetName val="TH thanh toan"/>
      <sheetName val="TH1"/>
      <sheetName val="TH2"/>
      <sheetName val="TH3"/>
      <sheetName val="TH4"/>
      <sheetName val="TH5"/>
      <sheetName val="ChiaT1"/>
      <sheetName val="ChiaT2"/>
      <sheetName val="ChiaT3"/>
      <sheetName val="ChiaT4"/>
      <sheetName val="ChiaT5"/>
      <sheetName val="MauTH"/>
      <sheetName val="Tong hopQ48-1"/>
      <sheetName val="Tong hop QL48 - 2"/>
      <sheetName val="Tong hop QL47"/>
      <sheetName val="Tong hop QL48 - 3"/>
      <sheetName val="Chi tiet don gia khoi phuc"/>
      <sheetName val="Du toan chi tiet coc nuoc"/>
      <sheetName val="Du toan chi tiet coc"/>
      <sheetName val="Phan tich don gia chi tiet"/>
      <sheetName val="Nhap don gia VL dia phuong"/>
      <sheetName val="Luong mot ngay cong xay lap"/>
      <sheetName val="Luong mot ngay cong khao sat"/>
      <sheetName val="Instr'n"/>
      <sheetName val="RFP002"/>
      <sheetName val="RFP003F"/>
      <sheetName val="RFP004"/>
      <sheetName val="RFP005"/>
      <sheetName val="RFP006"/>
      <sheetName val="RFP007"/>
      <sheetName val="RFP008"/>
      <sheetName val="RFP009"/>
      <sheetName val="RFP010"/>
      <sheetName val="RFP011"/>
      <sheetName val="RFP11(1)"/>
      <sheetName val="RFP11(2)"/>
      <sheetName val="RFP11(3)"/>
      <sheetName val="RFP012"/>
      <sheetName val="RFP013"/>
      <sheetName val="RFP014"/>
      <sheetName val="RFP015"/>
      <sheetName val="QUY TM 2004 (3)"/>
      <sheetName val="QUY TM 2004 (2)"/>
      <sheetName val="SO CAI 2004 TK 111 (2)"/>
      <sheetName val="CTGS N111 (2)"/>
      <sheetName val="Can doi TK (2)"/>
      <sheetName val="CTGS Co 111"/>
      <sheetName val="Bang "/>
      <sheetName val="So TGNH  (2)"/>
      <sheetName val="N 111"/>
      <sheetName val="Sheet1 (3)"/>
      <sheetName val="C 111"/>
      <sheetName val="Sheet10"/>
      <sheetName val="KD Theo YTo"/>
      <sheetName val="Tang giam TSCD"/>
      <sheetName val="TK Ngoai bang"/>
      <sheetName val="TMinh BC TC"/>
      <sheetName val="Can doi TK"/>
      <sheetName val="BCD KToan"/>
      <sheetName val="So TGNH "/>
      <sheetName val="SO CAI TK 112"/>
      <sheetName val="SO CAI 2004 TK 111"/>
      <sheetName val="Tien Vay 311"/>
      <sheetName val="DTCTiet"/>
      <sheetName val="DT BH"/>
      <sheetName val="So QTM 2005"/>
      <sheetName val="QUY TM 2004"/>
      <sheetName val="MTL$-INTER"/>
      <sheetName val="TH QT"/>
      <sheetName val="KE QT"/>
      <sheetName val="vi_du_n"/>
      <sheetName val="vi_du"/>
      <sheetName val="Bieu 2"/>
      <sheetName val="biªu 3"/>
      <sheetName val="bieu1 CTy"/>
      <sheetName val="b2 cty"/>
      <sheetName val="b 3 cty"/>
      <sheetName val="bieu 7"/>
      <sheetName val="bieu 9"/>
      <sheetName val="b14"/>
      <sheetName val="Sheet12"/>
      <sheetName val="Summary"/>
      <sheetName val="Design &amp; Applications"/>
      <sheetName val="Building Summary"/>
      <sheetName val="Building"/>
      <sheetName val="External Works"/>
      <sheetName val="??-BLDG"/>
      <sheetName val="LUONG CHO HUU"/>
      <sheetName val="thu BHXH,YT"/>
      <sheetName val="Phan bo"/>
      <sheetName val="SP-KH"/>
      <sheetName val="Xuatkho"/>
      <sheetName val="PT"/>
      <sheetName val="Pivot(Silica|e)"/>
      <sheetName val="Macro1"/>
      <sheetName val="Macro2"/>
      <sheetName val="Macro3"/>
      <sheetName val="Chiet tinh dz22"/>
      <sheetName val="bcth.Hoang"/>
      <sheetName val="bcth.Nhung"/>
      <sheetName val="bcth.Ngoc"/>
      <sheetName val="bcth.Vu"/>
      <sheetName val="CDQDT"/>
      <sheetName val="XNT"/>
      <sheetName val="01"/>
      <sheetName val="02"/>
      <sheetName val="03"/>
      <sheetName val="04"/>
      <sheetName val="05"/>
      <sheetName val="06"/>
      <sheetName val="07"/>
      <sheetName val="08"/>
      <sheetName val="09"/>
      <sheetName val="10"/>
      <sheetName val=" 10 ngày"/>
      <sheetName val="11"/>
      <sheetName val="12"/>
      <sheetName val="13"/>
      <sheetName val="14"/>
      <sheetName val="15"/>
      <sheetName val="16"/>
      <sheetName val="17"/>
      <sheetName val="18"/>
      <sheetName val="19"/>
      <sheetName val="20"/>
      <sheetName val="20ngay"/>
      <sheetName val="21"/>
      <sheetName val="22"/>
      <sheetName val="23"/>
      <sheetName val="24"/>
      <sheetName val="25"/>
      <sheetName val="26"/>
      <sheetName val="27"/>
      <sheetName val="28"/>
      <sheetName val="29"/>
      <sheetName val="30"/>
      <sheetName val="31"/>
      <sheetName val="31 ngày"/>
      <sheetName val="bcthang"/>
      <sheetName val="báo cáo thang11 mới"/>
      <sheetName val="GDMN.1"/>
      <sheetName val="GDMN.2"/>
      <sheetName val="GDMN.3"/>
      <sheetName val="GDMN.4"/>
      <sheetName val="GDMN.5"/>
      <sheetName val="GDTH.1"/>
      <sheetName val="GDTH.2"/>
      <sheetName val="GDTH.3"/>
      <sheetName val="GDTH.4"/>
      <sheetName val="GDTH.5"/>
      <sheetName val="THCS.1"/>
      <sheetName val="THCS.2"/>
      <sheetName val="THCS.3"/>
      <sheetName val="THCS.4"/>
      <sheetName val="THCS.5"/>
      <sheetName val="THCS.6"/>
      <sheetName val="THPT.1"/>
      <sheetName val="THPT.2"/>
      <sheetName val="THPT.3"/>
      <sheetName val="THPT.4"/>
      <sheetName val="THPT.5"/>
      <sheetName val="THPT.6"/>
      <sheetName val="DH,CD,THCN.1"/>
      <sheetName val="DH,CD,THCN.2"/>
      <sheetName val="DH,CD,THCN.3"/>
      <sheetName val="GDKCQ.1"/>
      <sheetName val="GDKCQ.2"/>
      <sheetName val="TAICHINH"/>
      <sheetName val="Pi6ot(Urethan)"/>
      <sheetName val="gvl"/>
      <sheetName val="ROCK WO_x0003__x0000_"/>
      <sheetName val="Piwot(Silicate)"/>
      <sheetName val="Chart2"/>
      <sheetName val="Chart1"/>
      <sheetName val="th«ng tri chuÈn xe"/>
      <sheetName val="vat tu 2001 cuoi nam"/>
      <sheetName val="bang phan bo VL xuat"/>
      <sheetName val="vat tu 2001"/>
      <sheetName val="qt vt­ xe"/>
      <sheetName val="táng QT 245 (14Xe("/>
      <sheetName val="Xe mua ngoµi"/>
      <sheetName val="B¸o c¸o HQ chi tiªu n¨m 2000"/>
      <sheetName val="Dieu chinh"/>
      <sheetName val="So -03"/>
      <sheetName val="SoLD"/>
      <sheetName val="So-02"/>
      <sheetName val="INSUL"/>
      <sheetName val="\uong mot ngay cong xay lap"/>
      <sheetName val="Luong mot ngay conw0khao sat"/>
      <sheetName val="thu BHXH&lt;YT"/>
      <sheetName val="ፌ_x0000_佄⁎䥇⁁䡃"/>
      <sheetName val="⁁䡃⁉䥔呅"/>
      <sheetName val="呅吠ь_x0000_䑄㔳_x0005_吀䅂㔳_x000c_吀⁈畱敹"/>
      <sheetName val="㔳_x000c_吀⁈畱敹瑴慯ծ_x0000_楢兡͔_x0000_䭔"/>
      <sheetName val="_x0000_楢兡͔_x0000_䭔ͥ_x0000_䅎э_x0000_啈䝎_x0003_䠀䥁_x0003_"/>
      <sheetName val="_x0000_啈䝎_x0003_䠀䥁_x0003_䰀䵁_x0008_䈀湡⁧楧"/>
      <sheetName val="ࡍ_x0000_慂杮朠慩_x000d_䠀乁⁇䥔久䈠佁_x000b_吀⁈"/>
      <sheetName val="䥔久䈠佁_x000b_吀⁈䡎偁"/>
      <sheetName val="⁈䡎偁吠乏_x0006_吀⁈"/>
      <sheetName val="_x0000_䡔䈠乁_x0005_䐀"/>
      <sheetName val="_x0000_敄㍣б_x0000_慊"/>
      <sheetName val="䨀湡в_x0000_慊㍮"/>
      <sheetName val="湡г_x0000_慊㑮_x0004_"/>
      <sheetName val="д_x0000_慊㙮_x0004_䨀"/>
      <sheetName val="_x0000_慊㝮_x0004_䨀湡"/>
      <sheetName val="慊㡮_x0004_䨀湡Թ"/>
      <sheetName val="㥮_x0005_䨀湡〱_x0005_䨀"/>
      <sheetName val="_x0005_䨀湡ㄱ_x0005_䨀"/>
      <sheetName val="_x0000_慊ㅮԳ_x0000_慊"/>
      <sheetName val="䨀湡㐱_x0005_䨀湡"/>
      <sheetName val="慊ㅮԵ_x0000_慊ㅮ"/>
      <sheetName val="ㅮԷ_x0000_慊ㅮԸ"/>
      <sheetName val="㠱_x0005_䨀湡〲_x0005_"/>
      <sheetName val="԰_x0000_慊㉮Ա_x0000_"/>
      <sheetName val="_x0005_䨀湡㈲_x0005_䨀"/>
      <sheetName val="_x0000_慊㉮Գ_x0000_慊㉮Դ"/>
      <sheetName val="湡㐲_x0005_䨀湡㔲_x0005_"/>
      <sheetName val="㔲_x0005_䨀"/>
      <sheetName val="TH T19"/>
      <sheetName val="???????-BLDG"/>
      <sheetName val="S¶_x001d_et2"/>
      <sheetName val="hoat_x0000_࣭_x0000__x0000__x0000__x0000__x0000__x0000__x0000__x0000__x0009__x0000_᭬࣫_x0000__x0004__x0000__x0000__x0000__x0000__x0000__x0000_ᑜ࣭_x0000__x0000__x0000_"/>
      <sheetName val="Sheed4"/>
      <sheetName val="_x0000__x0000__x0000__x0000__x0000__x0000_"/>
      <sheetName val="Pivot(_x0007_lass Wool)"/>
      <sheetName val="TH_x0001_NG2"/>
      <sheetName val="TH VL, NC, DDHT Thanhphuoc"/>
      <sheetName val="Pivot(RckWool)"/>
      <sheetName val="DU TRU LUONG 06 TH@NG"/>
      <sheetName val="AN CA DH 10"/>
      <sheetName val="TAM UNG LNC TH 08"/>
      <sheetName val="Leong thoi gian th 10"/>
      <sheetName val="Luong thoa gian th 11"/>
      <sheetName val="at lns th 10"/>
      <sheetName val="tam ung DNS th 11"/>
      <sheetName val="XL4Test4"/>
      <sheetName val="báo cáo thang11 m?i"/>
      <sheetName val="Du_lieu"/>
      <sheetName val="CT Thang Mo"/>
      <sheetName val="CT  PL"/>
      <sheetName val="Chi tiet"/>
      <sheetName val="Pivnt(RockWool)"/>
      <sheetName val="@ivot(Form Glass)"/>
      <sheetName val="Pivot(Gl!ss Wool)"/>
      <sheetName val="ROCK WOKL"/>
      <sheetName val="He co"/>
      <sheetName val="Bhitieu-dam cac loai"/>
      <sheetName val="공통가설"/>
      <sheetName val="thong tin cty"/>
      <sheetName val="TK-in"/>
      <sheetName val="TKTH"/>
      <sheetName val="BR"/>
      <sheetName val="MV"/>
      <sheetName val="mvtt"/>
      <sheetName val="HDKT"/>
      <sheetName val="Linh tinh"/>
      <sheetName val="nk"/>
      <sheetName val="N"/>
      <sheetName val="X"/>
      <sheetName val="Sheev6"/>
      <sheetName val="Nhap fon gia VL dia phuong"/>
      <sheetName val="TT_10KV"/>
      <sheetName val="SILICCTE"/>
      <sheetName val="Gia vat tu"/>
      <sheetName val="NEW-PANEL"/>
      <sheetName val="bcôhang"/>
      <sheetName val="RDP013"/>
      <sheetName val="??????"/>
      <sheetName val="ROCK WO_x0003_?"/>
      <sheetName val="hoat?࣭????????_x0009_?᭬࣫?_x0004_??????ᑜ࣭???"/>
      <sheetName val="hoat_x0000_࣭_x0000__x0009_᭬࣫_x0000__x0004__x0000_ᑜ࣭_x0000_ڬ࣫_x0000_"/>
      <sheetName val="_x0000__x0000__x0000__x0000__x0000__x0009__x0000_??_x0000__x0004__x0000__x0000__x0000__x0000__x0000__x0000_??_x0000__x0000__x0000__x0000__x0000__x0000__x0000__x0000_??_x0000__x0000_"/>
      <sheetName val="?????_x0009_????_x0004_????????????????????"/>
      <sheetName val="hoat_x0000_?_x0000__x0009_??_x0000__x0004__x0000_??_x0000_??_x0000_"/>
      <sheetName val="hoat??????????_x0009_????_x0004_???????????"/>
      <sheetName val="hoat?࣭?_x0009_᭬࣫?_x0004_?ᑜ࣭?ڬ࣫?"/>
      <sheetName val="PNT-QUOT-#3"/>
      <sheetName val="COAT&amp;WRAP-QIOT-#3"/>
      <sheetName val="Q2-00"/>
      <sheetName val="뜃맟뭁돽띿맟?-BLDG"/>
      <sheetName val="CAT_5"/>
      <sheetName val="현장관리비"/>
      <sheetName val="실행내역"/>
      <sheetName val="#REF"/>
      <sheetName val="적용환율"/>
      <sheetName val="合成単価作成表-BLDG"/>
      <sheetName val="THVT"/>
      <sheetName val="PTDM"/>
      <sheetName val="湡㘱_x0005_䨀湡㜱"/>
      <sheetName val="ࡍ_x0000_慂杮朠慩_x000a_䠀乁⁇䥔久䈠佁_x000b_吀⁈"/>
      <sheetName val="PACK"/>
      <sheetName val="INV"/>
      <sheetName val="TK-XUAT"/>
      <sheetName val="TK-NHAP"/>
      <sheetName val="DT 1"/>
      <sheetName val="DT 2"/>
      <sheetName val="DT 3"/>
      <sheetName val="DM"/>
      <sheetName val="SP"/>
      <sheetName val="NPL"/>
      <sheetName val="EQUIPMENT -2"/>
      <sheetName val="전차선로 물량표"/>
      <sheetName val="PBS"/>
      <sheetName val="간접비내역-1"/>
      <sheetName val="Basic"/>
      <sheetName val="DESIGN CRITERIA"/>
      <sheetName val="용기"/>
      <sheetName val="CN"/>
      <sheetName val="BCN"/>
      <sheetName val="Q TOAN"/>
      <sheetName val="NO MUA"/>
      <sheetName val="VO CHAI"/>
      <sheetName val="VC THU HOI"/>
      <sheetName val="Luong moÿÿngay cong khao sat"/>
      <sheetName val="Giai trinh"/>
      <sheetName val="_x0010_ivot(Glass Wool)"/>
      <sheetName val="She%t1"/>
      <sheetName val="XL4Pop`y"/>
      <sheetName val="Chitieu-dam c!c loai"/>
      <sheetName val="@Gdg"/>
      <sheetName val="CocKJ1m"/>
      <sheetName val="DG"/>
      <sheetName val="ctTBA"/>
      <sheetName val="Tong hop QL4( - 3"/>
      <sheetName val="SN C£GNV"/>
      <sheetName val="Coc$0x40cm"/>
      <sheetName val="&quot;0ngay"/>
      <sheetName val="báo cák thang11 mới"/>
      <sheetName val="THANG'"/>
      <sheetName val="tong l²_x0000__x0000_ ban"/>
      <sheetName val="_x0010_iwot(Silicate)"/>
      <sheetName val="적용률"/>
      <sheetName val="d' cOng"/>
      <sheetName val="CAPTHOAP"/>
      <sheetName val=" t`oat nuoc nc"/>
      <sheetName val="TA²_x0000__x0000_NH"/>
      <sheetName val="ፌ?佄⁎䥇⁁䡃"/>
      <sheetName val="呅吠ь?䑄㔳_x0005_吀䅂㔳_x000c_吀⁈畱敹"/>
      <sheetName val="㔳_x000c_吀⁈畱敹瑴慯ծ?楢兡͔?䭔"/>
      <sheetName val="?楢兡͔?䭔ͥ?䅎э?啈䝎_x0003_䠀䥁_x0003_"/>
      <sheetName val="?啈䝎_x0003_䠀䥁_x0003_䰀䵁_x0008_䈀湡⁧楧"/>
      <sheetName val="ࡍ?慂杮朠慩_x000d_䠀乁⁇䥔久䈠佁_x000b_吀⁈"/>
      <sheetName val="?䡔䈠乁_x0005_䐀"/>
      <sheetName val="?敄㍣б?慊"/>
      <sheetName val="䨀湡в?慊㍮"/>
      <sheetName val="湡г?慊㑮_x0004_"/>
      <sheetName val="д?慊㙮_x0004_䨀"/>
      <sheetName val="?慊㝮_x0004_䨀湡"/>
      <sheetName val="?慊ㅮԳ?慊"/>
      <sheetName val="慊ㅮԵ?慊ㅮ"/>
      <sheetName val="ㅮԷ?慊ㅮԸ"/>
      <sheetName val="԰?慊㉮Ա?"/>
      <sheetName val="?慊㉮Գ?慊㉮Դ"/>
      <sheetName val="hoat???_x0009_???_x0004_???????"/>
      <sheetName val="tong l²?? ban"/>
      <sheetName val="MTO REV.0"/>
      <sheetName val="Phan tich don ႀ￸a chi tiet"/>
      <sheetName val="????"/>
      <sheetName val="báo cák thang11 m?i"/>
      <sheetName val="???????"/>
      <sheetName val="?????"/>
      <sheetName val="??????_x0005_???_x000c_????"/>
      <sheetName val="?_x000c_?????????????"/>
      <sheetName val="?????????????_x0003_??_x0003_"/>
      <sheetName val="???_x0003_??_x0003_??_x0008_????"/>
      <sheetName val="??????_x000d_???????_x000b_??"/>
      <sheetName val="????_x000b_????"/>
      <sheetName val="?????_x0006_??"/>
      <sheetName val="????_x0005_?"/>
      <sheetName val="?????_x0004_"/>
      <sheetName val="????_x0004_?"/>
      <sheetName val="???_x0004_??"/>
      <sheetName val="??_x0004_???"/>
      <sheetName val="?_x0005_???_x0005_?"/>
      <sheetName val="_x0005_???_x0005_?"/>
      <sheetName val="???_x0005_??"/>
      <sheetName val="??_x0005_???"/>
      <sheetName val="?_x0005_???_x0005_"/>
      <sheetName val="????????"/>
      <sheetName val="??_x0005_???_x0005_"/>
      <sheetName val="?_x0005_?"/>
      <sheetName val="_x0009_???_x0004_???????"/>
      <sheetName val="[I"/>
      <sheetName val="TK"/>
      <sheetName val="BRCT"/>
      <sheetName val="SDHD"/>
      <sheetName val="SDHD QUY"/>
      <sheetName val="GTGT135"/>
      <sheetName val="BRCN135"/>
      <sheetName val="MV135"/>
      <sheetName val="SDHDCN"/>
      <sheetName val="SDHDCN quy"/>
      <sheetName val="NXT.CN03"/>
      <sheetName val="bl"/>
      <sheetName val="20000000"/>
      <sheetName val="_x0000_TCTiet"/>
      <sheetName val="100000P0"/>
      <sheetName val="RFP0_x0010_6"/>
      <sheetName val="RFP_x0010_07"/>
      <sheetName val="RFP_x0011_1(2)"/>
      <sheetName val="Q_x0012_-02"/>
      <sheetName val="Q_x0013_-02"/>
      <sheetName val="Du toan chi Tiet coc_x0000_nuoc"/>
      <sheetName val="Nhap_x0000_don gia VL dia phuong"/>
      <sheetName val="Luong mot ngay Cong xay_x0000_lap"/>
      <sheetName val="DU TRU LUONG_x0000_06 THANG"/>
      <sheetName val="PP tinh Thue thu_x0000_nhap"/>
      <sheetName val="Luong TG thang _x0010_9"/>
      <sheetName val="QT LUONG NS_x0000_T 07"/>
      <sheetName val="TAM_x0000_UNG LUONG NS TH 10"/>
      <sheetName val="MTO REV.2(ARMOR)"/>
      <sheetName val="TH4_x0000__x0000__x0000__x0000__x0000__x0000__x0000__x0000__x0000__x0000__x0000_ℨʢ_x0000__x0004__x0000__x0000__x0000__x0000__x0000__x0000_崬ʢ_x0000__x0000__x0000__x0000__x0000_"/>
      <sheetName val="_x0000__x0000_DT"/>
      <sheetName val="POWER"/>
      <sheetName val="LABTOTAL"/>
      <sheetName val="견적조건"/>
      <sheetName val="BQ_Equip_Pipe"/>
      <sheetName val="BLR-S"/>
      <sheetName val="Est-Hotpp"/>
      <sheetName val="PipWT"/>
      <sheetName val="piping"/>
      <sheetName val="BREAKDOWN(철거설치)"/>
      <sheetName val="COA-17"/>
      <sheetName val="C-18"/>
      <sheetName val="Tro giup"/>
      <sheetName val="S`eet9"/>
      <sheetName val="재료비"/>
      <sheetName val="BQ List"/>
      <sheetName val="PIPE"/>
      <sheetName val="FLANGE"/>
      <sheetName val="VALVE"/>
      <sheetName val="Mech_1030"/>
      <sheetName val="KL_x0000_LAP TH KHO"/>
      <sheetName val="LUong mot_x0000_ngay cong khao sat"/>
      <sheetName val="Can doi TK_x0000_(2)"/>
      <sheetName val="dongia (2)"/>
      <sheetName val="LKVL-CK-HT-GD1"/>
      <sheetName val="giathanh1"/>
      <sheetName val="lam-moi"/>
      <sheetName val="TONG HOP VL-NC"/>
      <sheetName val="thao-go"/>
      <sheetName val="THPDMoi  (2)"/>
      <sheetName val="gtrinh"/>
      <sheetName val="phuluc1"/>
      <sheetName val="chitiet"/>
      <sheetName val="TONGKE3p "/>
      <sheetName val="DONGIA"/>
      <sheetName val="DON GIA"/>
      <sheetName val="TONGKE-HT"/>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VV-NTKL NHA _x000b_HO DOT 2"/>
      <sheetName val="THA_x000e_G 8"/>
      <sheetName val="AN CA _x0014_HANG 08"/>
      <sheetName val="Xuatkh/"/>
      <sheetName val="BCDTK"/>
      <sheetName val="_______-BLDG"/>
      <sheetName val="__-BLDG"/>
      <sheetName val="báo cáo thang11 m_i"/>
      <sheetName val="TSCD"/>
      <sheetName val="soktmay"/>
      <sheetName val="PTDGDT"/>
      <sheetName val="_x0000__x0000_CAI TK 112"/>
      <sheetName val="뜃맟뭁돽띿맟_-BLDG"/>
      <sheetName val="T.Tinh"/>
      <sheetName val="Luo_x0009__x0008__x0010__x0000__x0000__x0006__x0005__x0000__x001c_ Í_x0007_ÉÀ_x0000__x0000__x0006__x0003__x0000__x0000_á_x0000__x0002__x0000_°"/>
      <sheetName val="truy_x0000_thu"/>
      <sheetName val="truy"/>
      <sheetName val=" thoat nuog nc"/>
      <sheetName val="tong l²"/>
      <sheetName val="KHQT-00-01"/>
      <sheetName val="táng QT_x0000_245 (14Xe("/>
      <sheetName val="To*K hop"/>
      <sheetName val="TKP"/>
      <sheetName val="THPT&gt;5"/>
      <sheetName val="Chitieu-dam cac_x0000_loai"/>
      <sheetName val="Du toan chi Tiet coc?nuoc"/>
      <sheetName val="Nhap?don gia VL dia phuong"/>
      <sheetName val="Luong mot ngay Cong xay?lap"/>
      <sheetName val="DU TRU LUONG?06 THANG"/>
      <sheetName val="PP tinh Thue thu?nhap"/>
      <sheetName val="QT LUONG NS?T 07"/>
      <sheetName val="TAM?UNG LUONG NS TH 10"/>
      <sheetName val="Luo_x0009__x0008__x0010_??_x0006__x0005_?_x001c_ Í_x0007_ÉÀ??_x0006__x0003_??á?_x0002_?°"/>
      <sheetName val=" thoau nuoc nc"/>
      <sheetName val="Chia\2"/>
      <sheetName val="Nhap"/>
      <sheetName val="Luong mot ngay Cong xay"/>
      <sheetName val="DU TRU LUONG"/>
      <sheetName val="PP tinh Thue thu"/>
      <sheetName val="QT LUONG NS"/>
      <sheetName val="TAM"/>
      <sheetName val="呅吠ь"/>
      <sheetName val="㔳_x000c_吀⁈畱敹瑴慯ծ"/>
      <sheetName val="䨀湡в"/>
      <sheetName val="[INSUL.XLSɝROCK WOOL"/>
      <sheetName val="湡г"/>
      <sheetName val="д"/>
      <sheetName val="POTAL"/>
      <sheetName val="ࡍ?慂杮朠慩_x000a_䠀乁⁇䥔久䈠佁_x000b_吀⁈"/>
      <sheetName val="??????_x000a_???????_x000b_??"/>
      <sheetName val="TH VL_ NC_ DDHT Thanhphuoc"/>
      <sheetName val="TH4???????????ℨʢ?_x0004_??????崬ʢ?????"/>
      <sheetName val="DGdW"/>
      <sheetName val="To~g hop"/>
      <sheetName val="TXANG7"/>
      <sheetName val="Sxeet4"/>
      <sheetName val="To~g hop Q\47"/>
      <sheetName val="TA²"/>
      <sheetName val="G䁄MN.2"/>
      <sheetName val="QMCT"/>
      <sheetName val="Bia"/>
      <sheetName val="So lieu"/>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refreshError="1"/>
      <sheetData sheetId="192" refreshError="1"/>
      <sheetData sheetId="193" refreshError="1"/>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refreshError="1"/>
      <sheetData sheetId="211"/>
      <sheetData sheetId="212"/>
      <sheetData sheetId="213"/>
      <sheetData sheetId="214"/>
      <sheetData sheetId="215"/>
      <sheetData sheetId="216"/>
      <sheetData sheetId="217"/>
      <sheetData sheetId="218"/>
      <sheetData sheetId="219"/>
      <sheetData sheetId="220"/>
      <sheetData sheetId="221" refreshError="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refreshError="1"/>
      <sheetData sheetId="294"/>
      <sheetData sheetId="295"/>
      <sheetData sheetId="296" refreshError="1"/>
      <sheetData sheetId="297" refreshError="1"/>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refreshError="1"/>
      <sheetData sheetId="312" refreshError="1"/>
      <sheetData sheetId="313" refreshError="1"/>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refreshError="1"/>
      <sheetData sheetId="334"/>
      <sheetData sheetId="335"/>
      <sheetData sheetId="336"/>
      <sheetData sheetId="337"/>
      <sheetData sheetId="338"/>
      <sheetData sheetId="339"/>
      <sheetData sheetId="340" refreshError="1"/>
      <sheetData sheetId="341" refreshError="1"/>
      <sheetData sheetId="342"/>
      <sheetData sheetId="343" refreshError="1"/>
      <sheetData sheetId="344"/>
      <sheetData sheetId="345" refreshError="1"/>
      <sheetData sheetId="346"/>
      <sheetData sheetId="347" refreshError="1"/>
      <sheetData sheetId="348"/>
      <sheetData sheetId="349"/>
      <sheetData sheetId="350" refreshError="1"/>
      <sheetData sheetId="351"/>
      <sheetData sheetId="352"/>
      <sheetData sheetId="353"/>
      <sheetData sheetId="354"/>
      <sheetData sheetId="355"/>
      <sheetData sheetId="356"/>
      <sheetData sheetId="357"/>
      <sheetData sheetId="358"/>
      <sheetData sheetId="359"/>
      <sheetData sheetId="360" refreshError="1"/>
      <sheetData sheetId="361" refreshError="1"/>
      <sheetData sheetId="362" refreshError="1"/>
      <sheetData sheetId="363" refreshError="1"/>
      <sheetData sheetId="364" refreshError="1"/>
      <sheetData sheetId="365"/>
      <sheetData sheetId="366"/>
      <sheetData sheetId="367"/>
      <sheetData sheetId="368"/>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sheetData sheetId="384"/>
      <sheetData sheetId="385" refreshError="1"/>
      <sheetData sheetId="386"/>
      <sheetData sheetId="387" refreshError="1"/>
      <sheetData sheetId="388" refreshError="1"/>
      <sheetData sheetId="389" refreshError="1"/>
      <sheetData sheetId="390"/>
      <sheetData sheetId="391"/>
      <sheetData sheetId="392"/>
      <sheetData sheetId="393" refreshError="1"/>
      <sheetData sheetId="394" refreshError="1"/>
      <sheetData sheetId="395" refreshError="1"/>
      <sheetData sheetId="396" refreshError="1"/>
      <sheetData sheetId="397" refreshError="1"/>
      <sheetData sheetId="398" refreshError="1"/>
      <sheetData sheetId="399"/>
      <sheetData sheetId="400" refreshError="1"/>
      <sheetData sheetId="401" refreshError="1"/>
      <sheetData sheetId="402"/>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refreshError="1"/>
      <sheetData sheetId="426" refreshError="1"/>
      <sheetData sheetId="427" refreshError="1"/>
      <sheetData sheetId="428" refreshError="1"/>
      <sheetData sheetId="429" refreshError="1"/>
      <sheetData sheetId="430" refreshError="1"/>
      <sheetData sheetId="431"/>
      <sheetData sheetId="432"/>
      <sheetData sheetId="433"/>
      <sheetData sheetId="434"/>
      <sheetData sheetId="435"/>
      <sheetData sheetId="436"/>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sheetData sheetId="448"/>
      <sheetData sheetId="449"/>
      <sheetData sheetId="450"/>
      <sheetData sheetId="451"/>
      <sheetData sheetId="452"/>
      <sheetData sheetId="453"/>
      <sheetData sheetId="454"/>
      <sheetData sheetId="455" refreshError="1"/>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refreshError="1"/>
      <sheetData sheetId="480"/>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sheetData sheetId="506"/>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refreshError="1"/>
      <sheetData sheetId="535"/>
      <sheetData sheetId="536"/>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sheetData sheetId="550" refreshError="1"/>
      <sheetData sheetId="551" refreshError="1"/>
      <sheetData sheetId="552" refreshError="1"/>
      <sheetData sheetId="553" refreshError="1"/>
      <sheetData sheetId="554" refreshError="1"/>
      <sheetData sheetId="555" refreshError="1"/>
      <sheetData sheetId="556"/>
      <sheetData sheetId="557"/>
      <sheetData sheetId="558"/>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sheetData sheetId="599" refreshError="1"/>
      <sheetData sheetId="600" refreshError="1"/>
      <sheetData sheetId="601"/>
      <sheetData sheetId="602" refreshError="1"/>
      <sheetData sheetId="603" refreshError="1"/>
      <sheetData sheetId="604"/>
      <sheetData sheetId="605" refreshError="1"/>
      <sheetData sheetId="606"/>
      <sheetData sheetId="607"/>
      <sheetData sheetId="608" refreshError="1"/>
      <sheetData sheetId="609"/>
      <sheetData sheetId="610"/>
      <sheetData sheetId="611"/>
      <sheetData sheetId="612"/>
      <sheetData sheetId="613"/>
      <sheetData sheetId="614"/>
      <sheetData sheetId="615"/>
      <sheetData sheetId="616"/>
      <sheetData sheetId="617"/>
      <sheetData sheetId="618"/>
      <sheetData sheetId="619"/>
      <sheetData sheetId="620"/>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sheetData sheetId="631" refreshError="1"/>
      <sheetData sheetId="632" refreshError="1"/>
      <sheetData sheetId="633" refreshError="1"/>
      <sheetData sheetId="634"/>
      <sheetData sheetId="635" refreshError="1"/>
      <sheetData sheetId="636" refreshError="1"/>
      <sheetData sheetId="637"/>
      <sheetData sheetId="638"/>
      <sheetData sheetId="639"/>
      <sheetData sheetId="640"/>
      <sheetData sheetId="641"/>
      <sheetData sheetId="642"/>
      <sheetData sheetId="643" refreshError="1"/>
      <sheetData sheetId="644" refreshError="1"/>
      <sheetData sheetId="645" refreshError="1"/>
      <sheetData sheetId="646" refreshError="1"/>
      <sheetData sheetId="647"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TN vua"/>
      <sheetName val="Tong hop"/>
      <sheetName val="DG chi tiet"/>
      <sheetName val="Vua"/>
      <sheetName val="Gia"/>
      <sheetName val="Nhan cong"/>
      <sheetName val="BTN min"/>
      <sheetName val="DDD"/>
      <sheetName val="BTN tho"/>
      <sheetName val="00000000"/>
      <sheetName val="10000000"/>
      <sheetName val="20000000"/>
      <sheetName val="30000000"/>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tdg"/>
      <sheetName val="TN NEW"/>
      <sheetName val="285"/>
      <sheetName val="phangoithau"/>
      <sheetName val="TDT"/>
      <sheetName val="THCPXD"/>
      <sheetName val="cpkhac"/>
      <sheetName val="CP CBSX"/>
      <sheetName val="THTN"/>
      <sheetName val="TN CT"/>
      <sheetName val="VLNCMTC TN"/>
      <sheetName val="CT day dan su phu kien"/>
      <sheetName val="CT xa - tiep dia"/>
      <sheetName val="THEP HINH"/>
      <sheetName val="CT cot"/>
      <sheetName val="Ct BT mong"/>
      <sheetName val="DatDao"/>
      <sheetName val="K LUONG duong day"/>
      <sheetName val="DG"/>
      <sheetName val="TH CTO"/>
      <sheetName val="VL-NC CTo"/>
      <sheetName val="CT cong to"/>
      <sheetName val="KL CONG TO"/>
      <sheetName val="VL DAU THAU"/>
      <sheetName val="TH DZ0,4"/>
      <sheetName val="TT"/>
      <sheetName val="VCDD"/>
      <sheetName val="VL-NC DZ0,4"/>
      <sheetName val="TH THAO DO"/>
      <sheetName val="VL-NC-MTC thao do"/>
      <sheetName val="CT THAO DO"/>
      <sheetName val="KL Thao Do"/>
      <sheetName val="00000000"/>
      <sheetName val="tienluong"/>
      <sheetName val="Lç khoan LK1"/>
      <sheetName val="SILICA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T THu hoi"/>
      <sheetName val="ctinh"/>
      <sheetName val="thvatlieu"/>
      <sheetName val="vtthoi1"/>
      <sheetName val="vtthoi2"/>
      <sheetName val="vchuyen"/>
      <sheetName val="n.cong"/>
      <sheetName val="thopdtoan"/>
      <sheetName val="#REF"/>
      <sheetName val="#REF!"/>
      <sheetName val="vchu甜en"/>
      <sheetName val="sheet12"/>
      <sheetName val="Du_lieu"/>
      <sheetName val="_REF_"/>
      <sheetName val="gVL"/>
      <sheetName val="vchu?en"/>
      <sheetName val="CTNC"/>
      <sheetName val="CTVL"/>
      <sheetName val="thop`toan"/>
      <sheetName val="BK04"/>
      <sheetName val="vchu_en"/>
      <sheetName val="gia vt,nc,may"/>
      <sheetName val="vt2_x0000__x0000_1"/>
      <sheetName val="ctdg"/>
      <sheetName val="GT_THu_hoi"/>
      <sheetName val="n_cong"/>
      <sheetName val="vt2??1"/>
      <sheetName val="vt2"/>
    </sheetNames>
    <sheetDataSet>
      <sheetData sheetId="0" refreshError="1"/>
      <sheetData sheetId="1" refreshError="1">
        <row r="8">
          <cell r="B8" t="str">
            <v>Bª t«ng M100</v>
          </cell>
          <cell r="C8" t="str">
            <v>M3</v>
          </cell>
          <cell r="D8">
            <v>1</v>
          </cell>
          <cell r="F8">
            <v>264731.21600000001</v>
          </cell>
        </row>
        <row r="9">
          <cell r="B9" t="str">
            <v>Xi m¨ng PC30</v>
          </cell>
          <cell r="C9" t="str">
            <v>kg</v>
          </cell>
          <cell r="D9">
            <v>193</v>
          </cell>
          <cell r="E9">
            <v>820</v>
          </cell>
          <cell r="F9">
            <v>158260</v>
          </cell>
        </row>
        <row r="10">
          <cell r="B10" t="str">
            <v>C¸t vµng</v>
          </cell>
          <cell r="C10" t="str">
            <v>m3</v>
          </cell>
          <cell r="D10">
            <v>0.50600000000000001</v>
          </cell>
          <cell r="E10">
            <v>105000</v>
          </cell>
          <cell r="F10">
            <v>53130</v>
          </cell>
        </row>
        <row r="11">
          <cell r="B11" t="str">
            <v>§¸ 4 x 6</v>
          </cell>
          <cell r="C11" t="str">
            <v>m3</v>
          </cell>
          <cell r="D11">
            <v>0.89600000000000002</v>
          </cell>
          <cell r="E11">
            <v>58796</v>
          </cell>
          <cell r="F11">
            <v>52681.216</v>
          </cell>
        </row>
        <row r="12">
          <cell r="B12" t="str">
            <v xml:space="preserve">N­íc s¹ch </v>
          </cell>
          <cell r="C12" t="str">
            <v>m3</v>
          </cell>
          <cell r="D12">
            <v>0.16500000000000001</v>
          </cell>
          <cell r="E12">
            <v>4000</v>
          </cell>
          <cell r="F12">
            <v>660</v>
          </cell>
        </row>
        <row r="13">
          <cell r="B13" t="str">
            <v>Mãng cét H 7,5m</v>
          </cell>
          <cell r="C13" t="str">
            <v xml:space="preserve">1C¸i </v>
          </cell>
          <cell r="D13">
            <v>0.77</v>
          </cell>
          <cell r="F13">
            <v>189427.57120000001</v>
          </cell>
        </row>
        <row r="14">
          <cell r="B14" t="str">
            <v>Bª t«ng M100</v>
          </cell>
          <cell r="C14" t="str">
            <v>m3</v>
          </cell>
          <cell r="D14">
            <v>0.7</v>
          </cell>
          <cell r="E14">
            <v>264731.21600000001</v>
          </cell>
          <cell r="F14">
            <v>185311.8512</v>
          </cell>
        </row>
        <row r="15">
          <cell r="B15" t="str">
            <v>§¸ 4 x 6 lãt mãng</v>
          </cell>
          <cell r="C15" t="str">
            <v>m3</v>
          </cell>
          <cell r="D15">
            <v>7.0000000000000007E-2</v>
          </cell>
          <cell r="E15">
            <v>58796</v>
          </cell>
          <cell r="F15">
            <v>4115.72</v>
          </cell>
        </row>
        <row r="16">
          <cell r="B16" t="str">
            <v>Mãng cét H 8,5m</v>
          </cell>
          <cell r="C16" t="str">
            <v xml:space="preserve">1C¸i </v>
          </cell>
          <cell r="D16">
            <v>0.77</v>
          </cell>
          <cell r="F16">
            <v>189427.57120000001</v>
          </cell>
        </row>
        <row r="17">
          <cell r="B17" t="str">
            <v>Bª t«ng M100</v>
          </cell>
          <cell r="C17" t="str">
            <v>m3</v>
          </cell>
          <cell r="D17">
            <v>0.7</v>
          </cell>
          <cell r="E17">
            <v>264731.21600000001</v>
          </cell>
          <cell r="F17">
            <v>185311.8512</v>
          </cell>
        </row>
        <row r="18">
          <cell r="B18" t="str">
            <v>§¸ 4 x 6 lãt mãng</v>
          </cell>
          <cell r="C18" t="str">
            <v>m3</v>
          </cell>
          <cell r="D18">
            <v>7.0000000000000007E-2</v>
          </cell>
          <cell r="E18">
            <v>58796</v>
          </cell>
          <cell r="F18">
            <v>4115.72</v>
          </cell>
        </row>
        <row r="19">
          <cell r="B19" t="str">
            <v>Xµ 4S-2L</v>
          </cell>
          <cell r="C19" t="str">
            <v>bé</v>
          </cell>
          <cell r="D19">
            <v>1</v>
          </cell>
          <cell r="F19">
            <v>71292.337499999994</v>
          </cell>
        </row>
        <row r="20">
          <cell r="B20" t="str">
            <v xml:space="preserve">Thanh xµ , bul«ng vµ c¸c chi tiÕt kh¸c </v>
          </cell>
          <cell r="C20" t="str">
            <v>kg</v>
          </cell>
          <cell r="D20">
            <v>9.1224999999999987</v>
          </cell>
          <cell r="E20">
            <v>7815</v>
          </cell>
          <cell r="F20">
            <v>71292.337499999994</v>
          </cell>
        </row>
        <row r="21">
          <cell r="B21" t="str">
            <v>Xµ 2S-1L</v>
          </cell>
          <cell r="C21" t="str">
            <v>bé</v>
          </cell>
          <cell r="D21">
            <v>1</v>
          </cell>
          <cell r="F21">
            <v>52467.956249999996</v>
          </cell>
        </row>
        <row r="22">
          <cell r="B22" t="str">
            <v xml:space="preserve">Thanh xµ , bul«ng vµ c¸c chi tiÕt kh¸c </v>
          </cell>
          <cell r="C22" t="str">
            <v>kg</v>
          </cell>
          <cell r="D22">
            <v>6.7137499999999992</v>
          </cell>
          <cell r="E22">
            <v>7815</v>
          </cell>
          <cell r="F22">
            <v>52467.956249999996</v>
          </cell>
        </row>
        <row r="23">
          <cell r="B23" t="str">
            <v>Xµ ®ì d©y ra sau c«ng t¬</v>
          </cell>
          <cell r="C23" t="str">
            <v>bé</v>
          </cell>
          <cell r="D23">
            <v>1</v>
          </cell>
          <cell r="F23">
            <v>48062.249999999993</v>
          </cell>
        </row>
        <row r="24">
          <cell r="B24" t="str">
            <v xml:space="preserve">Thanh xµ , blu«ng vµ c¸c chi tiÕt kh¸c </v>
          </cell>
          <cell r="C24" t="str">
            <v>kg</v>
          </cell>
          <cell r="D24">
            <v>6.1499999999999995</v>
          </cell>
          <cell r="E24">
            <v>7815</v>
          </cell>
          <cell r="F24">
            <v>48062.249999999993</v>
          </cell>
        </row>
        <row r="25">
          <cell r="B25" t="str">
            <v>Xµ ®ì hßm c«ng t¬</v>
          </cell>
          <cell r="C25" t="str">
            <v>bé</v>
          </cell>
          <cell r="D25">
            <v>1</v>
          </cell>
          <cell r="F25">
            <v>57127.649999999994</v>
          </cell>
        </row>
        <row r="26">
          <cell r="B26" t="str">
            <v xml:space="preserve">Thanh xµ , bul«ng vµ c¸c chi tiÕt kh¸c </v>
          </cell>
          <cell r="C26" t="str">
            <v>kg</v>
          </cell>
          <cell r="D26">
            <v>7.31</v>
          </cell>
          <cell r="E26">
            <v>7815</v>
          </cell>
          <cell r="F26">
            <v>57127.649999999994</v>
          </cell>
        </row>
        <row r="27">
          <cell r="B27" t="str">
            <v>TiÕp ®Þa lÆp l¹i</v>
          </cell>
          <cell r="C27" t="str">
            <v>1vtrÝ</v>
          </cell>
          <cell r="D27">
            <v>43.208003749999989</v>
          </cell>
          <cell r="F27">
            <v>199270.86499999996</v>
          </cell>
        </row>
        <row r="28">
          <cell r="B28" t="str">
            <v>Cäc L63x63x6</v>
          </cell>
          <cell r="C28" t="str">
            <v>kg</v>
          </cell>
          <cell r="D28">
            <v>29.376499999999997</v>
          </cell>
          <cell r="E28">
            <v>5000</v>
          </cell>
          <cell r="F28">
            <v>146882.49999999997</v>
          </cell>
        </row>
        <row r="29">
          <cell r="B29" t="str">
            <v xml:space="preserve">D©y tiÕp ®Þa F10+ b¶n nèi ®Êt </v>
          </cell>
          <cell r="C29" t="str">
            <v>kg</v>
          </cell>
          <cell r="D29">
            <v>12.777649999999998</v>
          </cell>
          <cell r="E29">
            <v>4100</v>
          </cell>
          <cell r="F29">
            <v>52388.364999999991</v>
          </cell>
        </row>
        <row r="30">
          <cell r="B30" t="str">
            <v xml:space="preserve">Cét ®iÖn H7,5m </v>
          </cell>
          <cell r="C30" t="str">
            <v>C¸i</v>
          </cell>
          <cell r="D30">
            <v>1</v>
          </cell>
          <cell r="F30">
            <v>455066.36800000002</v>
          </cell>
        </row>
        <row r="31">
          <cell r="B31" t="str">
            <v>Cét H7,5m</v>
          </cell>
          <cell r="C31" t="str">
            <v>cét</v>
          </cell>
          <cell r="D31">
            <v>1</v>
          </cell>
          <cell r="E31">
            <v>447274</v>
          </cell>
          <cell r="F31">
            <v>447274</v>
          </cell>
        </row>
        <row r="32">
          <cell r="B32" t="str">
            <v>Gç kª</v>
          </cell>
          <cell r="C32" t="str">
            <v>m3</v>
          </cell>
          <cell r="D32">
            <v>6.0000000000000001E-3</v>
          </cell>
          <cell r="E32">
            <v>915988</v>
          </cell>
          <cell r="F32">
            <v>5495.9279999999999</v>
          </cell>
        </row>
        <row r="33">
          <cell r="B33" t="str">
            <v>S¬n</v>
          </cell>
          <cell r="C33" t="str">
            <v>kg</v>
          </cell>
          <cell r="D33">
            <v>0.12</v>
          </cell>
          <cell r="E33">
            <v>19137</v>
          </cell>
          <cell r="F33">
            <v>2296.44</v>
          </cell>
        </row>
        <row r="34">
          <cell r="B34" t="str">
            <v xml:space="preserve">Cét ®iÖn H8,5m </v>
          </cell>
          <cell r="C34" t="str">
            <v>C¸i</v>
          </cell>
          <cell r="D34">
            <v>1</v>
          </cell>
          <cell r="F34">
            <v>591496.3679999999</v>
          </cell>
        </row>
        <row r="35">
          <cell r="B35" t="str">
            <v>Cét H8,5m</v>
          </cell>
          <cell r="C35" t="str">
            <v>cét</v>
          </cell>
          <cell r="D35">
            <v>1</v>
          </cell>
          <cell r="E35">
            <v>583704</v>
          </cell>
          <cell r="F35">
            <v>583704</v>
          </cell>
        </row>
        <row r="36">
          <cell r="B36" t="str">
            <v>Gç kª</v>
          </cell>
          <cell r="C36" t="str">
            <v>m3</v>
          </cell>
          <cell r="D36">
            <v>6.0000000000000001E-3</v>
          </cell>
          <cell r="E36">
            <v>915988</v>
          </cell>
          <cell r="F36">
            <v>5495.9279999999999</v>
          </cell>
        </row>
        <row r="37">
          <cell r="B37" t="str">
            <v>S¬n</v>
          </cell>
          <cell r="C37" t="str">
            <v>kg</v>
          </cell>
          <cell r="D37">
            <v>0.12</v>
          </cell>
          <cell r="E37">
            <v>19137</v>
          </cell>
          <cell r="F37">
            <v>2296.44</v>
          </cell>
        </row>
        <row r="38">
          <cell r="B38" t="str">
            <v xml:space="preserve">Hßm ®ùng 02 c«ng t¬ trªn  cét H7,5 </v>
          </cell>
          <cell r="F38">
            <v>463750</v>
          </cell>
        </row>
        <row r="39">
          <cell r="B39" t="str">
            <v xml:space="preserve">Hßm compusit ( Cã bé chia ®iÖn ) </v>
          </cell>
          <cell r="C39" t="str">
            <v>c¸i</v>
          </cell>
          <cell r="D39">
            <v>1</v>
          </cell>
          <cell r="E39">
            <v>325000</v>
          </cell>
          <cell r="F39">
            <v>325000</v>
          </cell>
        </row>
        <row r="40">
          <cell r="B40" t="str">
            <v>C¸p myle 2x11</v>
          </cell>
          <cell r="C40" t="str">
            <v>m</v>
          </cell>
          <cell r="D40">
            <v>5</v>
          </cell>
          <cell r="E40">
            <v>21600</v>
          </cell>
          <cell r="F40">
            <v>108000</v>
          </cell>
        </row>
        <row r="41">
          <cell r="B41" t="str">
            <v xml:space="preserve">CÇu ch× 5-20A </v>
          </cell>
          <cell r="C41" t="str">
            <v>C¸i</v>
          </cell>
          <cell r="D41">
            <v>2</v>
          </cell>
          <cell r="E41">
            <v>5000</v>
          </cell>
          <cell r="F41">
            <v>10000</v>
          </cell>
        </row>
        <row r="42">
          <cell r="B42" t="str">
            <v xml:space="preserve">D©y ®¬n 1*6 </v>
          </cell>
          <cell r="C42" t="str">
            <v>m</v>
          </cell>
          <cell r="D42">
            <v>2.8</v>
          </cell>
          <cell r="E42">
            <v>1500</v>
          </cell>
          <cell r="F42">
            <v>4200</v>
          </cell>
        </row>
        <row r="43">
          <cell r="B43" t="str">
            <v xml:space="preserve">§inh vÝt </v>
          </cell>
          <cell r="C43" t="str">
            <v>C¸i</v>
          </cell>
          <cell r="D43">
            <v>6</v>
          </cell>
          <cell r="E43">
            <v>50</v>
          </cell>
          <cell r="F43">
            <v>300</v>
          </cell>
        </row>
        <row r="44">
          <cell r="B44" t="str">
            <v xml:space="preserve">B¨ng dÝnh </v>
          </cell>
          <cell r="C44" t="str">
            <v>Cuén</v>
          </cell>
          <cell r="D44">
            <v>0.5</v>
          </cell>
          <cell r="E44">
            <v>2500</v>
          </cell>
          <cell r="F44">
            <v>1250</v>
          </cell>
        </row>
        <row r="45">
          <cell r="B45" t="str">
            <v>GhÝp sö lý ®ång nh«m AM50</v>
          </cell>
          <cell r="C45" t="str">
            <v>C¸i</v>
          </cell>
          <cell r="D45">
            <v>2</v>
          </cell>
          <cell r="E45">
            <v>7500</v>
          </cell>
          <cell r="F45">
            <v>15000</v>
          </cell>
        </row>
        <row r="46">
          <cell r="B46" t="str">
            <v xml:space="preserve">Hßm ®ùng 02 c«ng t¬ trªn  cét H8,5 </v>
          </cell>
          <cell r="F46">
            <v>485350</v>
          </cell>
        </row>
        <row r="47">
          <cell r="B47" t="str">
            <v xml:space="preserve">Hßm compusit ( Cã bé chia ®iÖn ) </v>
          </cell>
          <cell r="C47" t="str">
            <v>c¸i</v>
          </cell>
          <cell r="D47">
            <v>1</v>
          </cell>
          <cell r="E47">
            <v>325000</v>
          </cell>
          <cell r="F47">
            <v>325000</v>
          </cell>
        </row>
        <row r="48">
          <cell r="B48" t="str">
            <v>C¸p myle 2x11</v>
          </cell>
          <cell r="C48" t="str">
            <v>m</v>
          </cell>
          <cell r="D48">
            <v>6</v>
          </cell>
          <cell r="E48">
            <v>21600</v>
          </cell>
          <cell r="F48">
            <v>129600</v>
          </cell>
        </row>
        <row r="49">
          <cell r="B49" t="str">
            <v xml:space="preserve">CÇu ch× 5-20A </v>
          </cell>
          <cell r="C49" t="str">
            <v>C¸i</v>
          </cell>
          <cell r="D49">
            <v>2</v>
          </cell>
          <cell r="E49">
            <v>5000</v>
          </cell>
          <cell r="F49">
            <v>10000</v>
          </cell>
        </row>
        <row r="50">
          <cell r="B50" t="str">
            <v xml:space="preserve">D©y ®¬n 1*6 </v>
          </cell>
          <cell r="C50" t="str">
            <v>m</v>
          </cell>
          <cell r="D50">
            <v>2.8</v>
          </cell>
          <cell r="E50">
            <v>1500</v>
          </cell>
          <cell r="F50">
            <v>4200</v>
          </cell>
        </row>
        <row r="51">
          <cell r="B51" t="str">
            <v xml:space="preserve">§inh vÝt </v>
          </cell>
          <cell r="C51" t="str">
            <v>C¸i</v>
          </cell>
          <cell r="D51">
            <v>6</v>
          </cell>
          <cell r="E51">
            <v>50</v>
          </cell>
          <cell r="F51">
            <v>300</v>
          </cell>
        </row>
        <row r="52">
          <cell r="B52" t="str">
            <v xml:space="preserve">B¨ng dÝnh </v>
          </cell>
          <cell r="C52" t="str">
            <v>Cuén</v>
          </cell>
          <cell r="D52">
            <v>0.5</v>
          </cell>
          <cell r="E52">
            <v>2500</v>
          </cell>
          <cell r="F52">
            <v>1250</v>
          </cell>
        </row>
        <row r="53">
          <cell r="B53" t="str">
            <v>GhÝp sö lý ®ång nh«m AM50</v>
          </cell>
          <cell r="C53" t="str">
            <v>C¸i</v>
          </cell>
          <cell r="D53">
            <v>2</v>
          </cell>
          <cell r="E53">
            <v>7500</v>
          </cell>
          <cell r="F53">
            <v>15000</v>
          </cell>
        </row>
        <row r="54">
          <cell r="B54" t="str">
            <v xml:space="preserve">Hßm ®ùng 04 c«ng t¬ trªn  cét H7,5 </v>
          </cell>
          <cell r="F54">
            <v>556900</v>
          </cell>
        </row>
        <row r="55">
          <cell r="B55" t="str">
            <v xml:space="preserve">Hßm compusit( Cã bé chia ®iÖn ) </v>
          </cell>
          <cell r="C55" t="str">
            <v>c¸i</v>
          </cell>
          <cell r="D55">
            <v>1</v>
          </cell>
          <cell r="E55">
            <v>400000</v>
          </cell>
          <cell r="F55">
            <v>400000</v>
          </cell>
        </row>
        <row r="56">
          <cell r="B56" t="str">
            <v>C¸p myle 2x16</v>
          </cell>
          <cell r="C56" t="str">
            <v>m</v>
          </cell>
          <cell r="D56">
            <v>5</v>
          </cell>
          <cell r="E56">
            <v>21600</v>
          </cell>
          <cell r="F56">
            <v>108000</v>
          </cell>
        </row>
        <row r="57">
          <cell r="B57" t="str">
            <v xml:space="preserve">CÇu ch× 5-20A </v>
          </cell>
          <cell r="C57" t="str">
            <v>C¸i</v>
          </cell>
          <cell r="D57">
            <v>4</v>
          </cell>
          <cell r="E57">
            <v>5000</v>
          </cell>
          <cell r="F57">
            <v>20000</v>
          </cell>
        </row>
        <row r="58">
          <cell r="B58" t="str">
            <v xml:space="preserve">D©y ®¬n 1*6 </v>
          </cell>
          <cell r="C58" t="str">
            <v>m</v>
          </cell>
          <cell r="D58">
            <v>7.2</v>
          </cell>
          <cell r="E58">
            <v>1500</v>
          </cell>
          <cell r="F58">
            <v>10800</v>
          </cell>
        </row>
        <row r="59">
          <cell r="B59" t="str">
            <v xml:space="preserve">§inh vÝt </v>
          </cell>
          <cell r="C59" t="str">
            <v>C¸i</v>
          </cell>
          <cell r="D59">
            <v>12</v>
          </cell>
          <cell r="E59">
            <v>50</v>
          </cell>
          <cell r="F59">
            <v>600</v>
          </cell>
        </row>
        <row r="60">
          <cell r="B60" t="str">
            <v xml:space="preserve">B¨ng dÝnh </v>
          </cell>
          <cell r="C60" t="str">
            <v>Cuén</v>
          </cell>
          <cell r="D60">
            <v>1</v>
          </cell>
          <cell r="E60">
            <v>2500</v>
          </cell>
          <cell r="F60">
            <v>2500</v>
          </cell>
        </row>
        <row r="61">
          <cell r="B61" t="str">
            <v>GhÝp sö lý ®ång nh«m AM50</v>
          </cell>
          <cell r="C61" t="str">
            <v>C¸i</v>
          </cell>
          <cell r="D61">
            <v>2</v>
          </cell>
          <cell r="E61">
            <v>7500</v>
          </cell>
          <cell r="F61">
            <v>15000</v>
          </cell>
        </row>
        <row r="62">
          <cell r="B62" t="str">
            <v xml:space="preserve">Hßm ®ùng 04 c«ng t¬ trªn cét H8,5 </v>
          </cell>
          <cell r="F62">
            <v>578500</v>
          </cell>
        </row>
        <row r="63">
          <cell r="B63" t="str">
            <v xml:space="preserve">Hßm compusit( Cã bé chia ®iÖn ) </v>
          </cell>
          <cell r="C63" t="str">
            <v>c¸i</v>
          </cell>
          <cell r="D63">
            <v>1</v>
          </cell>
          <cell r="E63">
            <v>400000</v>
          </cell>
          <cell r="F63">
            <v>400000</v>
          </cell>
        </row>
        <row r="64">
          <cell r="B64" t="str">
            <v>C¸p myle 2x16</v>
          </cell>
          <cell r="C64" t="str">
            <v>m</v>
          </cell>
          <cell r="D64">
            <v>6</v>
          </cell>
          <cell r="E64">
            <v>21600</v>
          </cell>
          <cell r="F64">
            <v>129600</v>
          </cell>
        </row>
        <row r="65">
          <cell r="B65" t="str">
            <v xml:space="preserve">CÇu ch× 5-20A </v>
          </cell>
          <cell r="C65" t="str">
            <v>C¸i</v>
          </cell>
          <cell r="D65">
            <v>4</v>
          </cell>
          <cell r="E65">
            <v>5000</v>
          </cell>
          <cell r="F65">
            <v>20000</v>
          </cell>
        </row>
        <row r="66">
          <cell r="B66" t="str">
            <v xml:space="preserve">D©y ®¬n 1*6 </v>
          </cell>
          <cell r="C66" t="str">
            <v>m</v>
          </cell>
          <cell r="D66">
            <v>7.2</v>
          </cell>
          <cell r="E66">
            <v>1500</v>
          </cell>
          <cell r="F66">
            <v>10800</v>
          </cell>
        </row>
        <row r="67">
          <cell r="B67" t="str">
            <v xml:space="preserve">§inh vÝt </v>
          </cell>
          <cell r="C67" t="str">
            <v>C¸i</v>
          </cell>
          <cell r="D67">
            <v>12</v>
          </cell>
          <cell r="E67">
            <v>50</v>
          </cell>
          <cell r="F67">
            <v>600</v>
          </cell>
        </row>
        <row r="68">
          <cell r="B68" t="str">
            <v xml:space="preserve">B¨ng dÝnh </v>
          </cell>
          <cell r="C68" t="str">
            <v>Cuén</v>
          </cell>
          <cell r="D68">
            <v>1</v>
          </cell>
          <cell r="E68">
            <v>2500</v>
          </cell>
          <cell r="F68">
            <v>2500</v>
          </cell>
        </row>
        <row r="69">
          <cell r="B69" t="str">
            <v>GhÝp sö lý ®ång nh«m AM50</v>
          </cell>
          <cell r="C69" t="str">
            <v>C¸i</v>
          </cell>
          <cell r="D69">
            <v>2</v>
          </cell>
          <cell r="E69">
            <v>7500</v>
          </cell>
          <cell r="F69">
            <v>15000</v>
          </cell>
        </row>
        <row r="70">
          <cell r="B70" t="str">
            <v>C¨ng d©y lÊy ®é vâng</v>
          </cell>
        </row>
        <row r="71">
          <cell r="B71" t="str">
            <v>D©y A 35</v>
          </cell>
          <cell r="C71" t="str">
            <v>km</v>
          </cell>
          <cell r="D71">
            <v>1</v>
          </cell>
          <cell r="F71">
            <v>3177467.5</v>
          </cell>
        </row>
        <row r="72">
          <cell r="B72" t="str">
            <v>D©y nh«m A35</v>
          </cell>
          <cell r="C72" t="str">
            <v>kg</v>
          </cell>
          <cell r="D72">
            <v>97.375</v>
          </cell>
          <cell r="E72">
            <v>29300</v>
          </cell>
          <cell r="F72">
            <v>2853087.5</v>
          </cell>
        </row>
        <row r="73">
          <cell r="B73" t="str">
            <v>GhÝp kÑp c¸p A35 (T¹m tÝnh )</v>
          </cell>
          <cell r="C73" t="str">
            <v>c¸i</v>
          </cell>
          <cell r="D73">
            <v>32</v>
          </cell>
          <cell r="E73">
            <v>4500</v>
          </cell>
          <cell r="F73">
            <v>144000</v>
          </cell>
        </row>
        <row r="74">
          <cell r="B74" t="str">
            <v>X¨ng</v>
          </cell>
          <cell r="C74" t="str">
            <v>kg</v>
          </cell>
          <cell r="D74">
            <v>0.25</v>
          </cell>
          <cell r="E74">
            <v>5300</v>
          </cell>
          <cell r="F74">
            <v>1325</v>
          </cell>
        </row>
        <row r="75">
          <cell r="B75" t="str">
            <v>Tre c©y</v>
          </cell>
          <cell r="C75" t="str">
            <v>c©y</v>
          </cell>
          <cell r="D75">
            <v>15</v>
          </cell>
          <cell r="E75">
            <v>11737</v>
          </cell>
          <cell r="F75">
            <v>176055</v>
          </cell>
        </row>
        <row r="76">
          <cell r="B76" t="str">
            <v>D©y thÐp 1ly</v>
          </cell>
          <cell r="C76" t="str">
            <v>kg</v>
          </cell>
          <cell r="D76">
            <v>0.3</v>
          </cell>
          <cell r="E76">
            <v>10000</v>
          </cell>
          <cell r="F76">
            <v>3000</v>
          </cell>
        </row>
        <row r="77">
          <cell r="B77" t="str">
            <v>D©y PVC A35</v>
          </cell>
          <cell r="C77" t="str">
            <v>km</v>
          </cell>
          <cell r="D77">
            <v>1</v>
          </cell>
          <cell r="F77">
            <v>5533480</v>
          </cell>
        </row>
        <row r="78">
          <cell r="B78" t="str">
            <v>D©y PVC A35</v>
          </cell>
          <cell r="C78" t="str">
            <v>m</v>
          </cell>
          <cell r="D78">
            <v>1030</v>
          </cell>
          <cell r="E78">
            <v>5060</v>
          </cell>
          <cell r="F78">
            <v>5211800</v>
          </cell>
        </row>
        <row r="79">
          <cell r="B79" t="str">
            <v>GhÝp kÑp c¸p A35 ( T¹m tÝnh )</v>
          </cell>
          <cell r="C79" t="str">
            <v>c¸i</v>
          </cell>
          <cell r="D79">
            <v>32</v>
          </cell>
          <cell r="E79">
            <v>4500</v>
          </cell>
          <cell r="F79">
            <v>144000</v>
          </cell>
        </row>
        <row r="80">
          <cell r="B80" t="str">
            <v>X¨ng</v>
          </cell>
          <cell r="C80" t="str">
            <v>kg</v>
          </cell>
          <cell r="D80">
            <v>0.25</v>
          </cell>
          <cell r="E80">
            <v>5300</v>
          </cell>
          <cell r="F80">
            <v>1325</v>
          </cell>
        </row>
        <row r="81">
          <cell r="B81" t="str">
            <v>Tre c©y</v>
          </cell>
          <cell r="C81" t="str">
            <v>c©y</v>
          </cell>
          <cell r="D81">
            <v>15</v>
          </cell>
          <cell r="E81">
            <v>11737</v>
          </cell>
          <cell r="F81">
            <v>176055</v>
          </cell>
        </row>
        <row r="82">
          <cell r="B82" t="str">
            <v>D©y thÐp 1ly</v>
          </cell>
          <cell r="C82" t="str">
            <v>kg</v>
          </cell>
          <cell r="D82">
            <v>0.03</v>
          </cell>
          <cell r="E82">
            <v>10000</v>
          </cell>
          <cell r="F82">
            <v>300</v>
          </cell>
        </row>
        <row r="83">
          <cell r="B83" t="str">
            <v>S¬n xµ l¹i toµn tuyÕn</v>
          </cell>
          <cell r="C83" t="str">
            <v>m2</v>
          </cell>
          <cell r="D83">
            <v>1</v>
          </cell>
          <cell r="F83">
            <v>5900.4806666666673</v>
          </cell>
        </row>
        <row r="84">
          <cell r="B84" t="str">
            <v>S¬n  chèng gØ ( 2 líp )</v>
          </cell>
          <cell r="C84" t="str">
            <v>Kg</v>
          </cell>
          <cell r="D84">
            <v>0.22533333333333336</v>
          </cell>
          <cell r="E84">
            <v>14127</v>
          </cell>
          <cell r="F84">
            <v>3183.2840000000006</v>
          </cell>
        </row>
        <row r="85">
          <cell r="B85" t="str">
            <v>S¬n ghi ( 1líp)</v>
          </cell>
          <cell r="C85" t="str">
            <v>Kg</v>
          </cell>
          <cell r="D85">
            <v>0.11266666666666668</v>
          </cell>
          <cell r="E85">
            <v>17155</v>
          </cell>
          <cell r="F85">
            <v>1932.7966666666669</v>
          </cell>
        </row>
        <row r="86">
          <cell r="B86" t="str">
            <v xml:space="preserve">X¨ng </v>
          </cell>
          <cell r="C86" t="str">
            <v>Kg</v>
          </cell>
          <cell r="D86">
            <v>0.14799999999999999</v>
          </cell>
          <cell r="E86">
            <v>5300</v>
          </cell>
          <cell r="F86">
            <v>784.4</v>
          </cell>
        </row>
        <row r="87">
          <cell r="B87" t="str">
            <v xml:space="preserve">Sø h¹ thÕ  A30 c¶ ty  ®­êng trôc </v>
          </cell>
          <cell r="C87" t="str">
            <v>qu¶</v>
          </cell>
          <cell r="D87">
            <v>1</v>
          </cell>
          <cell r="E87">
            <v>5500</v>
          </cell>
          <cell r="F87">
            <v>5500</v>
          </cell>
        </row>
        <row r="88">
          <cell r="B88" t="str">
            <v>Sø A 20 + ty</v>
          </cell>
          <cell r="C88" t="str">
            <v>qu¶</v>
          </cell>
          <cell r="D88">
            <v>1</v>
          </cell>
          <cell r="E88">
            <v>4500</v>
          </cell>
          <cell r="F88">
            <v>4500</v>
          </cell>
        </row>
        <row r="89">
          <cell r="B89" t="str">
            <v>KÐo d©y v­ît ®­êng&gt;5m</v>
          </cell>
          <cell r="C89" t="str">
            <v>VT</v>
          </cell>
          <cell r="D89">
            <v>1</v>
          </cell>
          <cell r="F89">
            <v>156844</v>
          </cell>
        </row>
        <row r="90">
          <cell r="B90" t="str">
            <v xml:space="preserve">Tre c©y </v>
          </cell>
          <cell r="C90" t="str">
            <v xml:space="preserve">C©y </v>
          </cell>
          <cell r="D90">
            <v>12</v>
          </cell>
          <cell r="E90">
            <v>11737</v>
          </cell>
          <cell r="F90">
            <v>140844</v>
          </cell>
        </row>
        <row r="91">
          <cell r="B91" t="str">
            <v xml:space="preserve">D©y thÐp buéc </v>
          </cell>
          <cell r="C91" t="str">
            <v>Kg</v>
          </cell>
          <cell r="D91">
            <v>1.6</v>
          </cell>
          <cell r="E91">
            <v>10000</v>
          </cell>
          <cell r="F91">
            <v>16000</v>
          </cell>
        </row>
      </sheetData>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refreshError="1"/>
      <sheetData sheetId="27"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n chuyen"/>
      <sheetName val="VTTHoi"/>
      <sheetName val="CTVL"/>
      <sheetName val="CTNC"/>
      <sheetName val="BTH"/>
      <sheetName val="THDT"/>
      <sheetName val="THDT (2)"/>
      <sheetName val="to bia"/>
      <sheetName val="VL,NC,MTC"/>
    </sheetNames>
    <sheetDataSet>
      <sheetData sheetId="0"/>
      <sheetData sheetId="1"/>
      <sheetData sheetId="2" refreshError="1">
        <row r="6">
          <cell r="B6" t="str">
            <v>Bª t«ng M150</v>
          </cell>
          <cell r="F6">
            <v>302510.60800000001</v>
          </cell>
        </row>
        <row r="7">
          <cell r="B7" t="str">
            <v>Xi m¨ng PC 300</v>
          </cell>
          <cell r="C7" t="str">
            <v>kg</v>
          </cell>
          <cell r="D7">
            <v>296</v>
          </cell>
          <cell r="E7">
            <v>720</v>
          </cell>
          <cell r="F7">
            <v>213120</v>
          </cell>
        </row>
        <row r="8">
          <cell r="B8" t="str">
            <v>C¸t</v>
          </cell>
          <cell r="C8" t="str">
            <v>m3</v>
          </cell>
          <cell r="D8">
            <v>0.48799999999999999</v>
          </cell>
          <cell r="E8">
            <v>58721</v>
          </cell>
          <cell r="F8">
            <v>28655.847999999998</v>
          </cell>
        </row>
        <row r="9">
          <cell r="B9" t="str">
            <v>Sái 2 x 4</v>
          </cell>
          <cell r="C9" t="str">
            <v>m3</v>
          </cell>
          <cell r="D9">
            <v>0.88800000000000001</v>
          </cell>
          <cell r="E9">
            <v>68395</v>
          </cell>
          <cell r="F9">
            <v>60734.76</v>
          </cell>
        </row>
        <row r="10">
          <cell r="B10" t="str">
            <v>L¾p xµ X 1 - 4</v>
          </cell>
          <cell r="D10">
            <v>8.7124999999999986</v>
          </cell>
          <cell r="F10">
            <v>66711.612499999988</v>
          </cell>
        </row>
        <row r="11">
          <cell r="B11" t="str">
            <v>ThÐp L63 x 63 x 6</v>
          </cell>
          <cell r="C11" t="str">
            <v>kg</v>
          </cell>
          <cell r="D11">
            <v>7.9949999999999992</v>
          </cell>
          <cell r="E11">
            <v>7657</v>
          </cell>
          <cell r="F11">
            <v>61217.714999999997</v>
          </cell>
        </row>
        <row r="12">
          <cell r="B12" t="str">
            <v>ThÐp CT 3 F 16</v>
          </cell>
          <cell r="C12" t="str">
            <v>kg</v>
          </cell>
          <cell r="D12">
            <v>0.71749999999999992</v>
          </cell>
          <cell r="E12">
            <v>7657</v>
          </cell>
          <cell r="F12">
            <v>5493.8974999999991</v>
          </cell>
        </row>
        <row r="13">
          <cell r="B13" t="str">
            <v>L¾p xµ X 3 - 4</v>
          </cell>
          <cell r="D13">
            <v>15.784999999999998</v>
          </cell>
          <cell r="F13">
            <v>120865.74499999998</v>
          </cell>
        </row>
        <row r="14">
          <cell r="B14" t="str">
            <v>ThÐp L63 x 63 x 6</v>
          </cell>
          <cell r="C14" t="str">
            <v>kg</v>
          </cell>
          <cell r="D14">
            <v>14.042499999999999</v>
          </cell>
          <cell r="E14">
            <v>7657</v>
          </cell>
          <cell r="F14">
            <v>107523.42249999999</v>
          </cell>
        </row>
        <row r="15">
          <cell r="B15" t="str">
            <v>ThÐp CT 3 F 16</v>
          </cell>
          <cell r="C15" t="str">
            <v>kg</v>
          </cell>
          <cell r="D15">
            <v>1.7424999999999997</v>
          </cell>
          <cell r="E15">
            <v>7657</v>
          </cell>
          <cell r="F15">
            <v>13342.322499999998</v>
          </cell>
        </row>
        <row r="16">
          <cell r="B16" t="str">
            <v xml:space="preserve"> L¾p xµ X4 - 4</v>
          </cell>
          <cell r="D16">
            <v>15.477499999999999</v>
          </cell>
          <cell r="F16">
            <v>118511.2175</v>
          </cell>
        </row>
        <row r="17">
          <cell r="B17" t="str">
            <v>ThÐp L63 x 63 x 6</v>
          </cell>
          <cell r="C17" t="str">
            <v>kg</v>
          </cell>
          <cell r="D17">
            <v>12.914999999999999</v>
          </cell>
          <cell r="E17">
            <v>7657</v>
          </cell>
          <cell r="F17">
            <v>98890.154999999999</v>
          </cell>
        </row>
        <row r="18">
          <cell r="B18" t="str">
            <v>Bu l«ng M16 x 220</v>
          </cell>
          <cell r="C18" t="str">
            <v>kg</v>
          </cell>
          <cell r="D18">
            <v>2.5625</v>
          </cell>
          <cell r="E18">
            <v>7657</v>
          </cell>
          <cell r="F18">
            <v>19621.0625</v>
          </cell>
        </row>
        <row r="19">
          <cell r="B19" t="str">
            <v xml:space="preserve"> Xµ ®ì d©y ra sau c«ng t¬</v>
          </cell>
          <cell r="D19">
            <v>4.7799999999999994</v>
          </cell>
          <cell r="F19">
            <v>36600.46</v>
          </cell>
        </row>
        <row r="20">
          <cell r="B20" t="str">
            <v>ThÐp L 50 x 50 x 5</v>
          </cell>
          <cell r="C20" t="str">
            <v>kg</v>
          </cell>
          <cell r="D20">
            <v>2.87</v>
          </cell>
          <cell r="E20">
            <v>7657</v>
          </cell>
          <cell r="F20">
            <v>21975.59</v>
          </cell>
        </row>
        <row r="21">
          <cell r="B21" t="str">
            <v>ThÐp L60 x 6</v>
          </cell>
          <cell r="C21" t="str">
            <v>kg</v>
          </cell>
          <cell r="D21">
            <v>1.1499999999999999</v>
          </cell>
          <cell r="E21">
            <v>7657</v>
          </cell>
          <cell r="F21">
            <v>8805.5499999999993</v>
          </cell>
        </row>
        <row r="22">
          <cell r="B22" t="str">
            <v>Bu l«ng M16 x 24</v>
          </cell>
          <cell r="C22" t="str">
            <v>kg</v>
          </cell>
          <cell r="D22">
            <v>0.76</v>
          </cell>
          <cell r="E22">
            <v>7657</v>
          </cell>
          <cell r="F22">
            <v>5819.32</v>
          </cell>
        </row>
        <row r="23">
          <cell r="B23" t="str">
            <v>C¨ng d©y lÊy ®é vâng d©y AP 95</v>
          </cell>
          <cell r="F23">
            <v>10935350</v>
          </cell>
        </row>
        <row r="24">
          <cell r="B24" t="str">
            <v>D©y AP95</v>
          </cell>
          <cell r="C24" t="str">
            <v>km</v>
          </cell>
          <cell r="D24">
            <v>1</v>
          </cell>
          <cell r="E24">
            <v>10682000</v>
          </cell>
          <cell r="F24">
            <v>10682000</v>
          </cell>
        </row>
        <row r="25">
          <cell r="B25" t="str">
            <v>X¨ng</v>
          </cell>
          <cell r="C25" t="str">
            <v>kg</v>
          </cell>
          <cell r="D25">
            <v>0.25</v>
          </cell>
          <cell r="E25">
            <v>4500</v>
          </cell>
          <cell r="F25">
            <v>1125</v>
          </cell>
        </row>
        <row r="26">
          <cell r="B26" t="str">
            <v>D©y thÐp f 1</v>
          </cell>
          <cell r="C26" t="str">
            <v>kg</v>
          </cell>
          <cell r="D26">
            <v>0.03</v>
          </cell>
          <cell r="E26">
            <v>7500</v>
          </cell>
          <cell r="F26">
            <v>225</v>
          </cell>
        </row>
        <row r="27">
          <cell r="B27" t="str">
            <v>Tre c©y 8m, f80</v>
          </cell>
          <cell r="C27" t="str">
            <v>c©y</v>
          </cell>
          <cell r="D27">
            <v>21</v>
          </cell>
          <cell r="E27">
            <v>12000</v>
          </cell>
          <cell r="F27">
            <v>252000</v>
          </cell>
        </row>
        <row r="28">
          <cell r="B28" t="str">
            <v>C¨ng d©y lÊy ®é vâng d©y AP 70</v>
          </cell>
          <cell r="F28">
            <v>8526350</v>
          </cell>
        </row>
        <row r="29">
          <cell r="B29" t="str">
            <v>D©y AP70</v>
          </cell>
          <cell r="C29" t="str">
            <v>km</v>
          </cell>
          <cell r="D29">
            <v>1</v>
          </cell>
          <cell r="E29">
            <v>8273000</v>
          </cell>
          <cell r="F29">
            <v>8273000</v>
          </cell>
        </row>
        <row r="30">
          <cell r="B30" t="str">
            <v>X¨ng</v>
          </cell>
          <cell r="C30" t="str">
            <v>kg</v>
          </cell>
          <cell r="D30">
            <v>0.25</v>
          </cell>
          <cell r="E30">
            <v>4500</v>
          </cell>
          <cell r="F30">
            <v>1125</v>
          </cell>
        </row>
        <row r="31">
          <cell r="B31" t="str">
            <v>D©y thÐp f 1</v>
          </cell>
          <cell r="C31" t="str">
            <v>kg</v>
          </cell>
          <cell r="D31">
            <v>0.03</v>
          </cell>
          <cell r="E31">
            <v>7500</v>
          </cell>
          <cell r="F31">
            <v>225</v>
          </cell>
        </row>
        <row r="32">
          <cell r="B32" t="str">
            <v>Tre c©y 8m, f80</v>
          </cell>
          <cell r="C32" t="str">
            <v>c©y</v>
          </cell>
          <cell r="D32">
            <v>21</v>
          </cell>
          <cell r="E32">
            <v>12000</v>
          </cell>
          <cell r="F32">
            <v>252000</v>
          </cell>
        </row>
        <row r="33">
          <cell r="B33" t="str">
            <v>C¨ng d©y lÊy ®é vâng d©y AP 50</v>
          </cell>
          <cell r="F33">
            <v>6391350</v>
          </cell>
        </row>
        <row r="34">
          <cell r="B34" t="str">
            <v>D©y AP50</v>
          </cell>
          <cell r="C34" t="str">
            <v>km</v>
          </cell>
          <cell r="D34">
            <v>1</v>
          </cell>
          <cell r="E34">
            <v>6210000</v>
          </cell>
          <cell r="F34">
            <v>6210000</v>
          </cell>
        </row>
        <row r="35">
          <cell r="B35" t="str">
            <v>X¨ng</v>
          </cell>
          <cell r="C35" t="str">
            <v>kg</v>
          </cell>
          <cell r="D35">
            <v>0.25</v>
          </cell>
          <cell r="E35">
            <v>4500</v>
          </cell>
          <cell r="F35">
            <v>1125</v>
          </cell>
        </row>
        <row r="36">
          <cell r="B36" t="str">
            <v>D©y thÐp f 1</v>
          </cell>
          <cell r="C36" t="str">
            <v>kg</v>
          </cell>
          <cell r="D36">
            <v>0.03</v>
          </cell>
          <cell r="E36">
            <v>7500</v>
          </cell>
          <cell r="F36">
            <v>225</v>
          </cell>
        </row>
        <row r="37">
          <cell r="B37" t="str">
            <v>Tre c©y 8m, f80</v>
          </cell>
          <cell r="C37" t="str">
            <v>c©y</v>
          </cell>
          <cell r="D37">
            <v>15</v>
          </cell>
          <cell r="E37">
            <v>12000</v>
          </cell>
          <cell r="F37">
            <v>180000</v>
          </cell>
        </row>
        <row r="38">
          <cell r="B38" t="str">
            <v>Mãng cét M1 - 8</v>
          </cell>
          <cell r="F38">
            <v>232933.16816</v>
          </cell>
        </row>
        <row r="39">
          <cell r="B39" t="str">
            <v>Bª t«ng M150</v>
          </cell>
          <cell r="C39" t="str">
            <v>m3</v>
          </cell>
          <cell r="D39">
            <v>0.77</v>
          </cell>
          <cell r="E39">
            <v>302510.60800000001</v>
          </cell>
          <cell r="F39">
            <v>232933.16816</v>
          </cell>
        </row>
        <row r="40">
          <cell r="B40" t="str">
            <v>Mãng cét M2 - 8</v>
          </cell>
          <cell r="F40">
            <v>423514.85119999998</v>
          </cell>
        </row>
        <row r="41">
          <cell r="B41" t="str">
            <v>Bª t«ng M150</v>
          </cell>
          <cell r="C41" t="str">
            <v>m3</v>
          </cell>
          <cell r="D41">
            <v>1.4</v>
          </cell>
          <cell r="E41">
            <v>302510.60800000001</v>
          </cell>
          <cell r="F41">
            <v>423514.85119999998</v>
          </cell>
        </row>
        <row r="42">
          <cell r="B42" t="str">
            <v>Dùng cét bª t«ng H1 - 8,5</v>
          </cell>
          <cell r="F42">
            <v>599863.68000000005</v>
          </cell>
        </row>
        <row r="43">
          <cell r="B43" t="str">
            <v>Cét ®IÖn H1 - 8,5</v>
          </cell>
          <cell r="C43" t="str">
            <v>cét</v>
          </cell>
          <cell r="D43">
            <v>1</v>
          </cell>
          <cell r="E43">
            <v>590700</v>
          </cell>
          <cell r="F43">
            <v>590700</v>
          </cell>
        </row>
        <row r="44">
          <cell r="B44" t="str">
            <v>Gç kª</v>
          </cell>
          <cell r="C44" t="str">
            <v>m3</v>
          </cell>
          <cell r="D44">
            <v>6.0000000000000001E-3</v>
          </cell>
          <cell r="E44">
            <v>1200000</v>
          </cell>
          <cell r="F44">
            <v>7200</v>
          </cell>
        </row>
        <row r="45">
          <cell r="B45" t="str">
            <v>S¬n</v>
          </cell>
          <cell r="C45" t="str">
            <v>kg</v>
          </cell>
          <cell r="D45">
            <v>0.12</v>
          </cell>
          <cell r="E45">
            <v>16364</v>
          </cell>
          <cell r="F45">
            <v>1963.6799999999998</v>
          </cell>
        </row>
        <row r="46">
          <cell r="B46" t="str">
            <v>TiÕp ®Þa lÆp l¹i</v>
          </cell>
          <cell r="D46">
            <v>63.866</v>
          </cell>
          <cell r="F46">
            <v>315461.40999999997</v>
          </cell>
        </row>
        <row r="47">
          <cell r="B47" t="str">
            <v>ThÐp L 63 x 63 x 6 x 1500</v>
          </cell>
          <cell r="C47" t="str">
            <v>kg</v>
          </cell>
          <cell r="D47">
            <v>43.972499999999997</v>
          </cell>
          <cell r="E47">
            <v>4779</v>
          </cell>
          <cell r="F47">
            <v>210144.57749999998</v>
          </cell>
        </row>
        <row r="48">
          <cell r="B48" t="str">
            <v>ThÐp F 10</v>
          </cell>
          <cell r="C48" t="str">
            <v>kg</v>
          </cell>
          <cell r="D48">
            <v>1.5449999999999999</v>
          </cell>
          <cell r="E48">
            <v>4161</v>
          </cell>
          <cell r="F48">
            <v>6428.7449999999999</v>
          </cell>
        </row>
        <row r="49">
          <cell r="B49" t="str">
            <v>S¬n chèng rØ</v>
          </cell>
          <cell r="C49" t="str">
            <v>kg</v>
          </cell>
          <cell r="D49">
            <v>0.17</v>
          </cell>
          <cell r="E49">
            <v>16364</v>
          </cell>
          <cell r="F49">
            <v>2781.88</v>
          </cell>
        </row>
        <row r="50">
          <cell r="B50" t="str">
            <v>Que hµn 3 mm</v>
          </cell>
          <cell r="C50" t="str">
            <v>kg</v>
          </cell>
          <cell r="D50">
            <v>0.5</v>
          </cell>
          <cell r="E50">
            <v>7500</v>
          </cell>
          <cell r="F50">
            <v>3750</v>
          </cell>
        </row>
        <row r="51">
          <cell r="B51" t="str">
            <v>ThiÕc hµn</v>
          </cell>
          <cell r="C51" t="str">
            <v>kg</v>
          </cell>
          <cell r="D51">
            <v>0.1</v>
          </cell>
          <cell r="E51">
            <v>52000</v>
          </cell>
          <cell r="F51">
            <v>5200</v>
          </cell>
        </row>
        <row r="52">
          <cell r="B52" t="str">
            <v>Bu l«ng M12 x 50</v>
          </cell>
          <cell r="C52" t="str">
            <v>kg</v>
          </cell>
          <cell r="D52">
            <v>0.20600000000000002</v>
          </cell>
          <cell r="E52">
            <v>2200</v>
          </cell>
          <cell r="F52">
            <v>453.20000000000005</v>
          </cell>
        </row>
        <row r="53">
          <cell r="B53" t="str">
            <v>ThÐp D 40 x 4</v>
          </cell>
          <cell r="C53" t="str">
            <v>kg</v>
          </cell>
          <cell r="D53">
            <v>18.142499999999998</v>
          </cell>
          <cell r="E53">
            <v>4779</v>
          </cell>
          <cell r="F53">
            <v>86703.007499999992</v>
          </cell>
        </row>
        <row r="54">
          <cell r="B54" t="str">
            <v>Hßm c«ng t¬ Composite 2« 1 pha</v>
          </cell>
          <cell r="F54">
            <v>281818</v>
          </cell>
        </row>
        <row r="55">
          <cell r="B55" t="str">
            <v>Hßm c«ng t¬</v>
          </cell>
          <cell r="C55" t="str">
            <v>hßm</v>
          </cell>
          <cell r="D55">
            <v>1</v>
          </cell>
          <cell r="E55">
            <v>281818</v>
          </cell>
          <cell r="F55">
            <v>281818</v>
          </cell>
        </row>
        <row r="56">
          <cell r="B56" t="str">
            <v>Hßm c«ng t¬ Composite 4« 1 pha</v>
          </cell>
          <cell r="F56">
            <v>367272</v>
          </cell>
        </row>
        <row r="57">
          <cell r="B57" t="str">
            <v>Hßm c«ng t¬</v>
          </cell>
          <cell r="C57" t="str">
            <v>hßm</v>
          </cell>
          <cell r="D57">
            <v>1</v>
          </cell>
          <cell r="E57">
            <v>367272</v>
          </cell>
          <cell r="F57">
            <v>367272</v>
          </cell>
        </row>
        <row r="58">
          <cell r="B58" t="str">
            <v>KÌm ®ì hép c«ng t¬ (H4, 3 pha)</v>
          </cell>
          <cell r="F58">
            <v>20839.2912</v>
          </cell>
        </row>
        <row r="59">
          <cell r="B59" t="str">
            <v>S¾t D40x 40</v>
          </cell>
          <cell r="C59" t="str">
            <v>kg</v>
          </cell>
          <cell r="D59">
            <v>2.7216</v>
          </cell>
          <cell r="E59">
            <v>7657</v>
          </cell>
          <cell r="F59">
            <v>20839.2912</v>
          </cell>
        </row>
        <row r="60">
          <cell r="B60" t="str">
            <v>KÌm ®ì hép c«ng t¬ (H2)</v>
          </cell>
          <cell r="F60">
            <v>10419.6456</v>
          </cell>
        </row>
        <row r="61">
          <cell r="B61" t="str">
            <v>S¾t D40x 40</v>
          </cell>
          <cell r="C61" t="str">
            <v>kg</v>
          </cell>
          <cell r="D61">
            <v>1.3608</v>
          </cell>
          <cell r="E61">
            <v>7657</v>
          </cell>
          <cell r="F61">
            <v>10419.6456</v>
          </cell>
        </row>
        <row r="62">
          <cell r="B62" t="str">
            <v>KÐo d©y v­ît ®­êng</v>
          </cell>
          <cell r="F62">
            <v>131250</v>
          </cell>
        </row>
        <row r="63">
          <cell r="B63" t="str">
            <v>Tre c©y 8m, f80</v>
          </cell>
          <cell r="C63" t="str">
            <v>c©y</v>
          </cell>
          <cell r="D63">
            <v>10</v>
          </cell>
          <cell r="E63">
            <v>12000</v>
          </cell>
          <cell r="F63">
            <v>120000</v>
          </cell>
        </row>
        <row r="64">
          <cell r="B64" t="str">
            <v>D©y thÐp buéc</v>
          </cell>
          <cell r="C64" t="str">
            <v>kg</v>
          </cell>
          <cell r="D64">
            <v>1.5</v>
          </cell>
          <cell r="E64">
            <v>7500</v>
          </cell>
          <cell r="F64">
            <v>11250</v>
          </cell>
        </row>
      </sheetData>
      <sheetData sheetId="3" refreshError="1">
        <row r="6">
          <cell r="C6" t="str">
            <v>Xµ X1 -4</v>
          </cell>
          <cell r="I6">
            <v>1.2335004999999999</v>
          </cell>
          <cell r="K6">
            <v>12427.315488075001</v>
          </cell>
        </row>
        <row r="7">
          <cell r="C7" t="str">
            <v>L¾p xµ X 1 - 4</v>
          </cell>
          <cell r="D7" t="str">
            <v>bé</v>
          </cell>
          <cell r="E7" t="str">
            <v>3,5/7</v>
          </cell>
          <cell r="F7">
            <v>1</v>
          </cell>
          <cell r="G7">
            <v>0.94</v>
          </cell>
          <cell r="H7">
            <v>1.3</v>
          </cell>
          <cell r="I7">
            <v>1.222</v>
          </cell>
          <cell r="J7">
            <v>10080</v>
          </cell>
          <cell r="K7">
            <v>12317.76</v>
          </cell>
        </row>
        <row r="8">
          <cell r="C8" t="str">
            <v>VËn chuyÓn néi tuyÕn cù ly 150m</v>
          </cell>
          <cell r="D8" t="str">
            <v>tÊn</v>
          </cell>
          <cell r="E8" t="str">
            <v>3,0/7</v>
          </cell>
          <cell r="F8">
            <v>8.712499999999998E-3</v>
          </cell>
          <cell r="G8">
            <v>1.32</v>
          </cell>
          <cell r="H8">
            <v>1</v>
          </cell>
          <cell r="I8">
            <v>1.1500499999999999E-2</v>
          </cell>
          <cell r="J8">
            <v>9526.15</v>
          </cell>
          <cell r="K8">
            <v>109.55548807499999</v>
          </cell>
        </row>
        <row r="9">
          <cell r="C9" t="str">
            <v>L¾p xµ X 3 - 4</v>
          </cell>
          <cell r="I9">
            <v>1.2428361999999999</v>
          </cell>
          <cell r="K9">
            <v>12516.245641200001</v>
          </cell>
        </row>
        <row r="10">
          <cell r="C10" t="str">
            <v>L¾p xµ X 3 - 4</v>
          </cell>
          <cell r="D10" t="str">
            <v>bé</v>
          </cell>
          <cell r="E10" t="str">
            <v>3,5/7</v>
          </cell>
          <cell r="F10">
            <v>1</v>
          </cell>
          <cell r="G10">
            <v>0.94</v>
          </cell>
          <cell r="H10">
            <v>1.3</v>
          </cell>
          <cell r="I10">
            <v>1.222</v>
          </cell>
          <cell r="J10">
            <v>10080</v>
          </cell>
          <cell r="K10">
            <v>12317.76</v>
          </cell>
        </row>
        <row r="11">
          <cell r="C11" t="str">
            <v>VËn chuyÓn néi tuyÕn cù ly 150m</v>
          </cell>
          <cell r="D11" t="str">
            <v>tÊn</v>
          </cell>
          <cell r="E11" t="str">
            <v>3,0/7</v>
          </cell>
          <cell r="F11">
            <v>1.5784999999999997E-2</v>
          </cell>
          <cell r="G11">
            <v>1.32</v>
          </cell>
          <cell r="H11">
            <v>1</v>
          </cell>
          <cell r="I11">
            <v>2.0836199999999996E-2</v>
          </cell>
          <cell r="J11">
            <v>9526</v>
          </cell>
          <cell r="K11">
            <v>198.48564119999995</v>
          </cell>
        </row>
        <row r="12">
          <cell r="C12" t="str">
            <v xml:space="preserve"> L¾p xµ X4 - 4</v>
          </cell>
          <cell r="I12">
            <v>1.2424302999999999</v>
          </cell>
          <cell r="K12">
            <v>12512.379037799999</v>
          </cell>
        </row>
        <row r="13">
          <cell r="C13" t="str">
            <v>L¾p xµ X 4 - 4</v>
          </cell>
          <cell r="D13" t="str">
            <v>bé</v>
          </cell>
          <cell r="E13" t="str">
            <v>3,5/7</v>
          </cell>
          <cell r="F13">
            <v>1</v>
          </cell>
          <cell r="G13">
            <v>0.94</v>
          </cell>
          <cell r="H13">
            <v>1.3</v>
          </cell>
          <cell r="I13">
            <v>1.222</v>
          </cell>
          <cell r="J13">
            <v>10080</v>
          </cell>
          <cell r="K13">
            <v>12317.76</v>
          </cell>
        </row>
        <row r="14">
          <cell r="C14" t="str">
            <v>VËn chuyÓn néi tuyÕn cù ly 150m</v>
          </cell>
          <cell r="D14" t="str">
            <v>tÊn</v>
          </cell>
          <cell r="E14" t="str">
            <v>3,0/7</v>
          </cell>
          <cell r="F14">
            <v>1.54775E-2</v>
          </cell>
          <cell r="G14">
            <v>1.32</v>
          </cell>
          <cell r="H14">
            <v>1</v>
          </cell>
          <cell r="I14">
            <v>2.0430300000000002E-2</v>
          </cell>
          <cell r="J14">
            <v>9526</v>
          </cell>
          <cell r="K14">
            <v>194.61903780000003</v>
          </cell>
        </row>
        <row r="15">
          <cell r="C15" t="str">
            <v>D©y AP 95</v>
          </cell>
          <cell r="I15">
            <v>27.396399999999996</v>
          </cell>
          <cell r="K15">
            <v>278846.34639999998</v>
          </cell>
        </row>
        <row r="16">
          <cell r="C16" t="str">
            <v>C¨ng d©y lÊy ®é vâng d©y AP 95</v>
          </cell>
          <cell r="D16" t="str">
            <v>km</v>
          </cell>
          <cell r="E16" t="str">
            <v>3,6/7</v>
          </cell>
          <cell r="F16">
            <v>1</v>
          </cell>
          <cell r="G16">
            <v>23.4</v>
          </cell>
          <cell r="H16">
            <v>1.1499999999999999</v>
          </cell>
          <cell r="I16">
            <v>26.909999999999997</v>
          </cell>
          <cell r="J16">
            <v>10190</v>
          </cell>
          <cell r="K16">
            <v>274212.89999999997</v>
          </cell>
        </row>
        <row r="17">
          <cell r="C17" t="str">
            <v>VËn chuyÓn néi tuyÕn cù ly 150m</v>
          </cell>
          <cell r="D17" t="str">
            <v>tÊn</v>
          </cell>
          <cell r="E17" t="str">
            <v>3,0/7</v>
          </cell>
          <cell r="F17">
            <v>0.38</v>
          </cell>
          <cell r="G17">
            <v>1.28</v>
          </cell>
          <cell r="H17">
            <v>1</v>
          </cell>
          <cell r="I17">
            <v>0.4864</v>
          </cell>
          <cell r="J17">
            <v>9526</v>
          </cell>
          <cell r="K17">
            <v>4633.4463999999998</v>
          </cell>
        </row>
        <row r="18">
          <cell r="C18" t="str">
            <v>D©y AP70</v>
          </cell>
          <cell r="I18">
            <v>20.148599999999998</v>
          </cell>
          <cell r="K18">
            <v>205084.75559999997</v>
          </cell>
        </row>
        <row r="19">
          <cell r="C19" t="str">
            <v>C¨ng d©y lÊy ®é vâng d©y AP 70</v>
          </cell>
          <cell r="D19" t="str">
            <v>km</v>
          </cell>
          <cell r="E19" t="str">
            <v>3,6/7</v>
          </cell>
          <cell r="F19">
            <v>1</v>
          </cell>
          <cell r="G19">
            <v>17.22</v>
          </cell>
          <cell r="H19">
            <v>1.1499999999999999</v>
          </cell>
          <cell r="I19">
            <v>19.802999999999997</v>
          </cell>
          <cell r="J19">
            <v>10190</v>
          </cell>
          <cell r="K19">
            <v>201792.56999999998</v>
          </cell>
        </row>
        <row r="20">
          <cell r="C20" t="str">
            <v>VËn chuyÓn néi tuyÕn cù ly 150m</v>
          </cell>
          <cell r="D20" t="str">
            <v>tÊn</v>
          </cell>
          <cell r="E20" t="str">
            <v>3,0/7</v>
          </cell>
          <cell r="F20">
            <v>0.27</v>
          </cell>
          <cell r="G20">
            <v>1.28</v>
          </cell>
          <cell r="H20">
            <v>1</v>
          </cell>
          <cell r="I20">
            <v>0.34560000000000002</v>
          </cell>
          <cell r="J20">
            <v>9526</v>
          </cell>
          <cell r="K20">
            <v>3292.1856000000002</v>
          </cell>
        </row>
        <row r="21">
          <cell r="C21" t="str">
            <v>D©y AP50</v>
          </cell>
          <cell r="I21">
            <v>14.951699999999997</v>
          </cell>
          <cell r="K21">
            <v>152196.33819999997</v>
          </cell>
        </row>
        <row r="22">
          <cell r="C22" t="str">
            <v>C¨ng d©y lÊy ®é vâng d©y AP 50</v>
          </cell>
          <cell r="D22" t="str">
            <v>km</v>
          </cell>
          <cell r="E22" t="str">
            <v>3,6/7</v>
          </cell>
          <cell r="F22">
            <v>1</v>
          </cell>
          <cell r="G22">
            <v>12.79</v>
          </cell>
          <cell r="H22">
            <v>1.1499999999999999</v>
          </cell>
          <cell r="I22">
            <v>14.708499999999997</v>
          </cell>
          <cell r="J22">
            <v>10190</v>
          </cell>
          <cell r="K22">
            <v>149879.61499999996</v>
          </cell>
        </row>
        <row r="23">
          <cell r="C23" t="str">
            <v>VËn chuyÓn néi tuyÕn cù ly 150m</v>
          </cell>
          <cell r="D23" t="str">
            <v>tÊn</v>
          </cell>
          <cell r="E23" t="str">
            <v>3,0/7</v>
          </cell>
          <cell r="F23">
            <v>0.19</v>
          </cell>
          <cell r="G23">
            <v>1.28</v>
          </cell>
          <cell r="H23">
            <v>1</v>
          </cell>
          <cell r="I23">
            <v>0.2432</v>
          </cell>
          <cell r="J23">
            <v>9526</v>
          </cell>
          <cell r="K23">
            <v>2316.7231999999999</v>
          </cell>
        </row>
        <row r="24">
          <cell r="C24" t="str">
            <v>Mãng cét M1 - 8</v>
          </cell>
          <cell r="I24">
            <v>5.6666848000000005</v>
          </cell>
          <cell r="K24">
            <v>54718.981549800003</v>
          </cell>
        </row>
        <row r="25">
          <cell r="C25" t="str">
            <v>§µo ®Êt mãng cét (§Êt cÊp3)</v>
          </cell>
          <cell r="D25" t="str">
            <v>m3</v>
          </cell>
          <cell r="E25" t="str">
            <v>3,0/7</v>
          </cell>
          <cell r="F25">
            <v>1.2</v>
          </cell>
          <cell r="G25">
            <v>1.51</v>
          </cell>
          <cell r="H25">
            <v>1</v>
          </cell>
          <cell r="I25">
            <v>1.8119999999999998</v>
          </cell>
          <cell r="J25">
            <v>9526</v>
          </cell>
          <cell r="K25">
            <v>17261.111999999997</v>
          </cell>
        </row>
        <row r="26">
          <cell r="C26" t="str">
            <v>§æ bª t«ng mãng cét</v>
          </cell>
          <cell r="D26" t="str">
            <v>m3</v>
          </cell>
          <cell r="E26" t="str">
            <v>3,2/7</v>
          </cell>
          <cell r="F26">
            <v>0.77</v>
          </cell>
          <cell r="G26">
            <v>3.25</v>
          </cell>
          <cell r="H26">
            <v>1</v>
          </cell>
          <cell r="I26">
            <v>2.5024999999999999</v>
          </cell>
          <cell r="J26">
            <v>9747.69</v>
          </cell>
          <cell r="K26">
            <v>24393.594225000001</v>
          </cell>
        </row>
        <row r="27">
          <cell r="C27" t="str">
            <v>LÊp ®Êt ®Çm chÆt mãng</v>
          </cell>
          <cell r="D27" t="str">
            <v>m3</v>
          </cell>
          <cell r="E27" t="str">
            <v>3,5/7</v>
          </cell>
          <cell r="F27">
            <v>0.49399999999999994</v>
          </cell>
          <cell r="G27">
            <v>0.67</v>
          </cell>
          <cell r="H27">
            <v>1</v>
          </cell>
          <cell r="I27">
            <v>0.33098</v>
          </cell>
          <cell r="J27">
            <v>10080</v>
          </cell>
          <cell r="K27">
            <v>3336.2784000000001</v>
          </cell>
        </row>
        <row r="28">
          <cell r="C28" t="str">
            <v>VËn chuyÓn c¸t cù ly 150m</v>
          </cell>
          <cell r="D28" t="str">
            <v>m3</v>
          </cell>
          <cell r="E28" t="str">
            <v>3,0/7</v>
          </cell>
          <cell r="F28">
            <v>0.37575999999999998</v>
          </cell>
          <cell r="G28">
            <v>0.71</v>
          </cell>
          <cell r="H28">
            <v>1</v>
          </cell>
          <cell r="I28">
            <v>0.26678959999999996</v>
          </cell>
          <cell r="J28">
            <v>9526</v>
          </cell>
          <cell r="K28">
            <v>2541.4377295999998</v>
          </cell>
        </row>
        <row r="29">
          <cell r="C29" t="str">
            <v>VËn chuyÓn sái cù ly 150m</v>
          </cell>
          <cell r="D29" t="str">
            <v>m3</v>
          </cell>
          <cell r="E29" t="str">
            <v>3,0/7</v>
          </cell>
          <cell r="F29">
            <v>0.68376000000000003</v>
          </cell>
          <cell r="G29">
            <v>0.83</v>
          </cell>
          <cell r="H29">
            <v>1</v>
          </cell>
          <cell r="I29">
            <v>0.56752080000000005</v>
          </cell>
          <cell r="J29">
            <v>9526</v>
          </cell>
          <cell r="K29">
            <v>5406.2031408000003</v>
          </cell>
        </row>
        <row r="30">
          <cell r="C30" t="str">
            <v>VËn chuyÓn xi m¨ng cù ly 150m</v>
          </cell>
          <cell r="D30" t="str">
            <v>tÊn</v>
          </cell>
          <cell r="E30" t="str">
            <v>3,0/7</v>
          </cell>
          <cell r="F30">
            <v>0.22792000000000001</v>
          </cell>
          <cell r="G30">
            <v>0.82</v>
          </cell>
          <cell r="H30">
            <v>1</v>
          </cell>
          <cell r="I30">
            <v>0.18689439999999999</v>
          </cell>
          <cell r="J30">
            <v>9526</v>
          </cell>
          <cell r="K30">
            <v>1780.3560543999999</v>
          </cell>
        </row>
        <row r="31">
          <cell r="C31" t="str">
            <v>Mãng cét M2 - 8</v>
          </cell>
          <cell r="I31">
            <v>10.692575999999999</v>
          </cell>
          <cell r="K31">
            <v>103274.39225599999</v>
          </cell>
        </row>
        <row r="32">
          <cell r="C32" t="str">
            <v>§µo ®Êt mãng cét (§Êt cÊp3)</v>
          </cell>
          <cell r="D32" t="str">
            <v>m3</v>
          </cell>
          <cell r="E32" t="str">
            <v>3,0/7</v>
          </cell>
          <cell r="F32">
            <v>2.3519999999999994</v>
          </cell>
          <cell r="G32">
            <v>1.51</v>
          </cell>
          <cell r="H32">
            <v>1</v>
          </cell>
          <cell r="I32">
            <v>3.5515199999999991</v>
          </cell>
          <cell r="J32">
            <v>9526</v>
          </cell>
          <cell r="K32">
            <v>33831.779519999989</v>
          </cell>
        </row>
        <row r="33">
          <cell r="C33" t="str">
            <v>§æ bª t«ng mãng cét</v>
          </cell>
          <cell r="D33" t="str">
            <v>m3</v>
          </cell>
          <cell r="E33" t="str">
            <v>3,2/7</v>
          </cell>
          <cell r="F33">
            <v>1.4</v>
          </cell>
          <cell r="G33">
            <v>3.25</v>
          </cell>
          <cell r="H33">
            <v>1</v>
          </cell>
          <cell r="I33">
            <v>4.55</v>
          </cell>
          <cell r="J33">
            <v>9748</v>
          </cell>
          <cell r="K33">
            <v>44353.4</v>
          </cell>
        </row>
        <row r="34">
          <cell r="C34" t="str">
            <v>LÊp ®Êt ®Çm chÆt mãng</v>
          </cell>
          <cell r="D34" t="str">
            <v>m3</v>
          </cell>
          <cell r="E34" t="str">
            <v>3,5/7</v>
          </cell>
          <cell r="F34">
            <v>1.0959999999999994</v>
          </cell>
          <cell r="G34">
            <v>0.67</v>
          </cell>
          <cell r="H34">
            <v>1</v>
          </cell>
          <cell r="I34">
            <v>0.73431999999999964</v>
          </cell>
          <cell r="J34">
            <v>10080</v>
          </cell>
          <cell r="K34">
            <v>7401.9455999999964</v>
          </cell>
        </row>
        <row r="35">
          <cell r="C35" t="str">
            <v>VËn chuyÓn c¸t cù ly 150m</v>
          </cell>
          <cell r="D35" t="str">
            <v>m3</v>
          </cell>
          <cell r="E35" t="str">
            <v>3,0/7</v>
          </cell>
          <cell r="F35">
            <v>0.68319999999999992</v>
          </cell>
          <cell r="G35">
            <v>0.71</v>
          </cell>
          <cell r="H35">
            <v>1</v>
          </cell>
          <cell r="I35">
            <v>0.48507199999999989</v>
          </cell>
          <cell r="J35">
            <v>9526</v>
          </cell>
          <cell r="K35">
            <v>4620.7958719999988</v>
          </cell>
        </row>
        <row r="36">
          <cell r="C36" t="str">
            <v>VËn chuyÓn ®¸ cù ly 150m</v>
          </cell>
          <cell r="D36" t="str">
            <v>m3</v>
          </cell>
          <cell r="E36" t="str">
            <v>3,0/7</v>
          </cell>
          <cell r="F36">
            <v>1.2431999999999999</v>
          </cell>
          <cell r="G36">
            <v>0.83</v>
          </cell>
          <cell r="H36">
            <v>1</v>
          </cell>
          <cell r="I36">
            <v>1.0318559999999999</v>
          </cell>
          <cell r="J36">
            <v>9526</v>
          </cell>
          <cell r="K36">
            <v>9829.4602559999985</v>
          </cell>
        </row>
        <row r="37">
          <cell r="C37" t="str">
            <v>VËn chuyÓn xi m¨ng cù ly 150m</v>
          </cell>
          <cell r="D37" t="str">
            <v>tÊn</v>
          </cell>
          <cell r="E37" t="str">
            <v>3,0/7</v>
          </cell>
          <cell r="F37">
            <v>0.41439999999999999</v>
          </cell>
          <cell r="G37">
            <v>0.82</v>
          </cell>
          <cell r="H37">
            <v>1</v>
          </cell>
          <cell r="I37">
            <v>0.339808</v>
          </cell>
          <cell r="J37">
            <v>9526</v>
          </cell>
          <cell r="K37">
            <v>3237.0110079999999</v>
          </cell>
        </row>
        <row r="38">
          <cell r="C38" t="str">
            <v>Cét bª t«ng H - 8,5m</v>
          </cell>
          <cell r="I38">
            <v>4.1356000000000002</v>
          </cell>
          <cell r="K38">
            <v>39395.725599999998</v>
          </cell>
        </row>
        <row r="39">
          <cell r="C39" t="str">
            <v>Dùng cét bª t«ng H - 8,5</v>
          </cell>
          <cell r="D39" t="str">
            <v>cét</v>
          </cell>
          <cell r="E39" t="str">
            <v>3,0/7</v>
          </cell>
          <cell r="F39">
            <v>1</v>
          </cell>
          <cell r="G39">
            <v>3</v>
          </cell>
          <cell r="H39">
            <v>1</v>
          </cell>
          <cell r="I39">
            <v>3</v>
          </cell>
          <cell r="J39">
            <v>9526</v>
          </cell>
          <cell r="K39">
            <v>28578</v>
          </cell>
        </row>
        <row r="40">
          <cell r="C40" t="str">
            <v>VËn chuyÓn néi tuyÕn cù ly 150m</v>
          </cell>
          <cell r="D40" t="str">
            <v>tÊn</v>
          </cell>
          <cell r="E40" t="str">
            <v>3,0/7</v>
          </cell>
          <cell r="F40">
            <v>0.68</v>
          </cell>
          <cell r="G40">
            <v>1.67</v>
          </cell>
          <cell r="H40">
            <v>1</v>
          </cell>
          <cell r="I40">
            <v>1.1355999999999999</v>
          </cell>
          <cell r="J40">
            <v>9526</v>
          </cell>
          <cell r="K40">
            <v>10817.7256</v>
          </cell>
        </row>
        <row r="41">
          <cell r="C41" t="str">
            <v>TiÕp ®Þa lÆp l¹i</v>
          </cell>
          <cell r="I41">
            <v>15.128350000000001</v>
          </cell>
          <cell r="K41">
            <v>150250.06800000003</v>
          </cell>
        </row>
        <row r="42">
          <cell r="C42" t="str">
            <v>§µo r·nh tiÕp ®Þa ( §Êt cÊp 3)</v>
          </cell>
          <cell r="D42" t="str">
            <v>m3</v>
          </cell>
          <cell r="E42" t="str">
            <v>3,5/7</v>
          </cell>
          <cell r="F42">
            <v>5.6000000000000005</v>
          </cell>
          <cell r="G42">
            <v>1.35</v>
          </cell>
          <cell r="H42">
            <v>1</v>
          </cell>
          <cell r="I42">
            <v>7.5600000000000014</v>
          </cell>
          <cell r="J42">
            <v>10080</v>
          </cell>
          <cell r="K42">
            <v>76204.800000000017</v>
          </cell>
        </row>
        <row r="43">
          <cell r="C43" t="str">
            <v>Gia c«ng d©y tiÕp ®Þa</v>
          </cell>
          <cell r="D43" t="str">
            <v>kg</v>
          </cell>
          <cell r="E43" t="str">
            <v>3,5/7</v>
          </cell>
          <cell r="F43">
            <v>1.5449999999999999</v>
          </cell>
          <cell r="G43">
            <v>0.02</v>
          </cell>
          <cell r="H43">
            <v>1</v>
          </cell>
          <cell r="I43">
            <v>3.09E-2</v>
          </cell>
          <cell r="J43">
            <v>10080</v>
          </cell>
          <cell r="K43">
            <v>311.47199999999998</v>
          </cell>
        </row>
        <row r="44">
          <cell r="C44" t="str">
            <v>Gia c«ng cäc tiÕp ®Þa</v>
          </cell>
          <cell r="D44" t="str">
            <v>cäc</v>
          </cell>
          <cell r="E44" t="str">
            <v>3,0/7</v>
          </cell>
          <cell r="F44">
            <v>5</v>
          </cell>
          <cell r="G44">
            <v>0.37</v>
          </cell>
          <cell r="H44">
            <v>1</v>
          </cell>
          <cell r="I44">
            <v>1.85</v>
          </cell>
          <cell r="J44">
            <v>9526</v>
          </cell>
          <cell r="K44">
            <v>17623.100000000002</v>
          </cell>
        </row>
        <row r="45">
          <cell r="C45" t="str">
            <v>R¶I d©y tiÕp ®Þa</v>
          </cell>
          <cell r="D45" t="str">
            <v>kg</v>
          </cell>
          <cell r="E45" t="str">
            <v>3,5/7</v>
          </cell>
          <cell r="F45">
            <v>1.5449999999999999</v>
          </cell>
          <cell r="G45">
            <v>0.01</v>
          </cell>
          <cell r="H45">
            <v>1</v>
          </cell>
          <cell r="I45">
            <v>1.545E-2</v>
          </cell>
          <cell r="J45">
            <v>10080</v>
          </cell>
          <cell r="K45">
            <v>155.73599999999999</v>
          </cell>
        </row>
        <row r="46">
          <cell r="C46" t="str">
            <v>§ãng cäc tiÕp ®Þa</v>
          </cell>
          <cell r="D46" t="str">
            <v>cäc</v>
          </cell>
          <cell r="E46" t="str">
            <v>3,0/7</v>
          </cell>
          <cell r="F46">
            <v>5</v>
          </cell>
          <cell r="G46">
            <v>0.44</v>
          </cell>
          <cell r="H46">
            <v>1</v>
          </cell>
          <cell r="I46">
            <v>2.2000000000000002</v>
          </cell>
          <cell r="J46">
            <v>9526</v>
          </cell>
          <cell r="K46">
            <v>20957.2</v>
          </cell>
        </row>
        <row r="47">
          <cell r="C47" t="str">
            <v>LÊp ®Êt ®Çm chÆt r·nh</v>
          </cell>
          <cell r="D47" t="str">
            <v>m3</v>
          </cell>
          <cell r="E47" t="str">
            <v>3,5/7</v>
          </cell>
          <cell r="F47">
            <v>5.6000000000000005</v>
          </cell>
          <cell r="G47">
            <v>0.62</v>
          </cell>
          <cell r="H47">
            <v>1</v>
          </cell>
          <cell r="I47">
            <v>3.4720000000000004</v>
          </cell>
          <cell r="J47">
            <v>10080</v>
          </cell>
          <cell r="K47">
            <v>34997.760000000002</v>
          </cell>
        </row>
        <row r="48">
          <cell r="C48" t="str">
            <v>M¸y thi c«ng( M¸y hµn ®IÖn xoay chiÒu)</v>
          </cell>
          <cell r="D48" t="str">
            <v>ca</v>
          </cell>
          <cell r="F48">
            <v>0.5</v>
          </cell>
          <cell r="I48">
            <v>0</v>
          </cell>
          <cell r="K48">
            <v>0</v>
          </cell>
        </row>
        <row r="49">
          <cell r="C49" t="str">
            <v>Xµ ®ì d©y ra sau c«ng t¬</v>
          </cell>
          <cell r="I49">
            <v>1.2283096</v>
          </cell>
          <cell r="K49">
            <v>12377.8652496</v>
          </cell>
        </row>
        <row r="50">
          <cell r="C50" t="str">
            <v>L¾p xµ ®ì d©y ra sau c«ng t¬</v>
          </cell>
          <cell r="D50" t="str">
            <v>bé</v>
          </cell>
          <cell r="E50" t="str">
            <v>3,5/7</v>
          </cell>
          <cell r="F50">
            <v>1</v>
          </cell>
          <cell r="G50">
            <v>0.94</v>
          </cell>
          <cell r="H50">
            <v>1.3</v>
          </cell>
          <cell r="I50">
            <v>1.222</v>
          </cell>
          <cell r="J50">
            <v>10080</v>
          </cell>
          <cell r="K50">
            <v>12317.76</v>
          </cell>
        </row>
        <row r="51">
          <cell r="C51" t="str">
            <v>VËn chuyÓn néi tuyÕn cù ly 150m</v>
          </cell>
          <cell r="D51" t="str">
            <v>tÊn</v>
          </cell>
          <cell r="E51" t="str">
            <v>3,0/7</v>
          </cell>
          <cell r="F51">
            <v>4.7799999999999995E-3</v>
          </cell>
          <cell r="G51">
            <v>1.32</v>
          </cell>
          <cell r="H51">
            <v>1</v>
          </cell>
          <cell r="I51">
            <v>6.3095999999999994E-3</v>
          </cell>
          <cell r="J51">
            <v>9526</v>
          </cell>
          <cell r="K51">
            <v>60.105249599999993</v>
          </cell>
        </row>
        <row r="52">
          <cell r="C52" t="str">
            <v>L¾p hßm c«ng t¬ Composite 4« 1 pha</v>
          </cell>
          <cell r="I52">
            <v>0.63319999999999999</v>
          </cell>
          <cell r="K52">
            <v>6308.8631999999998</v>
          </cell>
        </row>
        <row r="53">
          <cell r="C53" t="str">
            <v>L¾p hßm trªn cét ®· dùng</v>
          </cell>
          <cell r="D53" t="str">
            <v>hßm</v>
          </cell>
          <cell r="E53" t="str">
            <v>3,5/7</v>
          </cell>
          <cell r="F53">
            <v>1</v>
          </cell>
          <cell r="G53">
            <v>0.5</v>
          </cell>
          <cell r="H53">
            <v>1</v>
          </cell>
          <cell r="I53">
            <v>0.5</v>
          </cell>
          <cell r="J53">
            <v>10080</v>
          </cell>
          <cell r="K53">
            <v>5040</v>
          </cell>
        </row>
        <row r="54">
          <cell r="C54" t="str">
            <v>VËn chuyÓn néi tuyÕn cù ly 150m</v>
          </cell>
          <cell r="D54" t="str">
            <v>tÊn</v>
          </cell>
          <cell r="E54" t="str">
            <v>3,0/7</v>
          </cell>
          <cell r="F54">
            <v>1.4999999999999999E-2</v>
          </cell>
          <cell r="G54">
            <v>8.8800000000000008</v>
          </cell>
          <cell r="H54">
            <v>1</v>
          </cell>
          <cell r="I54">
            <v>0.13320000000000001</v>
          </cell>
          <cell r="J54">
            <v>9526</v>
          </cell>
          <cell r="K54">
            <v>1268.8632000000002</v>
          </cell>
        </row>
        <row r="55">
          <cell r="C55" t="str">
            <v>L¾p hßm c«ng t¬ Composite 2« 1 pha</v>
          </cell>
          <cell r="I55">
            <v>0.63319999999999999</v>
          </cell>
          <cell r="K55">
            <v>6308.8631999999998</v>
          </cell>
        </row>
        <row r="56">
          <cell r="C56" t="str">
            <v>L¾p hßm trªn cét ®· dùng</v>
          </cell>
          <cell r="D56" t="str">
            <v>hßm</v>
          </cell>
          <cell r="E56" t="str">
            <v>3,5/7</v>
          </cell>
          <cell r="F56">
            <v>1</v>
          </cell>
          <cell r="G56">
            <v>0.5</v>
          </cell>
          <cell r="H56">
            <v>1</v>
          </cell>
          <cell r="I56">
            <v>0.5</v>
          </cell>
          <cell r="J56">
            <v>10080</v>
          </cell>
          <cell r="K56">
            <v>5040</v>
          </cell>
        </row>
        <row r="57">
          <cell r="C57" t="str">
            <v>VËn chuyÓn néi tuyÕn cù ly 150m</v>
          </cell>
          <cell r="D57" t="str">
            <v>tÊn</v>
          </cell>
          <cell r="E57" t="str">
            <v>3,0/7</v>
          </cell>
          <cell r="F57">
            <v>1.4999999999999999E-2</v>
          </cell>
          <cell r="G57">
            <v>8.8800000000000008</v>
          </cell>
          <cell r="H57">
            <v>1</v>
          </cell>
          <cell r="I57">
            <v>0.13320000000000001</v>
          </cell>
          <cell r="J57">
            <v>9526</v>
          </cell>
          <cell r="K57">
            <v>1268.8632000000002</v>
          </cell>
        </row>
      </sheetData>
      <sheetData sheetId="4"/>
      <sheetData sheetId="5"/>
      <sheetData sheetId="6"/>
      <sheetData sheetId="7"/>
      <sheetData sheetId="8"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TTra"/>
    </sheetNames>
    <sheetDataSet>
      <sheetData sheetId="0" refreshError="1">
        <row r="1">
          <cell r="A1">
            <v>9726</v>
          </cell>
          <cell r="B1" t="str">
            <v>B¶ng dù to¸n chi tiÕt</v>
          </cell>
          <cell r="P1" t="str">
            <v>Gi¸ xµ m¹</v>
          </cell>
          <cell r="Q1">
            <v>9726</v>
          </cell>
        </row>
        <row r="2">
          <cell r="A2">
            <v>0.1</v>
          </cell>
        </row>
        <row r="3">
          <cell r="A3" t="str">
            <v>Code</v>
          </cell>
          <cell r="B3" t="str">
            <v>STT</v>
          </cell>
          <cell r="C3" t="str">
            <v>M· hiÖu</v>
          </cell>
          <cell r="D3" t="str">
            <v>Néi dung c«ng viÖc</v>
          </cell>
          <cell r="E3" t="str">
            <v>§¬n vÞ</v>
          </cell>
          <cell r="F3" t="str">
            <v>Khèi l­îng</v>
          </cell>
          <cell r="G3" t="str">
            <v>TLHH/HS</v>
          </cell>
          <cell r="H3" t="str">
            <v>§¬n gi¸</v>
          </cell>
          <cell r="L3" t="str">
            <v>Thµnh tiÒn</v>
          </cell>
        </row>
        <row r="4">
          <cell r="H4" t="str">
            <v>VËt liÖu l¾p ®Æt</v>
          </cell>
          <cell r="I4" t="str">
            <v xml:space="preserve">VËt liÖu </v>
          </cell>
          <cell r="J4" t="str">
            <v>Nh©n c«ng</v>
          </cell>
          <cell r="K4" t="str">
            <v>M¸y thi c«ng</v>
          </cell>
          <cell r="L4" t="str">
            <v>VËt liÖu l¾p ®Æt</v>
          </cell>
          <cell r="M4" t="str">
            <v xml:space="preserve">VËt liÖu </v>
          </cell>
          <cell r="N4" t="str">
            <v>Nh©n c«ng</v>
          </cell>
          <cell r="O4" t="str">
            <v>M¸y thi c«ng</v>
          </cell>
          <cell r="W4" t="str">
            <v>B¶ng tÝnh chi tiÕt sø chuçi PC-70 (4 b¸t/chuçi)</v>
          </cell>
        </row>
        <row r="5">
          <cell r="A5">
            <v>1</v>
          </cell>
          <cell r="D5" t="str">
            <v>Mãng cét MT-3</v>
          </cell>
          <cell r="L5">
            <v>0</v>
          </cell>
          <cell r="M5">
            <v>685853.38608749991</v>
          </cell>
          <cell r="N5">
            <v>127197.05025500001</v>
          </cell>
          <cell r="O5">
            <v>180.2</v>
          </cell>
          <cell r="P5" t="str">
            <v>Mãng cét MT-3</v>
          </cell>
          <cell r="Q5">
            <v>2</v>
          </cell>
        </row>
        <row r="6">
          <cell r="B6">
            <v>1</v>
          </cell>
          <cell r="C6" t="str">
            <v>04.3101a</v>
          </cell>
          <cell r="D6" t="str">
            <v>Bª t«ng lãt M50</v>
          </cell>
          <cell r="E6" t="str">
            <v>m3</v>
          </cell>
          <cell r="F6">
            <v>0.25</v>
          </cell>
          <cell r="G6">
            <v>1</v>
          </cell>
          <cell r="H6">
            <v>0</v>
          </cell>
          <cell r="I6">
            <v>215508.54599999997</v>
          </cell>
          <cell r="J6">
            <v>12011.873599999999</v>
          </cell>
          <cell r="L6">
            <v>0</v>
          </cell>
          <cell r="M6">
            <v>53877.136499999993</v>
          </cell>
          <cell r="N6">
            <v>3002.9683999999997</v>
          </cell>
          <cell r="Q6">
            <v>2</v>
          </cell>
          <cell r="W6" t="str">
            <v>STT</v>
          </cell>
          <cell r="X6" t="str">
            <v>Tªn chi tiÕt</v>
          </cell>
          <cell r="Y6" t="str">
            <v>§¬n vÞ</v>
          </cell>
          <cell r="Z6" t="str">
            <v>Sè l­îng</v>
          </cell>
          <cell r="AA6" t="str">
            <v>§¬n gi¸</v>
          </cell>
          <cell r="AB6" t="str">
            <v>Thµnh tiÒn</v>
          </cell>
        </row>
        <row r="7">
          <cell r="B7">
            <v>2</v>
          </cell>
          <cell r="C7" t="str">
            <v>04.3312</v>
          </cell>
          <cell r="D7" t="str">
            <v>Bª t«ng ®óc M150</v>
          </cell>
          <cell r="E7" t="str">
            <v>m3</v>
          </cell>
          <cell r="F7">
            <v>1.35</v>
          </cell>
          <cell r="G7">
            <v>1</v>
          </cell>
          <cell r="H7">
            <v>0</v>
          </cell>
          <cell r="I7">
            <v>304523.83049999992</v>
          </cell>
          <cell r="J7">
            <v>12372.692300000001</v>
          </cell>
          <cell r="L7">
            <v>0</v>
          </cell>
          <cell r="M7">
            <v>411107.17117499991</v>
          </cell>
          <cell r="N7">
            <v>16703.134605000003</v>
          </cell>
          <cell r="Q7">
            <v>2</v>
          </cell>
          <cell r="W7">
            <v>1</v>
          </cell>
          <cell r="X7" t="str">
            <v>Mãc treo ch÷ U-MT-9</v>
          </cell>
          <cell r="Y7" t="str">
            <v>C¸i</v>
          </cell>
          <cell r="Z7">
            <v>1</v>
          </cell>
          <cell r="AA7">
            <v>9727</v>
          </cell>
          <cell r="AB7">
            <v>9727</v>
          </cell>
        </row>
        <row r="8">
          <cell r="B8">
            <v>3</v>
          </cell>
          <cell r="C8" t="str">
            <v>04.3113</v>
          </cell>
          <cell r="D8" t="str">
            <v>Bª t«ng chÌn M200</v>
          </cell>
          <cell r="E8" t="str">
            <v>m3</v>
          </cell>
          <cell r="F8">
            <v>0.25</v>
          </cell>
          <cell r="G8">
            <v>1</v>
          </cell>
          <cell r="H8">
            <v>0</v>
          </cell>
          <cell r="I8">
            <v>361162.16324999998</v>
          </cell>
          <cell r="J8">
            <v>12541.1322</v>
          </cell>
          <cell r="L8">
            <v>0</v>
          </cell>
          <cell r="M8">
            <v>90290.540812499996</v>
          </cell>
          <cell r="N8">
            <v>3135.28305</v>
          </cell>
          <cell r="Q8">
            <v>2</v>
          </cell>
          <cell r="W8">
            <v>2</v>
          </cell>
          <cell r="X8" t="str">
            <v>Mãc treo ch÷ U-MT-6</v>
          </cell>
          <cell r="Y8" t="str">
            <v>C¸i</v>
          </cell>
          <cell r="Z8">
            <v>1</v>
          </cell>
          <cell r="AA8">
            <v>7363</v>
          </cell>
          <cell r="AB8">
            <v>7363</v>
          </cell>
        </row>
        <row r="9">
          <cell r="B9">
            <v>4</v>
          </cell>
          <cell r="C9" t="str">
            <v>04.1101</v>
          </cell>
          <cell r="D9" t="str">
            <v>Cèt thÐp CT3, d=8</v>
          </cell>
          <cell r="E9" t="str">
            <v>kg</v>
          </cell>
          <cell r="F9">
            <v>5</v>
          </cell>
          <cell r="G9">
            <v>1.0049999999999999</v>
          </cell>
          <cell r="H9">
            <v>0</v>
          </cell>
          <cell r="I9">
            <v>4450</v>
          </cell>
          <cell r="J9">
            <v>201.59299999999999</v>
          </cell>
          <cell r="K9">
            <v>17</v>
          </cell>
          <cell r="L9">
            <v>0</v>
          </cell>
          <cell r="M9">
            <v>22250</v>
          </cell>
          <cell r="N9">
            <v>1007.9649999999999</v>
          </cell>
          <cell r="O9">
            <v>85</v>
          </cell>
          <cell r="Q9">
            <v>2</v>
          </cell>
          <cell r="W9">
            <v>3</v>
          </cell>
          <cell r="X9" t="str">
            <v>M¾t nèi l¾p r¸p NR-6</v>
          </cell>
          <cell r="Y9" t="str">
            <v>C¸i</v>
          </cell>
          <cell r="Z9">
            <v>1</v>
          </cell>
          <cell r="AA9">
            <v>16477</v>
          </cell>
          <cell r="AB9">
            <v>16477</v>
          </cell>
        </row>
        <row r="10">
          <cell r="B10">
            <v>5</v>
          </cell>
          <cell r="C10" t="str">
            <v>04.1101</v>
          </cell>
          <cell r="D10" t="str">
            <v>Cèt thÐp CT3, d=10</v>
          </cell>
          <cell r="E10" t="str">
            <v>kg</v>
          </cell>
          <cell r="F10">
            <v>5.6</v>
          </cell>
          <cell r="G10">
            <v>1.0049999999999999</v>
          </cell>
          <cell r="H10">
            <v>0</v>
          </cell>
          <cell r="I10">
            <v>4250</v>
          </cell>
          <cell r="J10">
            <v>202</v>
          </cell>
          <cell r="K10">
            <v>17</v>
          </cell>
          <cell r="L10">
            <v>0</v>
          </cell>
          <cell r="M10">
            <v>23800</v>
          </cell>
          <cell r="N10">
            <v>1131.1999999999998</v>
          </cell>
          <cell r="O10">
            <v>95.199999999999989</v>
          </cell>
          <cell r="Q10">
            <v>2</v>
          </cell>
          <cell r="S10" t="str">
            <v>Cèp pha</v>
          </cell>
          <cell r="W10">
            <v>4</v>
          </cell>
          <cell r="X10" t="str">
            <v>M¾t vßng treo ®Çu trßn VT-6</v>
          </cell>
          <cell r="Y10" t="str">
            <v>C¸i</v>
          </cell>
          <cell r="Z10">
            <v>1</v>
          </cell>
          <cell r="AA10">
            <v>5114</v>
          </cell>
          <cell r="AB10">
            <v>5114</v>
          </cell>
        </row>
        <row r="11">
          <cell r="B11">
            <v>6</v>
          </cell>
          <cell r="C11" t="str">
            <v>04.2001</v>
          </cell>
          <cell r="D11" t="str">
            <v>GhÐp v¸n khu«n mãng</v>
          </cell>
          <cell r="E11" t="str">
            <v>m2</v>
          </cell>
          <cell r="F11">
            <v>4.4800000000000004</v>
          </cell>
          <cell r="G11">
            <v>1</v>
          </cell>
          <cell r="H11">
            <v>0</v>
          </cell>
          <cell r="I11">
            <v>18600.12</v>
          </cell>
          <cell r="J11">
            <v>5309.19</v>
          </cell>
          <cell r="M11">
            <v>83328.537600000011</v>
          </cell>
          <cell r="N11">
            <v>23785.171200000001</v>
          </cell>
          <cell r="Q11">
            <v>2</v>
          </cell>
          <cell r="S11">
            <v>4.4800000000000004</v>
          </cell>
          <cell r="W11">
            <v>5</v>
          </cell>
          <cell r="X11" t="str">
            <v>M¾t nèi kÐp MN2-6</v>
          </cell>
          <cell r="Y11" t="str">
            <v>C¸i</v>
          </cell>
          <cell r="Z11">
            <v>1</v>
          </cell>
          <cell r="AA11">
            <v>11364</v>
          </cell>
          <cell r="AB11">
            <v>11364</v>
          </cell>
        </row>
        <row r="12">
          <cell r="B12">
            <v>7</v>
          </cell>
          <cell r="C12" t="str">
            <v>PL§G</v>
          </cell>
          <cell r="D12" t="str">
            <v>D©y thÐp buéc</v>
          </cell>
          <cell r="E12" t="str">
            <v>m3</v>
          </cell>
          <cell r="F12">
            <v>0.2</v>
          </cell>
          <cell r="G12">
            <v>1</v>
          </cell>
          <cell r="H12">
            <v>0</v>
          </cell>
          <cell r="I12">
            <v>6000</v>
          </cell>
          <cell r="L12">
            <v>0</v>
          </cell>
          <cell r="M12">
            <v>1200</v>
          </cell>
          <cell r="N12">
            <v>0</v>
          </cell>
          <cell r="Q12">
            <v>2</v>
          </cell>
          <cell r="S12" t="str">
            <v>V®µo</v>
          </cell>
          <cell r="U12">
            <v>0.8</v>
          </cell>
          <cell r="W12">
            <v>6</v>
          </cell>
          <cell r="X12" t="str">
            <v>M¾t nèi trung gian</v>
          </cell>
          <cell r="Y12" t="str">
            <v>C¸i</v>
          </cell>
          <cell r="Z12">
            <v>1</v>
          </cell>
          <cell r="AA12">
            <v>7500</v>
          </cell>
          <cell r="AB12">
            <v>7500</v>
          </cell>
        </row>
        <row r="13">
          <cell r="B13">
            <v>8</v>
          </cell>
          <cell r="C13" t="str">
            <v>03.1112</v>
          </cell>
          <cell r="D13" t="str">
            <v>§µo ®Êt cÊp II s©u &gt;1m, S&lt;5m2</v>
          </cell>
          <cell r="E13" t="str">
            <v>m3</v>
          </cell>
          <cell r="F13">
            <v>3.4560000000000004</v>
          </cell>
          <cell r="G13">
            <v>1</v>
          </cell>
          <cell r="H13">
            <v>0</v>
          </cell>
          <cell r="J13">
            <v>16776</v>
          </cell>
          <cell r="L13">
            <v>0</v>
          </cell>
          <cell r="M13">
            <v>0</v>
          </cell>
          <cell r="N13">
            <v>57977.856000000007</v>
          </cell>
          <cell r="Q13">
            <v>2</v>
          </cell>
          <cell r="R13">
            <v>0.75</v>
          </cell>
          <cell r="T13" t="str">
            <v>Taluy =0,25</v>
          </cell>
          <cell r="W13">
            <v>7</v>
          </cell>
          <cell r="X13" t="str">
            <v>Kho¸ nÐo d©y N912</v>
          </cell>
          <cell r="Y13" t="str">
            <v>C¸i</v>
          </cell>
          <cell r="Z13">
            <v>1</v>
          </cell>
          <cell r="AA13">
            <v>32925</v>
          </cell>
          <cell r="AB13">
            <v>32925</v>
          </cell>
        </row>
        <row r="14">
          <cell r="B14">
            <v>9</v>
          </cell>
          <cell r="C14" t="str">
            <v>03.2202</v>
          </cell>
          <cell r="D14" t="str">
            <v>LÊp ®Êt + ®¾p lèc mãng cét</v>
          </cell>
          <cell r="E14" t="str">
            <v>m3</v>
          </cell>
          <cell r="F14">
            <v>2.1060000000000003</v>
          </cell>
          <cell r="G14">
            <v>1</v>
          </cell>
          <cell r="H14">
            <v>0</v>
          </cell>
          <cell r="J14">
            <v>9712</v>
          </cell>
          <cell r="L14">
            <v>0</v>
          </cell>
          <cell r="M14">
            <v>0</v>
          </cell>
          <cell r="N14">
            <v>20453.472000000002</v>
          </cell>
          <cell r="Q14">
            <v>2</v>
          </cell>
          <cell r="R14" t="str">
            <v>S1=</v>
          </cell>
          <cell r="S14">
            <v>2.16</v>
          </cell>
          <cell r="W14">
            <v>8</v>
          </cell>
          <cell r="X14" t="str">
            <v>C¸ch ®iÖn b¸t PC-70</v>
          </cell>
          <cell r="Y14" t="str">
            <v>C¸i</v>
          </cell>
          <cell r="Z14">
            <v>4</v>
          </cell>
          <cell r="AA14">
            <v>85000</v>
          </cell>
          <cell r="AB14">
            <v>340000</v>
          </cell>
        </row>
        <row r="15">
          <cell r="A15">
            <v>2</v>
          </cell>
          <cell r="D15" t="str">
            <v>Cét bª t«ng ly t©m 12B (ThÞnh LiÖt)</v>
          </cell>
          <cell r="L15">
            <v>8490</v>
          </cell>
          <cell r="M15">
            <v>1680000</v>
          </cell>
          <cell r="N15">
            <v>104452.21</v>
          </cell>
          <cell r="O15">
            <v>0</v>
          </cell>
          <cell r="P15" t="str">
            <v>Cét bª t«ng ly t©m 12B (ThÞnh LiÖt)</v>
          </cell>
          <cell r="Q15">
            <v>2</v>
          </cell>
          <cell r="R15" t="str">
            <v>S2=</v>
          </cell>
          <cell r="S15">
            <v>5.2</v>
          </cell>
          <cell r="X15" t="str">
            <v>Tæng céng</v>
          </cell>
          <cell r="AB15">
            <v>430470</v>
          </cell>
        </row>
        <row r="16">
          <cell r="B16">
            <v>1</v>
          </cell>
          <cell r="C16" t="str">
            <v>HD - T6</v>
          </cell>
          <cell r="D16" t="str">
            <v>Cét bª t«ng ly t©m 12B (ThÞnh LiÖt)</v>
          </cell>
          <cell r="E16" t="str">
            <v>Cét</v>
          </cell>
          <cell r="F16">
            <v>1</v>
          </cell>
          <cell r="G16">
            <v>1</v>
          </cell>
          <cell r="I16">
            <v>1680000</v>
          </cell>
          <cell r="M16">
            <v>1680000</v>
          </cell>
          <cell r="N16">
            <v>0</v>
          </cell>
          <cell r="Q16">
            <v>2</v>
          </cell>
          <cell r="R16" t="str">
            <v>V=</v>
          </cell>
          <cell r="S16">
            <v>5.7</v>
          </cell>
        </row>
        <row r="17">
          <cell r="B17">
            <v>2</v>
          </cell>
          <cell r="C17" t="str">
            <v xml:space="preserve">05.5213 </v>
          </cell>
          <cell r="D17" t="str">
            <v>Dùng cét bª t«ng 12m (thñ c«ng)</v>
          </cell>
          <cell r="E17" t="str">
            <v>Cét</v>
          </cell>
          <cell r="F17">
            <v>1</v>
          </cell>
          <cell r="G17">
            <v>1</v>
          </cell>
          <cell r="H17">
            <v>8490</v>
          </cell>
          <cell r="J17">
            <v>86293</v>
          </cell>
          <cell r="L17">
            <v>8490</v>
          </cell>
          <cell r="M17">
            <v>0</v>
          </cell>
          <cell r="N17">
            <v>86293</v>
          </cell>
          <cell r="Q17">
            <v>2</v>
          </cell>
        </row>
        <row r="18">
          <cell r="B18">
            <v>3</v>
          </cell>
          <cell r="C18" t="str">
            <v>02.1461</v>
          </cell>
          <cell r="D18" t="str">
            <v>VËn chuyÓn cét</v>
          </cell>
          <cell r="E18" t="str">
            <v>TÊn</v>
          </cell>
          <cell r="F18">
            <v>1.1000000000000001</v>
          </cell>
          <cell r="G18">
            <v>1</v>
          </cell>
          <cell r="J18">
            <v>14024.1</v>
          </cell>
          <cell r="M18">
            <v>0</v>
          </cell>
          <cell r="N18">
            <v>15426.510000000002</v>
          </cell>
        </row>
        <row r="19">
          <cell r="B19">
            <v>4</v>
          </cell>
          <cell r="C19" t="str">
            <v>02.1481</v>
          </cell>
          <cell r="D19" t="str">
            <v>VËn chuyÓn dông cô thi c«ng</v>
          </cell>
          <cell r="E19" t="str">
            <v>TÊn</v>
          </cell>
          <cell r="F19">
            <v>0.3</v>
          </cell>
          <cell r="G19">
            <v>1</v>
          </cell>
          <cell r="J19">
            <v>9109</v>
          </cell>
          <cell r="M19">
            <v>0</v>
          </cell>
          <cell r="N19">
            <v>2732.7</v>
          </cell>
        </row>
        <row r="20">
          <cell r="A20">
            <v>3</v>
          </cell>
          <cell r="D20" t="str">
            <v>Xµ ®ãn d©y ®Õn X2P-6N</v>
          </cell>
          <cell r="L20">
            <v>669.76758000000007</v>
          </cell>
          <cell r="M20">
            <v>653703.91200000001</v>
          </cell>
          <cell r="N20">
            <v>10431.127648800002</v>
          </cell>
          <cell r="O20">
            <v>0</v>
          </cell>
          <cell r="P20" t="str">
            <v>Xµ ®ãn d©y ®Õn X2P-6N</v>
          </cell>
          <cell r="Q20">
            <v>1</v>
          </cell>
          <cell r="W20" t="str">
            <v>STT</v>
          </cell>
          <cell r="X20" t="str">
            <v>Tªn chi tiÕt</v>
          </cell>
          <cell r="Y20" t="str">
            <v>§¬n vÞ</v>
          </cell>
          <cell r="Z20" t="str">
            <v>Sè l­îng</v>
          </cell>
          <cell r="AA20" t="str">
            <v>§¬n gi¸</v>
          </cell>
          <cell r="AB20" t="str">
            <v>Thµnh tiÒn</v>
          </cell>
        </row>
        <row r="21">
          <cell r="B21">
            <v>1</v>
          </cell>
          <cell r="C21" t="str">
            <v>PL§G</v>
          </cell>
          <cell r="D21" t="str">
            <v xml:space="preserve">ThÐp lµm xµ + bu l«ng m¹ </v>
          </cell>
          <cell r="E21" t="str">
            <v>kg</v>
          </cell>
          <cell r="F21">
            <v>67.212000000000003</v>
          </cell>
          <cell r="G21">
            <v>1</v>
          </cell>
          <cell r="I21">
            <v>9726</v>
          </cell>
          <cell r="L21">
            <v>0</v>
          </cell>
          <cell r="M21">
            <v>653703.91200000001</v>
          </cell>
          <cell r="N21">
            <v>0</v>
          </cell>
          <cell r="O21">
            <v>0</v>
          </cell>
          <cell r="Q21">
            <v>1</v>
          </cell>
          <cell r="W21">
            <v>1</v>
          </cell>
          <cell r="X21" t="str">
            <v>Mãc treo ch÷ U-MT-9</v>
          </cell>
          <cell r="Y21" t="str">
            <v>C¸i</v>
          </cell>
          <cell r="Z21">
            <v>1</v>
          </cell>
          <cell r="AA21">
            <v>9727</v>
          </cell>
          <cell r="AB21">
            <v>9727</v>
          </cell>
        </row>
        <row r="22">
          <cell r="B22">
            <v>2</v>
          </cell>
          <cell r="C22" t="str">
            <v>04.9102</v>
          </cell>
          <cell r="D22" t="str">
            <v>L¾p xµ trªn cét ®· dùng</v>
          </cell>
          <cell r="E22" t="str">
            <v>TÊn</v>
          </cell>
          <cell r="F22">
            <v>6.7212000000000008E-2</v>
          </cell>
          <cell r="G22">
            <v>0.8</v>
          </cell>
          <cell r="H22">
            <v>9965</v>
          </cell>
          <cell r="J22">
            <v>181470</v>
          </cell>
          <cell r="L22">
            <v>669.76758000000007</v>
          </cell>
          <cell r="M22">
            <v>0</v>
          </cell>
          <cell r="N22">
            <v>9757.5693120000014</v>
          </cell>
          <cell r="O22">
            <v>0</v>
          </cell>
          <cell r="Q22">
            <v>1</v>
          </cell>
          <cell r="W22">
            <v>2</v>
          </cell>
          <cell r="X22" t="str">
            <v>Mãc treo ch÷ U-MT-6</v>
          </cell>
          <cell r="Y22" t="str">
            <v>C¸i</v>
          </cell>
          <cell r="Z22">
            <v>1</v>
          </cell>
          <cell r="AA22">
            <v>7363</v>
          </cell>
          <cell r="AB22">
            <v>7363</v>
          </cell>
        </row>
        <row r="23">
          <cell r="B23">
            <v>3</v>
          </cell>
          <cell r="C23" t="str">
            <v>02.1361</v>
          </cell>
          <cell r="D23" t="str">
            <v>VËn chuyÓn xµ</v>
          </cell>
          <cell r="E23" t="str">
            <v>TÊn</v>
          </cell>
          <cell r="F23">
            <v>6.7212000000000008E-2</v>
          </cell>
          <cell r="G23">
            <v>1</v>
          </cell>
          <cell r="J23">
            <v>10021.400000000001</v>
          </cell>
          <cell r="L23">
            <v>0</v>
          </cell>
          <cell r="M23">
            <v>0</v>
          </cell>
          <cell r="N23">
            <v>673.55833680000012</v>
          </cell>
          <cell r="O23">
            <v>0</v>
          </cell>
          <cell r="W23">
            <v>3</v>
          </cell>
          <cell r="X23" t="str">
            <v>M¾t nèi l¾p r¸p NR-6</v>
          </cell>
          <cell r="Y23" t="str">
            <v>C¸i</v>
          </cell>
          <cell r="Z23">
            <v>1</v>
          </cell>
          <cell r="AA23">
            <v>16477</v>
          </cell>
          <cell r="AB23">
            <v>16477</v>
          </cell>
        </row>
        <row r="24">
          <cell r="A24">
            <v>4</v>
          </cell>
          <cell r="D24" t="str">
            <v>Chi tiÕt ®ì chèng sÐt van PBO-10</v>
          </cell>
          <cell r="L24">
            <v>224.89809199999999</v>
          </cell>
          <cell r="M24">
            <v>219504.1488</v>
          </cell>
          <cell r="N24">
            <v>3502.6190811200004</v>
          </cell>
          <cell r="O24">
            <v>0</v>
          </cell>
          <cell r="P24" t="str">
            <v>Chi tiÕt ®ì chèng sÐt van PBO-10</v>
          </cell>
          <cell r="Q24">
            <v>1</v>
          </cell>
          <cell r="W24">
            <v>4</v>
          </cell>
          <cell r="X24" t="str">
            <v>M¾t vßng treo ®Çu trßn VT-6</v>
          </cell>
          <cell r="Y24" t="str">
            <v>C¸i</v>
          </cell>
          <cell r="Z24">
            <v>1</v>
          </cell>
          <cell r="AA24">
            <v>5114</v>
          </cell>
          <cell r="AB24">
            <v>5114</v>
          </cell>
        </row>
        <row r="25">
          <cell r="B25">
            <v>1</v>
          </cell>
          <cell r="C25" t="str">
            <v>PL§G</v>
          </cell>
          <cell r="D25" t="str">
            <v xml:space="preserve">ThÐp lµm xµ + bu l«ng m¹ </v>
          </cell>
          <cell r="E25" t="str">
            <v>kg</v>
          </cell>
          <cell r="F25">
            <v>22.5688</v>
          </cell>
          <cell r="G25">
            <v>1</v>
          </cell>
          <cell r="I25">
            <v>9726</v>
          </cell>
          <cell r="L25">
            <v>0</v>
          </cell>
          <cell r="M25">
            <v>219504.1488</v>
          </cell>
          <cell r="N25">
            <v>0</v>
          </cell>
          <cell r="O25">
            <v>0</v>
          </cell>
          <cell r="Q25">
            <v>1</v>
          </cell>
          <cell r="W25">
            <v>5</v>
          </cell>
          <cell r="X25" t="str">
            <v>M¾t nèi kÐp MN2-6</v>
          </cell>
          <cell r="Y25" t="str">
            <v>C¸i</v>
          </cell>
          <cell r="Z25">
            <v>1</v>
          </cell>
          <cell r="AA25">
            <v>11364</v>
          </cell>
          <cell r="AB25">
            <v>11364</v>
          </cell>
        </row>
        <row r="26">
          <cell r="B26">
            <v>2</v>
          </cell>
          <cell r="C26" t="str">
            <v>04.9102</v>
          </cell>
          <cell r="D26" t="str">
            <v>L¾p xµ trªn cét ®· dùng</v>
          </cell>
          <cell r="E26" t="str">
            <v>TÊn</v>
          </cell>
          <cell r="F26">
            <v>2.25688E-2</v>
          </cell>
          <cell r="G26">
            <v>0.8</v>
          </cell>
          <cell r="H26">
            <v>9965</v>
          </cell>
          <cell r="J26">
            <v>181470</v>
          </cell>
          <cell r="L26">
            <v>224.89809199999999</v>
          </cell>
          <cell r="M26">
            <v>0</v>
          </cell>
          <cell r="N26">
            <v>3276.4481088000002</v>
          </cell>
          <cell r="O26">
            <v>0</v>
          </cell>
          <cell r="Q26">
            <v>1</v>
          </cell>
          <cell r="W26">
            <v>6</v>
          </cell>
          <cell r="X26" t="str">
            <v>M¾t nèi trung gian</v>
          </cell>
          <cell r="Y26" t="str">
            <v>C¸i</v>
          </cell>
          <cell r="Z26">
            <v>1</v>
          </cell>
          <cell r="AA26">
            <v>7500</v>
          </cell>
          <cell r="AB26">
            <v>7500</v>
          </cell>
        </row>
        <row r="27">
          <cell r="B27">
            <v>3</v>
          </cell>
          <cell r="C27" t="str">
            <v>02.1361</v>
          </cell>
          <cell r="D27" t="str">
            <v>VËn chuyÓn xµ</v>
          </cell>
          <cell r="E27" t="str">
            <v>TÊn</v>
          </cell>
          <cell r="F27">
            <v>2.25688E-2</v>
          </cell>
          <cell r="G27">
            <v>1</v>
          </cell>
          <cell r="J27">
            <v>10021.400000000001</v>
          </cell>
          <cell r="L27">
            <v>0</v>
          </cell>
          <cell r="M27">
            <v>0</v>
          </cell>
          <cell r="N27">
            <v>226.17097232000003</v>
          </cell>
          <cell r="O27">
            <v>0</v>
          </cell>
          <cell r="W27">
            <v>7</v>
          </cell>
          <cell r="X27" t="str">
            <v>Kho¸ nÐo d©y N912</v>
          </cell>
          <cell r="Y27" t="str">
            <v>C¸i</v>
          </cell>
          <cell r="Z27">
            <v>1</v>
          </cell>
          <cell r="AA27">
            <v>32925</v>
          </cell>
          <cell r="AB27">
            <v>32925</v>
          </cell>
        </row>
        <row r="30">
          <cell r="A30">
            <v>5</v>
          </cell>
          <cell r="D30" t="str">
            <v>Xµ ®ì TI &amp; cÇu dao liªn ®éng</v>
          </cell>
          <cell r="L30">
            <v>1273.5429440000003</v>
          </cell>
          <cell r="M30">
            <v>1242998.3616000002</v>
          </cell>
          <cell r="N30">
            <v>19834.476035840002</v>
          </cell>
          <cell r="O30">
            <v>0</v>
          </cell>
          <cell r="P30" t="str">
            <v>Xµ ®ì TI &amp; cÇu dao liªn ®éng</v>
          </cell>
          <cell r="Q30">
            <v>1</v>
          </cell>
          <cell r="W30">
            <v>8</v>
          </cell>
          <cell r="X30" t="str">
            <v>C¸ch ®iÖn b¸t PC-70</v>
          </cell>
          <cell r="Y30" t="str">
            <v>C¸i</v>
          </cell>
          <cell r="Z30">
            <v>4</v>
          </cell>
          <cell r="AA30">
            <v>85000</v>
          </cell>
          <cell r="AB30">
            <v>340000</v>
          </cell>
        </row>
        <row r="31">
          <cell r="B31">
            <v>1</v>
          </cell>
          <cell r="C31" t="str">
            <v>PL§G</v>
          </cell>
          <cell r="D31" t="str">
            <v xml:space="preserve">ThÐp lµm xµ + bu l«ng m¹ </v>
          </cell>
          <cell r="E31" t="str">
            <v>kg</v>
          </cell>
          <cell r="F31">
            <v>127.80160000000001</v>
          </cell>
          <cell r="G31">
            <v>1</v>
          </cell>
          <cell r="I31">
            <v>9726</v>
          </cell>
          <cell r="L31">
            <v>0</v>
          </cell>
          <cell r="M31">
            <v>1242998.3616000002</v>
          </cell>
          <cell r="N31">
            <v>0</v>
          </cell>
          <cell r="O31">
            <v>0</v>
          </cell>
          <cell r="Q31">
            <v>1</v>
          </cell>
          <cell r="X31" t="str">
            <v>Tæng céng</v>
          </cell>
          <cell r="AB31">
            <v>430470</v>
          </cell>
        </row>
        <row r="32">
          <cell r="B32">
            <v>2</v>
          </cell>
          <cell r="C32" t="str">
            <v>04.9102</v>
          </cell>
          <cell r="D32" t="str">
            <v>L¾p xµ trªn cét ®· dùng</v>
          </cell>
          <cell r="E32" t="str">
            <v>TÊn</v>
          </cell>
          <cell r="F32">
            <v>0.12780160000000002</v>
          </cell>
          <cell r="G32">
            <v>0.8</v>
          </cell>
          <cell r="H32">
            <v>9965</v>
          </cell>
          <cell r="J32">
            <v>181470</v>
          </cell>
          <cell r="L32">
            <v>1273.5429440000003</v>
          </cell>
          <cell r="M32">
            <v>0</v>
          </cell>
          <cell r="N32">
            <v>18553.725081600001</v>
          </cell>
          <cell r="O32">
            <v>0</v>
          </cell>
          <cell r="Q32">
            <v>1</v>
          </cell>
        </row>
        <row r="33">
          <cell r="B33">
            <v>3</v>
          </cell>
          <cell r="C33" t="str">
            <v>02.1361</v>
          </cell>
          <cell r="D33" t="str">
            <v>VËn chuyÓn xµ</v>
          </cell>
          <cell r="E33" t="str">
            <v>TÊn</v>
          </cell>
          <cell r="F33">
            <v>0.12780160000000002</v>
          </cell>
          <cell r="G33">
            <v>1</v>
          </cell>
          <cell r="J33">
            <v>10021.400000000001</v>
          </cell>
          <cell r="L33">
            <v>0</v>
          </cell>
          <cell r="M33">
            <v>0</v>
          </cell>
          <cell r="N33">
            <v>1280.7509542400003</v>
          </cell>
          <cell r="O33">
            <v>0</v>
          </cell>
          <cell r="Q33">
            <v>1</v>
          </cell>
        </row>
        <row r="34">
          <cell r="A34">
            <v>6</v>
          </cell>
          <cell r="D34" t="str">
            <v>Thanh xµ ®ì TI</v>
          </cell>
          <cell r="L34">
            <v>603.89494400000001</v>
          </cell>
          <cell r="M34">
            <v>589411.16159999999</v>
          </cell>
          <cell r="N34">
            <v>9405.2107558400021</v>
          </cell>
          <cell r="O34">
            <v>0</v>
          </cell>
          <cell r="P34" t="str">
            <v>Thanh xµ ®ì TI</v>
          </cell>
          <cell r="Q34">
            <v>1</v>
          </cell>
        </row>
        <row r="35">
          <cell r="B35">
            <v>1</v>
          </cell>
          <cell r="C35" t="str">
            <v>PL§G</v>
          </cell>
          <cell r="D35" t="str">
            <v xml:space="preserve">ThÐp lµm xµ + bu l«ng m¹ </v>
          </cell>
          <cell r="E35" t="str">
            <v>kg</v>
          </cell>
          <cell r="F35">
            <v>60.601600000000005</v>
          </cell>
          <cell r="G35">
            <v>1</v>
          </cell>
          <cell r="I35">
            <v>9726</v>
          </cell>
          <cell r="L35">
            <v>0</v>
          </cell>
          <cell r="M35">
            <v>589411.16159999999</v>
          </cell>
          <cell r="N35">
            <v>0</v>
          </cell>
          <cell r="O35">
            <v>0</v>
          </cell>
          <cell r="Q35">
            <v>1</v>
          </cell>
        </row>
        <row r="36">
          <cell r="B36">
            <v>2</v>
          </cell>
          <cell r="C36" t="str">
            <v>04.9102</v>
          </cell>
          <cell r="D36" t="str">
            <v>L¾p xµ trªn cét ®· dùng</v>
          </cell>
          <cell r="E36" t="str">
            <v>TÊn</v>
          </cell>
          <cell r="F36">
            <v>6.0601600000000005E-2</v>
          </cell>
          <cell r="G36">
            <v>0.8</v>
          </cell>
          <cell r="H36">
            <v>9965</v>
          </cell>
          <cell r="J36">
            <v>181470</v>
          </cell>
          <cell r="L36">
            <v>603.89494400000001</v>
          </cell>
          <cell r="M36">
            <v>0</v>
          </cell>
          <cell r="N36">
            <v>8797.8978816000017</v>
          </cell>
          <cell r="O36">
            <v>0</v>
          </cell>
          <cell r="Q36">
            <v>1</v>
          </cell>
        </row>
        <row r="37">
          <cell r="B37">
            <v>3</v>
          </cell>
          <cell r="C37" t="str">
            <v>02.1361</v>
          </cell>
          <cell r="D37" t="str">
            <v>VËn chuyÓn xµ</v>
          </cell>
          <cell r="E37" t="str">
            <v>TÊn</v>
          </cell>
          <cell r="F37">
            <v>6.0601600000000005E-2</v>
          </cell>
          <cell r="G37">
            <v>1</v>
          </cell>
          <cell r="J37">
            <v>10021.400000000001</v>
          </cell>
          <cell r="L37">
            <v>0</v>
          </cell>
          <cell r="M37">
            <v>0</v>
          </cell>
          <cell r="N37">
            <v>607.31287424000016</v>
          </cell>
          <cell r="O37">
            <v>0</v>
          </cell>
          <cell r="Q37">
            <v>1</v>
          </cell>
        </row>
        <row r="38">
          <cell r="A38">
            <v>7</v>
          </cell>
          <cell r="D38" t="str">
            <v>Thanh xµ ®ì cÇu dao liªn ®éng</v>
          </cell>
          <cell r="L38">
            <v>612.60435399999994</v>
          </cell>
          <cell r="M38">
            <v>597911.68559999997</v>
          </cell>
          <cell r="N38">
            <v>9540.8532834400012</v>
          </cell>
          <cell r="O38">
            <v>0</v>
          </cell>
          <cell r="P38" t="str">
            <v>Thanh xµ ®ì cÇu dao liªn ®éng</v>
          </cell>
          <cell r="Q38">
            <v>1</v>
          </cell>
        </row>
        <row r="39">
          <cell r="B39">
            <v>1</v>
          </cell>
          <cell r="C39" t="str">
            <v>PL§G</v>
          </cell>
          <cell r="D39" t="str">
            <v xml:space="preserve">ThÐp lµm xµ + bu l«ng m¹ </v>
          </cell>
          <cell r="E39" t="str">
            <v>kg</v>
          </cell>
          <cell r="F39">
            <v>61.4756</v>
          </cell>
          <cell r="G39">
            <v>1</v>
          </cell>
          <cell r="I39">
            <v>9726</v>
          </cell>
          <cell r="L39">
            <v>0</v>
          </cell>
          <cell r="M39">
            <v>597911.68559999997</v>
          </cell>
          <cell r="N39">
            <v>0</v>
          </cell>
          <cell r="O39">
            <v>0</v>
          </cell>
          <cell r="Q39">
            <v>1</v>
          </cell>
        </row>
        <row r="40">
          <cell r="B40">
            <v>2</v>
          </cell>
          <cell r="C40" t="str">
            <v>04.9102</v>
          </cell>
          <cell r="D40" t="str">
            <v>L¾p xµ trªn cét ®· dùng</v>
          </cell>
          <cell r="E40" t="str">
            <v>TÊn</v>
          </cell>
          <cell r="F40">
            <v>6.1475599999999998E-2</v>
          </cell>
          <cell r="G40">
            <v>0.8</v>
          </cell>
          <cell r="H40">
            <v>9965</v>
          </cell>
          <cell r="J40">
            <v>181470</v>
          </cell>
          <cell r="L40">
            <v>612.60435399999994</v>
          </cell>
          <cell r="M40">
            <v>0</v>
          </cell>
          <cell r="N40">
            <v>8924.7817056000004</v>
          </cell>
          <cell r="O40">
            <v>0</v>
          </cell>
          <cell r="Q40">
            <v>1</v>
          </cell>
        </row>
        <row r="41">
          <cell r="B41">
            <v>3</v>
          </cell>
          <cell r="C41" t="str">
            <v>02.1361</v>
          </cell>
          <cell r="D41" t="str">
            <v>VËn chuyÓn xµ</v>
          </cell>
          <cell r="E41" t="str">
            <v>TÊn</v>
          </cell>
          <cell r="F41">
            <v>6.1475599999999998E-2</v>
          </cell>
          <cell r="G41">
            <v>1</v>
          </cell>
          <cell r="J41">
            <v>10021.400000000001</v>
          </cell>
          <cell r="L41">
            <v>0</v>
          </cell>
          <cell r="M41">
            <v>0</v>
          </cell>
          <cell r="N41">
            <v>616.07157784000003</v>
          </cell>
          <cell r="O41">
            <v>0</v>
          </cell>
          <cell r="Q41">
            <v>1</v>
          </cell>
        </row>
        <row r="42">
          <cell r="A42">
            <v>8</v>
          </cell>
          <cell r="D42" t="str">
            <v>Tay thao t¸c + chi tiÕt truyÒn ®éng</v>
          </cell>
          <cell r="L42">
            <v>431.18555000000003</v>
          </cell>
          <cell r="M42">
            <v>343662.62000000005</v>
          </cell>
          <cell r="N42">
            <v>6715.391498</v>
          </cell>
          <cell r="O42">
            <v>0</v>
          </cell>
          <cell r="P42" t="str">
            <v>Tay thao t¸c + chi tiÕt truyÒn ®éng</v>
          </cell>
          <cell r="Q42">
            <v>12</v>
          </cell>
        </row>
        <row r="43">
          <cell r="B43">
            <v>1</v>
          </cell>
          <cell r="C43" t="str">
            <v>PL§G</v>
          </cell>
          <cell r="D43" t="str">
            <v xml:space="preserve">ThÐp lµm xµ + bu l«ng m¹ </v>
          </cell>
          <cell r="E43" t="str">
            <v>kg</v>
          </cell>
          <cell r="F43">
            <v>24.370000000000005</v>
          </cell>
          <cell r="G43">
            <v>1</v>
          </cell>
          <cell r="I43">
            <v>9726</v>
          </cell>
          <cell r="L43">
            <v>0</v>
          </cell>
          <cell r="M43">
            <v>237022.62000000005</v>
          </cell>
          <cell r="N43">
            <v>0</v>
          </cell>
          <cell r="O43">
            <v>0</v>
          </cell>
          <cell r="Q43">
            <v>12</v>
          </cell>
        </row>
        <row r="44">
          <cell r="B44">
            <v>2</v>
          </cell>
          <cell r="C44" t="str">
            <v>HD - T6</v>
          </cell>
          <cell r="D44" t="str">
            <v>ThÐp èng m¹ kÏm F 33x41 m¹ kÏm</v>
          </cell>
          <cell r="E44" t="str">
            <v>m</v>
          </cell>
          <cell r="F44">
            <v>4.96</v>
          </cell>
          <cell r="G44">
            <v>1</v>
          </cell>
          <cell r="I44">
            <v>21500</v>
          </cell>
          <cell r="L44">
            <v>0</v>
          </cell>
          <cell r="M44">
            <v>106640</v>
          </cell>
          <cell r="N44">
            <v>0</v>
          </cell>
          <cell r="O44">
            <v>0</v>
          </cell>
        </row>
        <row r="45">
          <cell r="B45">
            <v>3</v>
          </cell>
          <cell r="C45" t="str">
            <v>04.9102</v>
          </cell>
          <cell r="D45" t="str">
            <v>L¾p chi tiÕt trªn cét ®· dùng</v>
          </cell>
          <cell r="E45" t="str">
            <v>TÊn</v>
          </cell>
          <cell r="F45">
            <v>4.3270000000000003E-2</v>
          </cell>
          <cell r="G45">
            <v>0.8</v>
          </cell>
          <cell r="H45">
            <v>9965</v>
          </cell>
          <cell r="J45">
            <v>181470</v>
          </cell>
          <cell r="L45">
            <v>431.18555000000003</v>
          </cell>
          <cell r="M45">
            <v>0</v>
          </cell>
          <cell r="N45">
            <v>6281.7655199999999</v>
          </cell>
          <cell r="O45">
            <v>0</v>
          </cell>
          <cell r="Q45">
            <v>12</v>
          </cell>
        </row>
        <row r="46">
          <cell r="B46">
            <v>4</v>
          </cell>
          <cell r="C46" t="str">
            <v>02.1361</v>
          </cell>
          <cell r="D46" t="str">
            <v>VËn chuyÓn xµ</v>
          </cell>
          <cell r="E46" t="str">
            <v>TÊn</v>
          </cell>
          <cell r="F46">
            <v>4.3270000000000003E-2</v>
          </cell>
          <cell r="G46">
            <v>1</v>
          </cell>
          <cell r="J46">
            <v>10021.400000000001</v>
          </cell>
          <cell r="L46">
            <v>0</v>
          </cell>
          <cell r="M46">
            <v>0</v>
          </cell>
          <cell r="N46">
            <v>433.62597800000009</v>
          </cell>
          <cell r="O46">
            <v>0</v>
          </cell>
          <cell r="Q46">
            <v>6</v>
          </cell>
        </row>
        <row r="47">
          <cell r="A47">
            <v>9</v>
          </cell>
          <cell r="D47" t="str">
            <v>Xµ ®ì thanh c¸i</v>
          </cell>
          <cell r="L47">
            <v>326.23018400000001</v>
          </cell>
          <cell r="M47">
            <v>318405.89760000003</v>
          </cell>
          <cell r="N47">
            <v>5080.7904022399998</v>
          </cell>
          <cell r="O47">
            <v>0</v>
          </cell>
          <cell r="Q47">
            <v>6</v>
          </cell>
        </row>
        <row r="48">
          <cell r="B48">
            <v>1</v>
          </cell>
          <cell r="C48" t="str">
            <v>PL§G</v>
          </cell>
          <cell r="D48" t="str">
            <v xml:space="preserve">ThÐp lµm xµ + bu l«ng m¹ </v>
          </cell>
          <cell r="E48" t="str">
            <v>kg</v>
          </cell>
          <cell r="F48">
            <v>32.7376</v>
          </cell>
          <cell r="G48">
            <v>1</v>
          </cell>
          <cell r="I48">
            <v>9726</v>
          </cell>
          <cell r="L48">
            <v>0</v>
          </cell>
          <cell r="M48">
            <v>318405.89760000003</v>
          </cell>
          <cell r="N48">
            <v>0</v>
          </cell>
          <cell r="O48">
            <v>0</v>
          </cell>
          <cell r="Q48">
            <v>6</v>
          </cell>
        </row>
        <row r="49">
          <cell r="B49">
            <v>2</v>
          </cell>
          <cell r="C49" t="str">
            <v>04.9102</v>
          </cell>
          <cell r="D49" t="str">
            <v>L¾p xµ trªn cét ®· dùng</v>
          </cell>
          <cell r="E49" t="str">
            <v>TÊn</v>
          </cell>
          <cell r="F49">
            <v>3.2737599999999999E-2</v>
          </cell>
          <cell r="G49">
            <v>0.8</v>
          </cell>
          <cell r="H49">
            <v>9965</v>
          </cell>
          <cell r="J49">
            <v>181470</v>
          </cell>
          <cell r="L49">
            <v>326.23018400000001</v>
          </cell>
          <cell r="M49">
            <v>0</v>
          </cell>
          <cell r="N49">
            <v>4752.7138175999999</v>
          </cell>
          <cell r="O49">
            <v>0</v>
          </cell>
          <cell r="Q49">
            <v>1</v>
          </cell>
        </row>
        <row r="50">
          <cell r="B50">
            <v>3</v>
          </cell>
          <cell r="C50" t="str">
            <v>02.1361</v>
          </cell>
          <cell r="D50" t="str">
            <v>VËn chuyÓn xµ</v>
          </cell>
          <cell r="E50" t="str">
            <v>TÊn</v>
          </cell>
          <cell r="F50">
            <v>3.2737599999999999E-2</v>
          </cell>
          <cell r="G50">
            <v>1</v>
          </cell>
          <cell r="J50">
            <v>10021.400000000001</v>
          </cell>
          <cell r="L50">
            <v>0</v>
          </cell>
          <cell r="M50">
            <v>0</v>
          </cell>
          <cell r="N50">
            <v>328.07658464000002</v>
          </cell>
          <cell r="O50">
            <v>0</v>
          </cell>
          <cell r="Q50">
            <v>1</v>
          </cell>
        </row>
        <row r="51">
          <cell r="A51">
            <v>10</v>
          </cell>
          <cell r="D51" t="str">
            <v>Xµ ®ì cÇu ch× tù r¬i</v>
          </cell>
          <cell r="L51">
            <v>401.82866000000001</v>
          </cell>
          <cell r="M51">
            <v>392191.22399999999</v>
          </cell>
          <cell r="N51">
            <v>6258.1799576000003</v>
          </cell>
          <cell r="O51">
            <v>0</v>
          </cell>
          <cell r="Q51">
            <v>1</v>
          </cell>
        </row>
        <row r="52">
          <cell r="B52">
            <v>1</v>
          </cell>
          <cell r="C52" t="str">
            <v>PL§G</v>
          </cell>
          <cell r="D52" t="str">
            <v xml:space="preserve">ThÐp lµm xµ + bu l«ng m¹ </v>
          </cell>
          <cell r="E52" t="str">
            <v>kg</v>
          </cell>
          <cell r="F52">
            <v>40.323999999999998</v>
          </cell>
          <cell r="G52">
            <v>1</v>
          </cell>
          <cell r="I52">
            <v>9726</v>
          </cell>
          <cell r="L52">
            <v>0</v>
          </cell>
          <cell r="M52">
            <v>392191.22399999999</v>
          </cell>
          <cell r="N52">
            <v>0</v>
          </cell>
          <cell r="O52">
            <v>0</v>
          </cell>
          <cell r="Q52">
            <v>5</v>
          </cell>
        </row>
        <row r="53">
          <cell r="B53">
            <v>2</v>
          </cell>
          <cell r="C53" t="str">
            <v>04.9102</v>
          </cell>
          <cell r="D53" t="str">
            <v>L¾p xµ trªn cét ®· dùng</v>
          </cell>
          <cell r="E53" t="str">
            <v>TÊn</v>
          </cell>
          <cell r="F53">
            <v>4.0323999999999999E-2</v>
          </cell>
          <cell r="G53">
            <v>0.8</v>
          </cell>
          <cell r="H53">
            <v>9965</v>
          </cell>
          <cell r="J53">
            <v>181470</v>
          </cell>
          <cell r="L53">
            <v>401.82866000000001</v>
          </cell>
          <cell r="M53">
            <v>0</v>
          </cell>
          <cell r="N53">
            <v>5854.0770240000002</v>
          </cell>
          <cell r="O53">
            <v>0</v>
          </cell>
        </row>
        <row r="54">
          <cell r="B54">
            <v>3</v>
          </cell>
          <cell r="C54" t="str">
            <v>02.1361</v>
          </cell>
          <cell r="D54" t="str">
            <v>VËn chuyÓn xµ</v>
          </cell>
          <cell r="E54" t="str">
            <v>TÊn</v>
          </cell>
          <cell r="F54">
            <v>4.0323999999999999E-2</v>
          </cell>
          <cell r="G54">
            <v>1</v>
          </cell>
          <cell r="J54">
            <v>10021.400000000001</v>
          </cell>
          <cell r="L54">
            <v>0</v>
          </cell>
          <cell r="M54">
            <v>0</v>
          </cell>
          <cell r="N54">
            <v>404.10293360000003</v>
          </cell>
          <cell r="O54">
            <v>0</v>
          </cell>
        </row>
        <row r="55">
          <cell r="A55">
            <v>11</v>
          </cell>
          <cell r="D55" t="str">
            <v>Xµ ®ì TU + thanh ®ì TU</v>
          </cell>
          <cell r="L55">
            <v>890.91883199999995</v>
          </cell>
          <cell r="M55">
            <v>869551.08479999995</v>
          </cell>
          <cell r="N55">
            <v>13875.392507519999</v>
          </cell>
          <cell r="O55">
            <v>0</v>
          </cell>
        </row>
        <row r="56">
          <cell r="B56">
            <v>1</v>
          </cell>
          <cell r="C56" t="str">
            <v>PL§G</v>
          </cell>
          <cell r="D56" t="str">
            <v xml:space="preserve">ThÐp lµm xµ + bu l«ng m¹ </v>
          </cell>
          <cell r="E56" t="str">
            <v>kg</v>
          </cell>
          <cell r="F56">
            <v>89.404799999999994</v>
          </cell>
          <cell r="G56">
            <v>1</v>
          </cell>
          <cell r="I56">
            <v>9726</v>
          </cell>
          <cell r="L56">
            <v>0</v>
          </cell>
          <cell r="M56">
            <v>869551.08479999995</v>
          </cell>
          <cell r="N56">
            <v>0</v>
          </cell>
          <cell r="O56">
            <v>0</v>
          </cell>
        </row>
        <row r="57">
          <cell r="B57">
            <v>2</v>
          </cell>
          <cell r="C57" t="str">
            <v>04.9102</v>
          </cell>
          <cell r="D57" t="str">
            <v>L¾p xµ trªn cét ®· dùng</v>
          </cell>
          <cell r="E57" t="str">
            <v>TÊn</v>
          </cell>
          <cell r="F57">
            <v>8.9404799999999993E-2</v>
          </cell>
          <cell r="G57">
            <v>0.8</v>
          </cell>
          <cell r="H57">
            <v>9965</v>
          </cell>
          <cell r="J57">
            <v>181470</v>
          </cell>
          <cell r="L57">
            <v>890.91883199999995</v>
          </cell>
          <cell r="M57">
            <v>0</v>
          </cell>
          <cell r="N57">
            <v>12979.431244799998</v>
          </cell>
          <cell r="O57">
            <v>0</v>
          </cell>
          <cell r="Q57">
            <v>5</v>
          </cell>
        </row>
        <row r="58">
          <cell r="B58">
            <v>3</v>
          </cell>
          <cell r="C58" t="str">
            <v>02.1361</v>
          </cell>
          <cell r="D58" t="str">
            <v>VËn chuyÓn xµ</v>
          </cell>
          <cell r="E58" t="str">
            <v>TÊn</v>
          </cell>
          <cell r="F58">
            <v>8.9404799999999993E-2</v>
          </cell>
          <cell r="G58">
            <v>1</v>
          </cell>
          <cell r="J58">
            <v>10021.400000000001</v>
          </cell>
          <cell r="L58">
            <v>0</v>
          </cell>
          <cell r="M58">
            <v>0</v>
          </cell>
          <cell r="N58">
            <v>895.96126272000004</v>
          </cell>
          <cell r="O58">
            <v>0</v>
          </cell>
          <cell r="Q58">
            <v>5</v>
          </cell>
        </row>
        <row r="59">
          <cell r="A59">
            <v>12</v>
          </cell>
          <cell r="D59" t="str">
            <v>Xµ ®ì ghÕ thao t¸c; ghÕ thao t¸c; sµn TT</v>
          </cell>
          <cell r="L59">
            <v>0</v>
          </cell>
          <cell r="M59">
            <v>2685451.3065600004</v>
          </cell>
          <cell r="N59">
            <v>50021.956157184002</v>
          </cell>
          <cell r="O59">
            <v>0</v>
          </cell>
          <cell r="Q59" t="e">
            <v>#REF!</v>
          </cell>
        </row>
        <row r="60">
          <cell r="B60">
            <v>1</v>
          </cell>
          <cell r="C60" t="str">
            <v>PL§G</v>
          </cell>
          <cell r="D60" t="str">
            <v xml:space="preserve">ThÐp lµm xµ; ghÕ; sµn + bu l«ng m¹ </v>
          </cell>
          <cell r="E60" t="str">
            <v>kg</v>
          </cell>
          <cell r="F60">
            <v>276.11056000000002</v>
          </cell>
          <cell r="G60">
            <v>1</v>
          </cell>
          <cell r="I60">
            <v>9726</v>
          </cell>
          <cell r="L60">
            <v>0</v>
          </cell>
          <cell r="M60">
            <v>2685451.3065600004</v>
          </cell>
          <cell r="N60">
            <v>0</v>
          </cell>
          <cell r="O60">
            <v>0</v>
          </cell>
          <cell r="Q60" t="e">
            <v>#REF!</v>
          </cell>
        </row>
        <row r="61">
          <cell r="B61">
            <v>2</v>
          </cell>
          <cell r="C61" t="str">
            <v>04.8101</v>
          </cell>
          <cell r="D61" t="str">
            <v>L¾p ghÕ trªn cét ®· dùng</v>
          </cell>
          <cell r="E61" t="str">
            <v>TÊn</v>
          </cell>
          <cell r="F61">
            <v>0.27611056</v>
          </cell>
          <cell r="G61">
            <v>1</v>
          </cell>
          <cell r="J61">
            <v>171145</v>
          </cell>
          <cell r="L61">
            <v>0</v>
          </cell>
          <cell r="M61">
            <v>0</v>
          </cell>
          <cell r="N61">
            <v>47254.941791199999</v>
          </cell>
          <cell r="O61">
            <v>0</v>
          </cell>
        </row>
        <row r="62">
          <cell r="B62">
            <v>3</v>
          </cell>
          <cell r="C62" t="str">
            <v>02.1361</v>
          </cell>
          <cell r="D62" t="str">
            <v>VËn chuyÓn xµ</v>
          </cell>
          <cell r="E62" t="str">
            <v>TÊn</v>
          </cell>
          <cell r="F62">
            <v>0.27611056</v>
          </cell>
          <cell r="G62">
            <v>1</v>
          </cell>
          <cell r="J62">
            <v>10021.400000000001</v>
          </cell>
          <cell r="L62">
            <v>0</v>
          </cell>
          <cell r="M62">
            <v>0</v>
          </cell>
          <cell r="N62">
            <v>2767.0143659840005</v>
          </cell>
          <cell r="O62">
            <v>0</v>
          </cell>
        </row>
        <row r="63">
          <cell r="A63">
            <v>13</v>
          </cell>
          <cell r="D63" t="str">
            <v>Thang trÌo</v>
          </cell>
          <cell r="L63">
            <v>0</v>
          </cell>
          <cell r="M63">
            <v>464980.60799999995</v>
          </cell>
          <cell r="N63">
            <v>8661.2032511999987</v>
          </cell>
          <cell r="O63">
            <v>0</v>
          </cell>
        </row>
        <row r="64">
          <cell r="B64">
            <v>1</v>
          </cell>
          <cell r="C64" t="str">
            <v>PL§G</v>
          </cell>
          <cell r="D64" t="str">
            <v xml:space="preserve">ThÐp lµm thang + bu l«ng m¹ </v>
          </cell>
          <cell r="E64" t="str">
            <v>kg</v>
          </cell>
          <cell r="F64">
            <v>47.807999999999993</v>
          </cell>
          <cell r="G64">
            <v>1</v>
          </cell>
          <cell r="I64">
            <v>9726</v>
          </cell>
          <cell r="L64">
            <v>0</v>
          </cell>
          <cell r="M64">
            <v>464980.60799999995</v>
          </cell>
          <cell r="N64">
            <v>0</v>
          </cell>
          <cell r="O64">
            <v>0</v>
          </cell>
        </row>
        <row r="65">
          <cell r="B65">
            <v>2</v>
          </cell>
          <cell r="C65" t="str">
            <v>04.8101</v>
          </cell>
          <cell r="D65" t="str">
            <v>L¾p thang trªn cét ®· dùng</v>
          </cell>
          <cell r="E65" t="str">
            <v>TÊn</v>
          </cell>
          <cell r="F65">
            <v>4.7807999999999989E-2</v>
          </cell>
          <cell r="G65">
            <v>1</v>
          </cell>
          <cell r="J65">
            <v>171145</v>
          </cell>
          <cell r="L65">
            <v>0</v>
          </cell>
          <cell r="M65">
            <v>0</v>
          </cell>
          <cell r="N65">
            <v>8182.1001599999981</v>
          </cell>
          <cell r="O65">
            <v>0</v>
          </cell>
        </row>
        <row r="66">
          <cell r="B66">
            <v>3</v>
          </cell>
          <cell r="C66" t="str">
            <v>02.1361</v>
          </cell>
          <cell r="D66" t="str">
            <v>VËn chuyÓn thang</v>
          </cell>
          <cell r="E66" t="str">
            <v>TÊn</v>
          </cell>
          <cell r="F66">
            <v>4.7807999999999989E-2</v>
          </cell>
          <cell r="G66">
            <v>1</v>
          </cell>
          <cell r="J66">
            <v>10021.400000000001</v>
          </cell>
          <cell r="L66">
            <v>0</v>
          </cell>
          <cell r="M66">
            <v>0</v>
          </cell>
          <cell r="N66">
            <v>479.10309119999994</v>
          </cell>
          <cell r="O66">
            <v>0</v>
          </cell>
        </row>
        <row r="67">
          <cell r="A67">
            <v>14</v>
          </cell>
          <cell r="D67" t="str">
            <v>Gi¸ ®ì tñ h¹ thÕ</v>
          </cell>
          <cell r="L67">
            <v>0</v>
          </cell>
          <cell r="M67">
            <v>267854.03999999998</v>
          </cell>
          <cell r="N67">
            <v>4560.8277959999996</v>
          </cell>
          <cell r="O67">
            <v>0</v>
          </cell>
        </row>
        <row r="68">
          <cell r="B68">
            <v>1</v>
          </cell>
          <cell r="C68" t="str">
            <v>PL§G</v>
          </cell>
          <cell r="D68" t="str">
            <v xml:space="preserve">ThÐp lµm gi¸ + bu l«ng m¹ </v>
          </cell>
          <cell r="E68" t="str">
            <v>kg</v>
          </cell>
          <cell r="F68">
            <v>27.54</v>
          </cell>
          <cell r="G68">
            <v>1</v>
          </cell>
          <cell r="I68">
            <v>9726</v>
          </cell>
          <cell r="L68">
            <v>0</v>
          </cell>
          <cell r="M68">
            <v>267854.03999999998</v>
          </cell>
          <cell r="N68">
            <v>0</v>
          </cell>
          <cell r="O68">
            <v>0</v>
          </cell>
        </row>
        <row r="69">
          <cell r="B69">
            <v>2</v>
          </cell>
          <cell r="C69" t="str">
            <v>04.8102</v>
          </cell>
          <cell r="D69" t="str">
            <v>L¾p gi¸ trªn cét ®· dùng</v>
          </cell>
          <cell r="E69" t="str">
            <v>TÊn</v>
          </cell>
          <cell r="F69">
            <v>2.7539999999999999E-2</v>
          </cell>
          <cell r="G69">
            <v>1</v>
          </cell>
          <cell r="J69">
            <v>155586</v>
          </cell>
          <cell r="L69">
            <v>0</v>
          </cell>
          <cell r="M69">
            <v>0</v>
          </cell>
          <cell r="N69">
            <v>4284.8384399999995</v>
          </cell>
          <cell r="O69">
            <v>0</v>
          </cell>
        </row>
        <row r="70">
          <cell r="B70">
            <v>3</v>
          </cell>
          <cell r="C70" t="str">
            <v>02.1361</v>
          </cell>
          <cell r="D70" t="str">
            <v>VËn chuyÓn gi¸</v>
          </cell>
          <cell r="E70" t="str">
            <v>TÊn</v>
          </cell>
          <cell r="F70">
            <v>2.7539999999999999E-2</v>
          </cell>
          <cell r="G70">
            <v>1</v>
          </cell>
          <cell r="J70">
            <v>10021.400000000001</v>
          </cell>
          <cell r="L70">
            <v>0</v>
          </cell>
          <cell r="M70">
            <v>0</v>
          </cell>
          <cell r="N70">
            <v>275.98935600000004</v>
          </cell>
          <cell r="O70">
            <v>0</v>
          </cell>
        </row>
        <row r="71">
          <cell r="A71">
            <v>15</v>
          </cell>
          <cell r="D71" t="str">
            <v>Tñ ®o ®Õm</v>
          </cell>
          <cell r="L71">
            <v>34454</v>
          </cell>
          <cell r="M71">
            <v>1254782.1168000002</v>
          </cell>
          <cell r="N71">
            <v>49714.14</v>
          </cell>
          <cell r="O71">
            <v>30633</v>
          </cell>
        </row>
        <row r="72">
          <cell r="B72">
            <v>1</v>
          </cell>
          <cell r="C72" t="str">
            <v>PL§G</v>
          </cell>
          <cell r="D72" t="str">
            <v xml:space="preserve">ThÐp lµm tñ m¹ </v>
          </cell>
          <cell r="E72" t="str">
            <v>kg</v>
          </cell>
          <cell r="F72">
            <v>103.99000000000001</v>
          </cell>
          <cell r="G72">
            <v>1</v>
          </cell>
          <cell r="I72">
            <v>9726</v>
          </cell>
          <cell r="L72">
            <v>0</v>
          </cell>
          <cell r="M72">
            <v>1011406.7400000001</v>
          </cell>
          <cell r="N72">
            <v>0</v>
          </cell>
          <cell r="O72">
            <v>0</v>
          </cell>
        </row>
        <row r="73">
          <cell r="B73">
            <v>2</v>
          </cell>
          <cell r="C73" t="str">
            <v>HD - T6</v>
          </cell>
          <cell r="D73" t="str">
            <v>B¶ng gç 500x950x30</v>
          </cell>
          <cell r="E73" t="str">
            <v>C¸i</v>
          </cell>
          <cell r="F73">
            <v>1</v>
          </cell>
          <cell r="G73">
            <v>1</v>
          </cell>
          <cell r="I73">
            <v>38475</v>
          </cell>
          <cell r="L73">
            <v>0</v>
          </cell>
          <cell r="M73">
            <v>38475</v>
          </cell>
          <cell r="N73">
            <v>0</v>
          </cell>
          <cell r="O73">
            <v>0</v>
          </cell>
        </row>
        <row r="74">
          <cell r="B74">
            <v>3</v>
          </cell>
          <cell r="D74" t="str">
            <v>B¶n lÒ quay m¹</v>
          </cell>
          <cell r="E74" t="str">
            <v>Bé</v>
          </cell>
          <cell r="F74">
            <v>8</v>
          </cell>
          <cell r="G74">
            <v>1</v>
          </cell>
          <cell r="I74">
            <v>3000</v>
          </cell>
          <cell r="L74">
            <v>0</v>
          </cell>
          <cell r="M74">
            <v>24000</v>
          </cell>
          <cell r="N74">
            <v>0</v>
          </cell>
          <cell r="O74">
            <v>0</v>
          </cell>
        </row>
        <row r="75">
          <cell r="B75">
            <v>4</v>
          </cell>
          <cell r="D75" t="str">
            <v>Mãc kho¸ m¹</v>
          </cell>
          <cell r="E75" t="str">
            <v>Bé</v>
          </cell>
          <cell r="F75">
            <v>4</v>
          </cell>
          <cell r="G75">
            <v>1</v>
          </cell>
          <cell r="I75">
            <v>3000</v>
          </cell>
          <cell r="L75">
            <v>0</v>
          </cell>
          <cell r="M75">
            <v>12000</v>
          </cell>
          <cell r="N75">
            <v>0</v>
          </cell>
          <cell r="O75">
            <v>0</v>
          </cell>
        </row>
        <row r="76">
          <cell r="B76">
            <v>5</v>
          </cell>
          <cell r="D76" t="str">
            <v>Kho¸ ViÖt - TiÖp</v>
          </cell>
          <cell r="E76" t="str">
            <v>c¸i</v>
          </cell>
          <cell r="F76">
            <v>2</v>
          </cell>
          <cell r="G76">
            <v>1</v>
          </cell>
          <cell r="I76">
            <v>15000</v>
          </cell>
          <cell r="L76">
            <v>0</v>
          </cell>
          <cell r="M76">
            <v>30000</v>
          </cell>
          <cell r="N76">
            <v>0</v>
          </cell>
          <cell r="O76">
            <v>0</v>
          </cell>
        </row>
        <row r="77">
          <cell r="B77">
            <v>6</v>
          </cell>
          <cell r="D77" t="str">
            <v>§Ìn b¸o mÊt fa 220V-5W</v>
          </cell>
          <cell r="E77" t="str">
            <v>C¸i</v>
          </cell>
          <cell r="F77">
            <v>3</v>
          </cell>
          <cell r="G77">
            <v>1</v>
          </cell>
          <cell r="I77">
            <v>2500</v>
          </cell>
          <cell r="L77">
            <v>0</v>
          </cell>
          <cell r="M77">
            <v>7500</v>
          </cell>
          <cell r="N77">
            <v>0</v>
          </cell>
          <cell r="O77">
            <v>0</v>
          </cell>
        </row>
        <row r="78">
          <cell r="B78">
            <v>7</v>
          </cell>
          <cell r="C78" t="str">
            <v>HD - T6</v>
          </cell>
          <cell r="D78" t="str">
            <v>èng nhùa PVC T.P H¶i Phßng F 34</v>
          </cell>
          <cell r="E78" t="str">
            <v>m</v>
          </cell>
          <cell r="F78">
            <v>20</v>
          </cell>
          <cell r="G78">
            <v>1</v>
          </cell>
          <cell r="I78">
            <v>4400</v>
          </cell>
          <cell r="L78">
            <v>0</v>
          </cell>
          <cell r="M78">
            <v>88000</v>
          </cell>
          <cell r="N78">
            <v>0</v>
          </cell>
          <cell r="O78">
            <v>0</v>
          </cell>
        </row>
        <row r="79">
          <cell r="B79">
            <v>8</v>
          </cell>
          <cell r="C79" t="str">
            <v>HD - T6</v>
          </cell>
          <cell r="D79" t="str">
            <v>Cót nhùa PVC T.P H¶i Phßng F 34</v>
          </cell>
          <cell r="E79" t="str">
            <v>c¸i</v>
          </cell>
          <cell r="F79">
            <v>12</v>
          </cell>
          <cell r="G79">
            <v>1</v>
          </cell>
          <cell r="I79">
            <v>2700</v>
          </cell>
          <cell r="L79">
            <v>0</v>
          </cell>
          <cell r="M79">
            <v>32400</v>
          </cell>
          <cell r="N79">
            <v>0</v>
          </cell>
          <cell r="O79">
            <v>0</v>
          </cell>
        </row>
        <row r="80">
          <cell r="B80">
            <v>9</v>
          </cell>
          <cell r="D80" t="str">
            <v>TÊm kÝnh cöa ®äc chØ sè ®ång hå</v>
          </cell>
          <cell r="E80" t="str">
            <v>C¸i</v>
          </cell>
          <cell r="F80">
            <v>8</v>
          </cell>
          <cell r="G80">
            <v>1</v>
          </cell>
          <cell r="I80">
            <v>1000</v>
          </cell>
          <cell r="L80">
            <v>0</v>
          </cell>
          <cell r="M80">
            <v>8000</v>
          </cell>
          <cell r="N80">
            <v>0</v>
          </cell>
          <cell r="O80">
            <v>0</v>
          </cell>
        </row>
        <row r="81">
          <cell r="B81">
            <v>10</v>
          </cell>
          <cell r="D81" t="str">
            <v>VÝt b¾t b¶ng gç M 5x20</v>
          </cell>
          <cell r="E81" t="str">
            <v>C¸i</v>
          </cell>
          <cell r="F81">
            <v>6</v>
          </cell>
          <cell r="G81">
            <v>1</v>
          </cell>
          <cell r="I81">
            <v>100</v>
          </cell>
          <cell r="L81">
            <v>0</v>
          </cell>
          <cell r="M81">
            <v>600</v>
          </cell>
          <cell r="N81">
            <v>0</v>
          </cell>
          <cell r="O81">
            <v>0</v>
          </cell>
        </row>
        <row r="82">
          <cell r="B82">
            <v>11</v>
          </cell>
          <cell r="D82" t="str">
            <v>Bu l«ng M10x50 + ªcu</v>
          </cell>
          <cell r="E82" t="str">
            <v>C¸i</v>
          </cell>
          <cell r="F82">
            <v>4</v>
          </cell>
          <cell r="G82">
            <v>1</v>
          </cell>
          <cell r="I82">
            <v>600.0942</v>
          </cell>
          <cell r="L82">
            <v>0</v>
          </cell>
          <cell r="M82">
            <v>2400.3768</v>
          </cell>
          <cell r="N82">
            <v>0</v>
          </cell>
          <cell r="O82">
            <v>0</v>
          </cell>
        </row>
        <row r="83">
          <cell r="B83">
            <v>12</v>
          </cell>
          <cell r="C83" t="str">
            <v>05.1102</v>
          </cell>
          <cell r="D83" t="str">
            <v>L¾p tñ ®iÖn</v>
          </cell>
          <cell r="E83" t="str">
            <v>C¸i</v>
          </cell>
          <cell r="F83">
            <v>1</v>
          </cell>
          <cell r="G83">
            <v>1</v>
          </cell>
          <cell r="H83">
            <v>34454</v>
          </cell>
          <cell r="J83">
            <v>48712</v>
          </cell>
          <cell r="K83">
            <v>30633</v>
          </cell>
          <cell r="L83">
            <v>34454</v>
          </cell>
          <cell r="M83">
            <v>0</v>
          </cell>
          <cell r="N83">
            <v>48712</v>
          </cell>
          <cell r="O83">
            <v>30633</v>
          </cell>
        </row>
        <row r="84">
          <cell r="B84">
            <v>13</v>
          </cell>
          <cell r="C84" t="str">
            <v>02.1361</v>
          </cell>
          <cell r="D84" t="str">
            <v>VËn chuyÓn tñ</v>
          </cell>
          <cell r="E84" t="str">
            <v>TÊn</v>
          </cell>
          <cell r="F84">
            <v>0.1</v>
          </cell>
          <cell r="G84">
            <v>1</v>
          </cell>
          <cell r="J84">
            <v>10021.400000000001</v>
          </cell>
          <cell r="L84">
            <v>0</v>
          </cell>
          <cell r="M84">
            <v>0</v>
          </cell>
          <cell r="N84">
            <v>1002.1400000000002</v>
          </cell>
          <cell r="O84">
            <v>0</v>
          </cell>
        </row>
        <row r="85">
          <cell r="A85">
            <v>16</v>
          </cell>
          <cell r="D85" t="str">
            <v>TiÕp ®Þa tr¹m</v>
          </cell>
          <cell r="L85">
            <v>3003.2</v>
          </cell>
          <cell r="M85">
            <v>330615.53999999998</v>
          </cell>
          <cell r="N85">
            <v>176716.03798744001</v>
          </cell>
          <cell r="O85">
            <v>23134</v>
          </cell>
        </row>
        <row r="86">
          <cell r="B86">
            <v>1</v>
          </cell>
          <cell r="C86" t="str">
            <v>HD - T6</v>
          </cell>
          <cell r="D86" t="str">
            <v>S¾t  L.50x50x5</v>
          </cell>
          <cell r="E86" t="str">
            <v>kg</v>
          </cell>
          <cell r="F86">
            <v>37.700000000000003</v>
          </cell>
          <cell r="G86">
            <v>1.02</v>
          </cell>
          <cell r="I86">
            <v>4150</v>
          </cell>
          <cell r="J86">
            <v>0</v>
          </cell>
          <cell r="K86">
            <v>0</v>
          </cell>
          <cell r="L86">
            <v>0</v>
          </cell>
          <cell r="M86">
            <v>159584.1</v>
          </cell>
          <cell r="N86">
            <v>0</v>
          </cell>
          <cell r="O86">
            <v>0</v>
          </cell>
        </row>
        <row r="87">
          <cell r="B87">
            <v>2</v>
          </cell>
          <cell r="C87" t="str">
            <v>HD - T6</v>
          </cell>
          <cell r="D87" t="str">
            <v xml:space="preserve">S¾t dÑt 40x4 </v>
          </cell>
          <cell r="E87" t="str">
            <v>kg</v>
          </cell>
          <cell r="F87">
            <v>25.2</v>
          </cell>
          <cell r="G87">
            <v>1.02</v>
          </cell>
          <cell r="I87">
            <v>4100</v>
          </cell>
          <cell r="J87">
            <v>0</v>
          </cell>
          <cell r="K87">
            <v>0</v>
          </cell>
          <cell r="L87">
            <v>0</v>
          </cell>
          <cell r="M87">
            <v>105386.40000000001</v>
          </cell>
          <cell r="N87">
            <v>0</v>
          </cell>
          <cell r="O87">
            <v>0</v>
          </cell>
        </row>
        <row r="88">
          <cell r="B88">
            <v>3</v>
          </cell>
          <cell r="C88" t="str">
            <v>HD - T6</v>
          </cell>
          <cell r="D88" t="str">
            <v>S¾t F12</v>
          </cell>
          <cell r="E88" t="str">
            <v>kg</v>
          </cell>
          <cell r="F88">
            <v>13.32</v>
          </cell>
          <cell r="G88">
            <v>1.02</v>
          </cell>
          <cell r="I88">
            <v>4100</v>
          </cell>
          <cell r="J88">
            <v>0</v>
          </cell>
          <cell r="K88">
            <v>0</v>
          </cell>
          <cell r="L88">
            <v>0</v>
          </cell>
          <cell r="M88">
            <v>55704.240000000005</v>
          </cell>
          <cell r="N88">
            <v>0</v>
          </cell>
          <cell r="O88">
            <v>0</v>
          </cell>
        </row>
        <row r="89">
          <cell r="B89">
            <v>4</v>
          </cell>
          <cell r="C89" t="str">
            <v>PL§G</v>
          </cell>
          <cell r="D89" t="str">
            <v>Chi tiÕt m¹ kÏm + bu l«ng m¹</v>
          </cell>
          <cell r="E89" t="str">
            <v>kg</v>
          </cell>
          <cell r="F89">
            <v>1.0464</v>
          </cell>
          <cell r="G89">
            <v>1</v>
          </cell>
          <cell r="I89">
            <v>9500</v>
          </cell>
          <cell r="J89">
            <v>0</v>
          </cell>
          <cell r="K89">
            <v>0</v>
          </cell>
          <cell r="L89">
            <v>0</v>
          </cell>
          <cell r="M89">
            <v>9940.7999999999993</v>
          </cell>
          <cell r="N89">
            <v>0</v>
          </cell>
          <cell r="O89">
            <v>0</v>
          </cell>
        </row>
        <row r="90">
          <cell r="B90">
            <v>5</v>
          </cell>
          <cell r="C90" t="str">
            <v>03.3102</v>
          </cell>
          <cell r="D90" t="str">
            <v>§µo r·nh tiÕp ®Þa ®Êt cÊp II</v>
          </cell>
          <cell r="E90" t="str">
            <v>m3</v>
          </cell>
          <cell r="F90">
            <v>6.4</v>
          </cell>
          <cell r="G90">
            <v>1</v>
          </cell>
          <cell r="I90">
            <v>0</v>
          </cell>
          <cell r="J90">
            <v>14716</v>
          </cell>
          <cell r="K90">
            <v>0</v>
          </cell>
          <cell r="L90">
            <v>0</v>
          </cell>
          <cell r="M90">
            <v>0</v>
          </cell>
          <cell r="N90">
            <v>94182.400000000009</v>
          </cell>
          <cell r="O90">
            <v>0</v>
          </cell>
        </row>
        <row r="91">
          <cell r="B91">
            <v>6</v>
          </cell>
          <cell r="C91" t="str">
            <v>03.3202</v>
          </cell>
          <cell r="D91" t="str">
            <v>§¾p r·nh tiÕp ®Þa ®Êt cÊp II</v>
          </cell>
          <cell r="E91" t="str">
            <v>,,</v>
          </cell>
          <cell r="F91">
            <v>6.4</v>
          </cell>
          <cell r="G91">
            <v>1</v>
          </cell>
          <cell r="I91">
            <v>0</v>
          </cell>
          <cell r="J91">
            <v>8682</v>
          </cell>
          <cell r="K91">
            <v>0</v>
          </cell>
          <cell r="L91">
            <v>0</v>
          </cell>
          <cell r="M91">
            <v>0</v>
          </cell>
          <cell r="N91">
            <v>55564.800000000003</v>
          </cell>
          <cell r="O91">
            <v>0</v>
          </cell>
        </row>
        <row r="92">
          <cell r="B92">
            <v>7</v>
          </cell>
          <cell r="C92" t="str">
            <v>05.8002</v>
          </cell>
          <cell r="D92" t="str">
            <v>§ãng cäc tiÕp ®Þa</v>
          </cell>
          <cell r="E92" t="str">
            <v>cäc</v>
          </cell>
          <cell r="F92">
            <v>4</v>
          </cell>
          <cell r="G92">
            <v>1</v>
          </cell>
          <cell r="H92">
            <v>750.8</v>
          </cell>
          <cell r="I92">
            <v>0</v>
          </cell>
          <cell r="J92">
            <v>4335.3</v>
          </cell>
          <cell r="K92">
            <v>776</v>
          </cell>
          <cell r="L92">
            <v>3003.2</v>
          </cell>
          <cell r="M92">
            <v>0</v>
          </cell>
          <cell r="N92">
            <v>17341.2</v>
          </cell>
          <cell r="O92">
            <v>3104</v>
          </cell>
        </row>
        <row r="93">
          <cell r="B93">
            <v>8</v>
          </cell>
          <cell r="C93" t="str">
            <v>04.7002</v>
          </cell>
          <cell r="D93" t="str">
            <v xml:space="preserve">S¶n xuÊt vµ r¶i d©y tiÕp ®Þa </v>
          </cell>
          <cell r="E93" t="str">
            <v>m</v>
          </cell>
          <cell r="F93">
            <v>20</v>
          </cell>
          <cell r="G93">
            <v>1</v>
          </cell>
          <cell r="I93">
            <v>0</v>
          </cell>
          <cell r="J93">
            <v>438.8</v>
          </cell>
          <cell r="K93">
            <v>1001.5</v>
          </cell>
          <cell r="L93">
            <v>0</v>
          </cell>
          <cell r="M93">
            <v>0</v>
          </cell>
          <cell r="N93">
            <v>8776</v>
          </cell>
          <cell r="O93">
            <v>20030</v>
          </cell>
        </row>
        <row r="94">
          <cell r="B94">
            <v>9</v>
          </cell>
          <cell r="C94" t="str">
            <v>02.1351</v>
          </cell>
          <cell r="D94" t="str">
            <v>VËn chuyÓn tiÕp ®Þa</v>
          </cell>
          <cell r="E94" t="str">
            <v>tÊn</v>
          </cell>
          <cell r="F94">
            <v>7.7266399999999999E-2</v>
          </cell>
          <cell r="G94">
            <v>1</v>
          </cell>
          <cell r="I94">
            <v>0</v>
          </cell>
          <cell r="J94">
            <v>11022.1</v>
          </cell>
          <cell r="L94">
            <v>0</v>
          </cell>
          <cell r="M94">
            <v>0</v>
          </cell>
          <cell r="N94">
            <v>851.63798743999996</v>
          </cell>
          <cell r="O94">
            <v>0</v>
          </cell>
        </row>
      </sheetData>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xz"/>
      <sheetName val="THKQ"/>
      <sheetName val="CTXD"/>
      <sheetName val="Tỷ lệ CLCL"/>
      <sheetName val="tỷ lệ HTCT"/>
      <sheetName val="đường QL3"/>
      <sheetName val="Thông tin"/>
      <sheetName val="Dòng tiền"/>
      <sheetName val="Ql3"/>
      <sheetName val="TTTT"/>
      <sheetName val="Tytrong_ketcauchinh"/>
      <sheetName val="trượt giá"/>
      <sheetName val="TLKCC"/>
    </sheetNames>
    <sheetDataSet>
      <sheetData sheetId="0" refreshError="1"/>
      <sheetData sheetId="1" refreshError="1"/>
      <sheetData sheetId="2">
        <row r="4">
          <cell r="A4" t="str">
            <v>I</v>
          </cell>
        </row>
      </sheetData>
      <sheetData sheetId="3">
        <row r="2">
          <cell r="A2" t="str">
            <v>STT</v>
          </cell>
          <cell r="B2" t="str">
            <v>Tên hạng mục</v>
          </cell>
          <cell r="D2" t="str">
            <v>Phương pháp chuyên gia</v>
          </cell>
          <cell r="K2" t="str">
            <v>Phương pháp tuổi đời</v>
          </cell>
          <cell r="O2" t="str">
            <v>Tỉ lệ CLCL của hạng mục</v>
          </cell>
        </row>
        <row r="3">
          <cell r="D3" t="str">
            <v>Kết cấu chính</v>
          </cell>
          <cell r="J3" t="str">
            <v>Tỉ lệ CLCL</v>
          </cell>
          <cell r="K3" t="str">
            <v>Thời gian đưa vào sử dụng</v>
          </cell>
          <cell r="L3" t="str">
            <v>Tuổi đời hiệu quả (tháng)</v>
          </cell>
          <cell r="M3" t="str">
            <v>Tuổi đời kinh tế (tháng)</v>
          </cell>
          <cell r="N3" t="str">
            <v>Tỉ lệ CLCL</v>
          </cell>
        </row>
        <row r="4">
          <cell r="D4" t="str">
            <v>Móng</v>
          </cell>
          <cell r="E4" t="str">
            <v>Khung cột</v>
          </cell>
          <cell r="F4" t="str">
            <v>Tường</v>
          </cell>
          <cell r="G4" t="str">
            <v>Nền, sàn</v>
          </cell>
          <cell r="H4" t="str">
            <v>Đỡ mái</v>
          </cell>
          <cell r="I4" t="str">
            <v>Mái</v>
          </cell>
        </row>
        <row r="5">
          <cell r="A5" t="str">
            <v>I</v>
          </cell>
          <cell r="B5" t="str">
            <v>Các công trình chính theo GCN</v>
          </cell>
        </row>
        <row r="6">
          <cell r="A6" t="str">
            <v>1.1</v>
          </cell>
          <cell r="B6" t="str">
            <v>Nhà làm việc</v>
          </cell>
          <cell r="J6">
            <v>0.97</v>
          </cell>
          <cell r="K6">
            <v>44482</v>
          </cell>
          <cell r="L6">
            <v>10</v>
          </cell>
          <cell r="M6">
            <v>600</v>
          </cell>
          <cell r="N6">
            <v>0.98299999999999998</v>
          </cell>
          <cell r="O6">
            <v>0.97649999999999992</v>
          </cell>
        </row>
        <row r="7">
          <cell r="B7" t="str">
            <v>- Tỉ trọng kết cấu</v>
          </cell>
          <cell r="C7" t="str">
            <v>b12</v>
          </cell>
          <cell r="D7">
            <v>0.09</v>
          </cell>
          <cell r="E7">
            <v>0</v>
          </cell>
          <cell r="F7">
            <v>0.18</v>
          </cell>
          <cell r="G7">
            <v>0.14000000000000001</v>
          </cell>
          <cell r="H7">
            <v>0</v>
          </cell>
          <cell r="I7">
            <v>0.13</v>
          </cell>
        </row>
        <row r="8">
          <cell r="B8" t="str">
            <v>- Chất lượng còn lại kết cấu</v>
          </cell>
          <cell r="D8">
            <v>0.97</v>
          </cell>
          <cell r="E8">
            <v>0.97</v>
          </cell>
          <cell r="F8">
            <v>0.97</v>
          </cell>
          <cell r="G8">
            <v>0.97</v>
          </cell>
          <cell r="H8">
            <v>0.97</v>
          </cell>
          <cell r="I8">
            <v>0.97</v>
          </cell>
        </row>
        <row r="9">
          <cell r="A9" t="str">
            <v>1.2</v>
          </cell>
          <cell r="B9" t="str">
            <v>Xưởng sản xuất</v>
          </cell>
          <cell r="J9">
            <v>0.9</v>
          </cell>
          <cell r="K9">
            <v>44482</v>
          </cell>
          <cell r="L9">
            <v>10</v>
          </cell>
          <cell r="M9">
            <v>300</v>
          </cell>
          <cell r="N9">
            <v>0.96699999999999997</v>
          </cell>
          <cell r="O9">
            <v>0.9</v>
          </cell>
        </row>
        <row r="10">
          <cell r="B10" t="str">
            <v>- Tỉ trọng kết cấu</v>
          </cell>
          <cell r="C10" t="str">
            <v>bnx</v>
          </cell>
          <cell r="D10">
            <v>0.08</v>
          </cell>
          <cell r="E10">
            <v>0.13</v>
          </cell>
          <cell r="F10">
            <v>0.12</v>
          </cell>
          <cell r="G10">
            <v>0.12</v>
          </cell>
          <cell r="H10">
            <v>0.09</v>
          </cell>
          <cell r="I10">
            <v>7.0000000000000007E-2</v>
          </cell>
        </row>
        <row r="11">
          <cell r="B11" t="str">
            <v>- Chất lượng còn lại kết cấu</v>
          </cell>
          <cell r="D11">
            <v>0.9</v>
          </cell>
          <cell r="E11">
            <v>0.9</v>
          </cell>
          <cell r="F11">
            <v>0.9</v>
          </cell>
          <cell r="G11">
            <v>0.9</v>
          </cell>
          <cell r="H11">
            <v>0.9</v>
          </cell>
          <cell r="I11">
            <v>0.9</v>
          </cell>
        </row>
        <row r="12">
          <cell r="A12" t="str">
            <v>1.3</v>
          </cell>
          <cell r="B12" t="str">
            <v>Nhà nghỉ công nhân</v>
          </cell>
          <cell r="J12">
            <v>0.95</v>
          </cell>
          <cell r="K12">
            <v>44482</v>
          </cell>
          <cell r="L12">
            <v>10</v>
          </cell>
          <cell r="M12">
            <v>300</v>
          </cell>
          <cell r="N12">
            <v>0.96699999999999997</v>
          </cell>
          <cell r="O12">
            <v>0.95849999999999991</v>
          </cell>
        </row>
        <row r="13">
          <cell r="B13" t="str">
            <v>- Tỉ trọng kết cấu</v>
          </cell>
          <cell r="C13" t="str">
            <v>b8</v>
          </cell>
          <cell r="D13">
            <v>0.1</v>
          </cell>
          <cell r="E13">
            <v>0</v>
          </cell>
          <cell r="F13">
            <v>0.18</v>
          </cell>
          <cell r="G13">
            <v>0.06</v>
          </cell>
          <cell r="H13">
            <v>0.09</v>
          </cell>
          <cell r="I13">
            <v>0.16</v>
          </cell>
        </row>
        <row r="14">
          <cell r="B14" t="str">
            <v>- Chất lượng còn lại kết cấu</v>
          </cell>
          <cell r="D14">
            <v>0.95</v>
          </cell>
          <cell r="E14">
            <v>0.95</v>
          </cell>
          <cell r="F14">
            <v>0.95</v>
          </cell>
          <cell r="G14">
            <v>0.95</v>
          </cell>
          <cell r="H14">
            <v>0.95</v>
          </cell>
          <cell r="I14">
            <v>0.95</v>
          </cell>
        </row>
        <row r="15">
          <cell r="A15" t="str">
            <v>1.4</v>
          </cell>
          <cell r="B15" t="str">
            <v>Kho bao bì</v>
          </cell>
          <cell r="J15">
            <v>0.94</v>
          </cell>
          <cell r="K15">
            <v>44482</v>
          </cell>
          <cell r="L15">
            <v>10</v>
          </cell>
          <cell r="M15">
            <v>240</v>
          </cell>
          <cell r="N15">
            <v>0.95799999999999996</v>
          </cell>
          <cell r="O15">
            <v>0.94899999999999995</v>
          </cell>
        </row>
        <row r="16">
          <cell r="B16" t="str">
            <v>- Tỉ trọng kết cấu</v>
          </cell>
          <cell r="C16" t="str">
            <v>bnx</v>
          </cell>
          <cell r="D16">
            <v>0.08</v>
          </cell>
          <cell r="E16">
            <v>0.13</v>
          </cell>
          <cell r="F16">
            <v>0.12</v>
          </cell>
          <cell r="G16">
            <v>0.12</v>
          </cell>
          <cell r="H16">
            <v>0.09</v>
          </cell>
          <cell r="I16">
            <v>7.0000000000000007E-2</v>
          </cell>
        </row>
        <row r="17">
          <cell r="B17" t="str">
            <v>- Chất lượng còn lại kết cấu</v>
          </cell>
          <cell r="D17">
            <v>0.95</v>
          </cell>
          <cell r="E17">
            <v>0.95</v>
          </cell>
          <cell r="F17">
            <v>0.9</v>
          </cell>
          <cell r="G17">
            <v>0.95</v>
          </cell>
          <cell r="H17">
            <v>0.95</v>
          </cell>
          <cell r="I17">
            <v>0.95</v>
          </cell>
        </row>
        <row r="18">
          <cell r="A18" t="str">
            <v>1.5</v>
          </cell>
          <cell r="B18" t="str">
            <v>Nhà lò hơi</v>
          </cell>
          <cell r="J18">
            <v>0.85</v>
          </cell>
          <cell r="K18">
            <v>44482</v>
          </cell>
          <cell r="L18">
            <v>10</v>
          </cell>
          <cell r="M18">
            <v>300</v>
          </cell>
          <cell r="N18">
            <v>0.96699999999999997</v>
          </cell>
          <cell r="O18">
            <v>0.90849999999999997</v>
          </cell>
        </row>
        <row r="19">
          <cell r="B19" t="str">
            <v>- Tỉ trọng kết cấu</v>
          </cell>
          <cell r="C19" t="str">
            <v>bnx</v>
          </cell>
          <cell r="D19">
            <v>0.08</v>
          </cell>
          <cell r="E19">
            <v>0.13</v>
          </cell>
          <cell r="F19">
            <v>0.12</v>
          </cell>
          <cell r="G19">
            <v>0.12</v>
          </cell>
          <cell r="H19">
            <v>0.09</v>
          </cell>
          <cell r="I19">
            <v>7.0000000000000007E-2</v>
          </cell>
        </row>
        <row r="20">
          <cell r="B20" t="str">
            <v>- Chất lượng còn lại kết cấu</v>
          </cell>
          <cell r="D20">
            <v>0.85</v>
          </cell>
          <cell r="E20">
            <v>0.85</v>
          </cell>
          <cell r="F20">
            <v>0.85</v>
          </cell>
          <cell r="G20">
            <v>0.85</v>
          </cell>
          <cell r="H20">
            <v>0.85</v>
          </cell>
          <cell r="I20">
            <v>0.85</v>
          </cell>
        </row>
        <row r="21">
          <cell r="A21" t="str">
            <v>1.6</v>
          </cell>
          <cell r="B21" t="str">
            <v>Nhà bảo vệ</v>
          </cell>
          <cell r="J21">
            <v>0.95</v>
          </cell>
          <cell r="K21">
            <v>44482</v>
          </cell>
          <cell r="L21">
            <v>10</v>
          </cell>
          <cell r="M21">
            <v>300</v>
          </cell>
          <cell r="N21">
            <v>0.96699999999999997</v>
          </cell>
          <cell r="O21">
            <v>0.95849999999999991</v>
          </cell>
        </row>
        <row r="22">
          <cell r="B22" t="str">
            <v>- Tỉ trọng kết cấu</v>
          </cell>
          <cell r="C22" t="str">
            <v>b8</v>
          </cell>
          <cell r="D22">
            <v>0.1</v>
          </cell>
          <cell r="E22">
            <v>0</v>
          </cell>
          <cell r="F22">
            <v>0.18</v>
          </cell>
          <cell r="G22">
            <v>0.06</v>
          </cell>
          <cell r="H22">
            <v>0.09</v>
          </cell>
          <cell r="I22">
            <v>0.16</v>
          </cell>
        </row>
        <row r="23">
          <cell r="B23" t="str">
            <v>- Chất lượng còn lại kết cấu</v>
          </cell>
          <cell r="D23">
            <v>0.95</v>
          </cell>
          <cell r="E23">
            <v>0.95</v>
          </cell>
          <cell r="F23">
            <v>0.95</v>
          </cell>
          <cell r="G23">
            <v>0.95</v>
          </cell>
          <cell r="H23">
            <v>0.95</v>
          </cell>
          <cell r="I23">
            <v>0.95</v>
          </cell>
        </row>
        <row r="24">
          <cell r="A24" t="str">
            <v>1.7</v>
          </cell>
          <cell r="B24" t="str">
            <v>Nhà khách chờ</v>
          </cell>
          <cell r="J24">
            <v>0.95</v>
          </cell>
          <cell r="K24">
            <v>44482</v>
          </cell>
          <cell r="L24">
            <v>10</v>
          </cell>
          <cell r="M24">
            <v>300</v>
          </cell>
          <cell r="N24">
            <v>0.96699999999999997</v>
          </cell>
          <cell r="O24">
            <v>0.95849999999999991</v>
          </cell>
        </row>
        <row r="25">
          <cell r="B25" t="str">
            <v>- Tỉ trọng kết cấu</v>
          </cell>
          <cell r="C25" t="str">
            <v>b7</v>
          </cell>
          <cell r="D25">
            <v>0.1</v>
          </cell>
          <cell r="E25">
            <v>0</v>
          </cell>
          <cell r="F25">
            <v>0.18</v>
          </cell>
          <cell r="G25">
            <v>0.05</v>
          </cell>
          <cell r="H25">
            <v>0.09</v>
          </cell>
          <cell r="I25">
            <v>0.17</v>
          </cell>
        </row>
        <row r="26">
          <cell r="B26" t="str">
            <v>- Chất lượng còn lại kết cấu</v>
          </cell>
          <cell r="D26">
            <v>0.95</v>
          </cell>
          <cell r="E26">
            <v>0.95</v>
          </cell>
          <cell r="F26">
            <v>0.95</v>
          </cell>
          <cell r="G26">
            <v>0.95</v>
          </cell>
          <cell r="H26">
            <v>0.95</v>
          </cell>
          <cell r="I26">
            <v>0.95</v>
          </cell>
        </row>
        <row r="27">
          <cell r="A27" t="str">
            <v>1.8</v>
          </cell>
          <cell r="B27" t="str">
            <v>Nhà để xe</v>
          </cell>
          <cell r="J27">
            <v>0.95</v>
          </cell>
          <cell r="K27">
            <v>44482</v>
          </cell>
          <cell r="L27">
            <v>10</v>
          </cell>
          <cell r="M27">
            <v>300</v>
          </cell>
          <cell r="N27">
            <v>0.96699999999999997</v>
          </cell>
          <cell r="O27">
            <v>0.95849999999999991</v>
          </cell>
        </row>
        <row r="28">
          <cell r="B28" t="str">
            <v>- Tỉ trọng kết cấu</v>
          </cell>
          <cell r="C28" t="str">
            <v>bnx</v>
          </cell>
          <cell r="D28">
            <v>0.08</v>
          </cell>
          <cell r="E28">
            <v>0.13</v>
          </cell>
          <cell r="F28">
            <v>0.12</v>
          </cell>
          <cell r="G28">
            <v>0.12</v>
          </cell>
          <cell r="H28">
            <v>0.09</v>
          </cell>
          <cell r="I28">
            <v>7.0000000000000007E-2</v>
          </cell>
        </row>
        <row r="29">
          <cell r="B29" t="str">
            <v>- Chất lượng còn lại kết cấu</v>
          </cell>
          <cell r="D29">
            <v>0.95</v>
          </cell>
          <cell r="E29">
            <v>0.95</v>
          </cell>
          <cell r="F29">
            <v>0.95</v>
          </cell>
          <cell r="G29">
            <v>0.95</v>
          </cell>
          <cell r="H29">
            <v>0.95</v>
          </cell>
          <cell r="I29">
            <v>0.95</v>
          </cell>
        </row>
        <row r="30">
          <cell r="A30" t="str">
            <v>II</v>
          </cell>
          <cell r="B30" t="str">
            <v>Các công trình khác ngoài GCN, được ghi nhận trong GPXD</v>
          </cell>
        </row>
        <row r="31">
          <cell r="A31" t="str">
            <v>2.1</v>
          </cell>
          <cell r="B31" t="str">
            <v>Bể xử lý nước thải</v>
          </cell>
          <cell r="J31">
            <v>0.95</v>
          </cell>
          <cell r="K31">
            <v>44469</v>
          </cell>
          <cell r="L31">
            <v>11</v>
          </cell>
          <cell r="M31">
            <v>240</v>
          </cell>
          <cell r="N31">
            <v>0.95399999999999996</v>
          </cell>
          <cell r="O31">
            <v>0.95199999999999996</v>
          </cell>
        </row>
        <row r="32">
          <cell r="B32" t="str">
            <v>- Tỉ trọng kết cấu</v>
          </cell>
        </row>
        <row r="33">
          <cell r="B33" t="str">
            <v>- Chất lượng còn lại kết cấu</v>
          </cell>
        </row>
        <row r="34">
          <cell r="A34" t="str">
            <v>2.2</v>
          </cell>
          <cell r="B34" t="str">
            <v>Nhà chứa chất thải rắn</v>
          </cell>
          <cell r="J34">
            <v>0.9</v>
          </cell>
          <cell r="K34">
            <v>44469</v>
          </cell>
          <cell r="L34">
            <v>11</v>
          </cell>
          <cell r="M34">
            <v>300</v>
          </cell>
          <cell r="N34">
            <v>0.96299999999999997</v>
          </cell>
          <cell r="O34">
            <v>0.93149999999999999</v>
          </cell>
        </row>
        <row r="35">
          <cell r="B35" t="str">
            <v>- Tỉ trọng kết cấu</v>
          </cell>
          <cell r="C35" t="str">
            <v>bnx</v>
          </cell>
          <cell r="D35">
            <v>0.08</v>
          </cell>
          <cell r="E35">
            <v>0.13</v>
          </cell>
          <cell r="F35">
            <v>0.12</v>
          </cell>
          <cell r="G35">
            <v>0.12</v>
          </cell>
          <cell r="H35">
            <v>0.09</v>
          </cell>
          <cell r="I35">
            <v>7.0000000000000007E-2</v>
          </cell>
        </row>
        <row r="36">
          <cell r="B36" t="str">
            <v>- Chất lượng còn lại kết cấu</v>
          </cell>
          <cell r="D36">
            <v>0.9</v>
          </cell>
          <cell r="E36">
            <v>0.9</v>
          </cell>
          <cell r="F36">
            <v>0.9</v>
          </cell>
          <cell r="G36">
            <v>0.9</v>
          </cell>
          <cell r="H36">
            <v>0.9</v>
          </cell>
          <cell r="I36">
            <v>0.9</v>
          </cell>
        </row>
        <row r="37">
          <cell r="A37" t="str">
            <v>2.3</v>
          </cell>
          <cell r="B37" t="str">
            <v>Bể nước lò hơi</v>
          </cell>
          <cell r="J37">
            <v>0.95</v>
          </cell>
          <cell r="K37">
            <v>44469</v>
          </cell>
          <cell r="L37">
            <v>11</v>
          </cell>
          <cell r="M37">
            <v>240</v>
          </cell>
          <cell r="N37">
            <v>0.95399999999999996</v>
          </cell>
          <cell r="O37">
            <v>0.95199999999999996</v>
          </cell>
        </row>
        <row r="38">
          <cell r="B38" t="str">
            <v>- Tỉ trọng kết cấu</v>
          </cell>
        </row>
        <row r="39">
          <cell r="B39" t="str">
            <v>- Chất lượng còn lại kết cấu</v>
          </cell>
        </row>
        <row r="40">
          <cell r="A40" t="str">
            <v>2.4</v>
          </cell>
          <cell r="B40" t="str">
            <v>Nhà vệ sinh</v>
          </cell>
          <cell r="J40">
            <v>0.95</v>
          </cell>
          <cell r="K40">
            <v>44469</v>
          </cell>
          <cell r="L40">
            <v>11</v>
          </cell>
          <cell r="M40">
            <v>300</v>
          </cell>
          <cell r="N40">
            <v>0.96299999999999997</v>
          </cell>
          <cell r="O40">
            <v>0.95649999999999991</v>
          </cell>
        </row>
        <row r="41">
          <cell r="B41" t="str">
            <v>- Tỉ trọng kết cấu</v>
          </cell>
          <cell r="C41" t="str">
            <v>b8</v>
          </cell>
          <cell r="D41">
            <v>0.1</v>
          </cell>
          <cell r="E41">
            <v>0</v>
          </cell>
          <cell r="F41">
            <v>0.18</v>
          </cell>
          <cell r="G41">
            <v>0.06</v>
          </cell>
          <cell r="H41">
            <v>0.09</v>
          </cell>
          <cell r="I41">
            <v>0.16</v>
          </cell>
        </row>
        <row r="42">
          <cell r="B42" t="str">
            <v>- Chất lượng còn lại kết cấu</v>
          </cell>
          <cell r="D42">
            <v>0.95</v>
          </cell>
          <cell r="E42">
            <v>0.95</v>
          </cell>
          <cell r="F42">
            <v>0.95</v>
          </cell>
          <cell r="G42">
            <v>0.95</v>
          </cell>
          <cell r="H42">
            <v>0.95</v>
          </cell>
          <cell r="I42">
            <v>0.95</v>
          </cell>
        </row>
        <row r="43">
          <cell r="A43" t="str">
            <v>2.5</v>
          </cell>
          <cell r="B43" t="str">
            <v>Bể nước PCCC</v>
          </cell>
          <cell r="J43">
            <v>0.95</v>
          </cell>
          <cell r="K43">
            <v>44469</v>
          </cell>
          <cell r="L43">
            <v>11</v>
          </cell>
          <cell r="M43">
            <v>240</v>
          </cell>
          <cell r="N43">
            <v>0.95399999999999996</v>
          </cell>
          <cell r="O43">
            <v>0.95199999999999996</v>
          </cell>
        </row>
        <row r="44">
          <cell r="B44" t="str">
            <v>- Tỉ trọng kết cấu</v>
          </cell>
        </row>
        <row r="45">
          <cell r="B45" t="str">
            <v>- Chất lượng còn lại kết cấu</v>
          </cell>
        </row>
        <row r="46">
          <cell r="A46" t="str">
            <v>2.6</v>
          </cell>
          <cell r="B46" t="str">
            <v>Công trình khác (hệ thống tường rào, cổng ngõ và các công trình hạ tầng kỹ thuật)</v>
          </cell>
          <cell r="J46">
            <v>0.9</v>
          </cell>
          <cell r="K46">
            <v>44469</v>
          </cell>
          <cell r="L46">
            <v>11</v>
          </cell>
          <cell r="M46">
            <v>120</v>
          </cell>
          <cell r="N46">
            <v>0.90800000000000003</v>
          </cell>
          <cell r="O46">
            <v>0.90400000000000003</v>
          </cell>
        </row>
        <row r="47">
          <cell r="B47" t="str">
            <v>- Tỉ trọng kết cấu</v>
          </cell>
        </row>
        <row r="48">
          <cell r="B48" t="str">
            <v>- Chất lượng còn lại kết cấu</v>
          </cell>
        </row>
        <row r="49">
          <cell r="A49" t="str">
            <v>2.7</v>
          </cell>
          <cell r="B49" t="e">
            <v>#N/A</v>
          </cell>
          <cell r="J49">
            <v>0.75</v>
          </cell>
          <cell r="K49">
            <v>44469</v>
          </cell>
          <cell r="L49">
            <v>11</v>
          </cell>
          <cell r="M49">
            <v>300</v>
          </cell>
          <cell r="N49">
            <v>0.96299999999999997</v>
          </cell>
          <cell r="O49">
            <v>0.85650000000000004</v>
          </cell>
        </row>
        <row r="50">
          <cell r="B50" t="str">
            <v>- Tỉ trọng kết cấu</v>
          </cell>
          <cell r="C50" t="str">
            <v>bnx</v>
          </cell>
          <cell r="D50">
            <v>0.08</v>
          </cell>
          <cell r="E50">
            <v>0.13</v>
          </cell>
          <cell r="F50">
            <v>0.12</v>
          </cell>
          <cell r="G50">
            <v>0.12</v>
          </cell>
          <cell r="H50">
            <v>0.09</v>
          </cell>
          <cell r="I50">
            <v>7.0000000000000007E-2</v>
          </cell>
        </row>
        <row r="51">
          <cell r="B51" t="str">
            <v>- Chất lượng còn lại kết cấu</v>
          </cell>
          <cell r="D51">
            <v>0.75</v>
          </cell>
          <cell r="E51">
            <v>0.75</v>
          </cell>
          <cell r="F51">
            <v>0.75</v>
          </cell>
          <cell r="G51">
            <v>0.75</v>
          </cell>
          <cell r="H51">
            <v>0.75</v>
          </cell>
          <cell r="I51">
            <v>0.75</v>
          </cell>
        </row>
        <row r="52">
          <cell r="A52" t="str">
            <v>2.6</v>
          </cell>
          <cell r="B52" t="str">
            <v>Công trình khác (hệ thống tường rào, cổng ngõ và các công trình hạ tầng kỹ thuật)</v>
          </cell>
          <cell r="K52">
            <v>44469</v>
          </cell>
          <cell r="L52">
            <v>11</v>
          </cell>
          <cell r="M52">
            <v>300</v>
          </cell>
          <cell r="N52">
            <v>0.96299999999999997</v>
          </cell>
          <cell r="O52">
            <v>0.96299999999999997</v>
          </cell>
        </row>
        <row r="53">
          <cell r="B53" t="str">
            <v>- Tỉ trọng kết cấu</v>
          </cell>
        </row>
        <row r="54">
          <cell r="B54" t="str">
            <v>- Chất lượng còn lại kết cấu</v>
          </cell>
        </row>
        <row r="55">
          <cell r="A55" t="str">
            <v>III</v>
          </cell>
          <cell r="B55" t="e">
            <v>#N/A</v>
          </cell>
          <cell r="J55">
            <v>0.98</v>
          </cell>
          <cell r="K55">
            <v>43232</v>
          </cell>
          <cell r="L55">
            <v>51</v>
          </cell>
          <cell r="M55">
            <v>120</v>
          </cell>
          <cell r="N55">
            <v>0.57499999999999996</v>
          </cell>
          <cell r="O55">
            <v>0.98</v>
          </cell>
        </row>
        <row r="56">
          <cell r="A56">
            <v>9</v>
          </cell>
          <cell r="B56" t="e">
            <v>#N/A</v>
          </cell>
          <cell r="J56">
            <v>0.98</v>
          </cell>
          <cell r="K56">
            <v>43232</v>
          </cell>
          <cell r="L56">
            <v>51</v>
          </cell>
          <cell r="M56">
            <v>120</v>
          </cell>
          <cell r="N56">
            <v>0.57499999999999996</v>
          </cell>
          <cell r="O56">
            <v>0.98</v>
          </cell>
        </row>
        <row r="57">
          <cell r="A57">
            <v>10</v>
          </cell>
          <cell r="B57" t="e">
            <v>#N/A</v>
          </cell>
          <cell r="J57">
            <v>0.98</v>
          </cell>
          <cell r="K57">
            <v>43232</v>
          </cell>
          <cell r="L57">
            <v>51</v>
          </cell>
          <cell r="M57">
            <v>120</v>
          </cell>
          <cell r="N57">
            <v>0.57499999999999996</v>
          </cell>
          <cell r="O57">
            <v>0.98</v>
          </cell>
        </row>
        <row r="58">
          <cell r="A58">
            <v>11</v>
          </cell>
          <cell r="B58" t="e">
            <v>#N/A</v>
          </cell>
          <cell r="J58">
            <v>0.98</v>
          </cell>
          <cell r="K58">
            <v>43232</v>
          </cell>
          <cell r="L58">
            <v>51</v>
          </cell>
          <cell r="M58">
            <v>240</v>
          </cell>
          <cell r="N58">
            <v>0.78800000000000003</v>
          </cell>
          <cell r="O58">
            <v>0.88400000000000001</v>
          </cell>
        </row>
        <row r="59">
          <cell r="A59">
            <v>12</v>
          </cell>
          <cell r="B59" t="e">
            <v>#N/A</v>
          </cell>
          <cell r="J59">
            <v>0.98</v>
          </cell>
          <cell r="K59">
            <v>43233</v>
          </cell>
          <cell r="L59">
            <v>51</v>
          </cell>
          <cell r="M59">
            <v>300</v>
          </cell>
          <cell r="N59">
            <v>0.83</v>
          </cell>
          <cell r="O59">
            <v>0.90500000000000003</v>
          </cell>
        </row>
        <row r="60">
          <cell r="A60">
            <v>13</v>
          </cell>
          <cell r="B60" t="e">
            <v>#N/A</v>
          </cell>
          <cell r="J60">
            <v>0.98</v>
          </cell>
          <cell r="K60">
            <v>43234</v>
          </cell>
          <cell r="L60">
            <v>51</v>
          </cell>
          <cell r="M60">
            <v>120</v>
          </cell>
          <cell r="N60">
            <v>0.57499999999999996</v>
          </cell>
          <cell r="O60">
            <v>0.98</v>
          </cell>
        </row>
      </sheetData>
      <sheetData sheetId="4" refreshError="1"/>
      <sheetData sheetId="5" refreshError="1"/>
      <sheetData sheetId="6" refreshError="1"/>
      <sheetData sheetId="7" refreshError="1"/>
      <sheetData sheetId="8" refreshError="1"/>
      <sheetData sheetId="9" refreshError="1"/>
      <sheetData sheetId="10">
        <row r="2">
          <cell r="N2" t="str">
            <v>Móng</v>
          </cell>
          <cell r="O2" t="str">
            <v>Khung cột</v>
          </cell>
          <cell r="P2" t="str">
            <v>Tường</v>
          </cell>
          <cell r="Q2" t="str">
            <v>Nền, sàn</v>
          </cell>
          <cell r="R2" t="str">
            <v>Đỡ mái</v>
          </cell>
          <cell r="S2" t="str">
            <v>Mái</v>
          </cell>
          <cell r="T2" t="str">
            <v>Cộng</v>
          </cell>
        </row>
        <row r="3">
          <cell r="M3" t="str">
            <v>I/. NHÀ XÂY GẠCH</v>
          </cell>
        </row>
        <row r="4">
          <cell r="L4" t="str">
            <v>A1</v>
          </cell>
          <cell r="M4" t="str">
            <v>- Nhà 1 tầng cấp 4 không có khu phụ riêng</v>
          </cell>
          <cell r="N4">
            <v>0.1</v>
          </cell>
          <cell r="O4">
            <v>0</v>
          </cell>
          <cell r="P4">
            <v>0.15</v>
          </cell>
          <cell r="Q4">
            <v>0.1</v>
          </cell>
          <cell r="R4">
            <v>0.1</v>
          </cell>
          <cell r="S4">
            <v>0.16</v>
          </cell>
          <cell r="T4">
            <v>0.61</v>
          </cell>
        </row>
        <row r="5">
          <cell r="L5" t="str">
            <v>A2</v>
          </cell>
          <cell r="M5" t="str">
            <v>- Nhà 1 tầng cấp 4 có khu phụ riêng</v>
          </cell>
          <cell r="N5">
            <v>0.1</v>
          </cell>
          <cell r="O5">
            <v>0</v>
          </cell>
          <cell r="P5">
            <v>0.18</v>
          </cell>
          <cell r="Q5">
            <v>0.05</v>
          </cell>
          <cell r="R5">
            <v>0.09</v>
          </cell>
          <cell r="S5">
            <v>0.17</v>
          </cell>
          <cell r="T5">
            <v>0.59000000000000008</v>
          </cell>
        </row>
        <row r="6">
          <cell r="L6" t="str">
            <v>A3</v>
          </cell>
          <cell r="M6" t="str">
            <v>- Nhà 1 tầng cấp 2-3 không có khu phụ riêng</v>
          </cell>
          <cell r="N6">
            <v>0.1</v>
          </cell>
          <cell r="O6">
            <v>0</v>
          </cell>
          <cell r="P6">
            <v>0.15</v>
          </cell>
          <cell r="Q6">
            <v>0.1</v>
          </cell>
          <cell r="R6">
            <v>0.09</v>
          </cell>
          <cell r="S6">
            <v>0.16</v>
          </cell>
          <cell r="T6">
            <v>0.6</v>
          </cell>
        </row>
        <row r="7">
          <cell r="L7" t="str">
            <v>A4</v>
          </cell>
          <cell r="M7" t="str">
            <v>- Nhà 1 tầng cấp 2-3 có khu phụ riêng</v>
          </cell>
          <cell r="N7">
            <v>0.1</v>
          </cell>
          <cell r="O7">
            <v>0</v>
          </cell>
          <cell r="P7">
            <v>0.18</v>
          </cell>
          <cell r="Q7">
            <v>0.06</v>
          </cell>
          <cell r="R7">
            <v>0.09</v>
          </cell>
          <cell r="S7">
            <v>0.16</v>
          </cell>
          <cell r="T7">
            <v>0.59000000000000008</v>
          </cell>
        </row>
        <row r="8">
          <cell r="L8" t="str">
            <v>A5</v>
          </cell>
          <cell r="M8" t="str">
            <v>- Nhà 2 tầng mái ngói không có khu phụ riêng</v>
          </cell>
          <cell r="N8">
            <v>0.1</v>
          </cell>
          <cell r="O8">
            <v>0</v>
          </cell>
          <cell r="P8">
            <v>0.16</v>
          </cell>
          <cell r="Q8">
            <v>0.12</v>
          </cell>
          <cell r="R8">
            <v>0.08</v>
          </cell>
          <cell r="S8">
            <v>0.16</v>
          </cell>
          <cell r="T8">
            <v>0.62</v>
          </cell>
        </row>
        <row r="9">
          <cell r="L9" t="str">
            <v>A6</v>
          </cell>
          <cell r="M9" t="str">
            <v>- Nhà 2 tầng mái ngói có khu phụ riêng</v>
          </cell>
          <cell r="N9">
            <v>0.1</v>
          </cell>
          <cell r="O9">
            <v>0</v>
          </cell>
          <cell r="P9">
            <v>0.18</v>
          </cell>
          <cell r="Q9">
            <v>0.13</v>
          </cell>
          <cell r="R9">
            <v>0.06</v>
          </cell>
          <cell r="S9">
            <v>0.1</v>
          </cell>
          <cell r="T9">
            <v>0.57000000000000006</v>
          </cell>
        </row>
        <row r="10">
          <cell r="L10" t="str">
            <v>A7</v>
          </cell>
          <cell r="M10" t="str">
            <v>- Nhà 2 tầng mái bằng không có khu phụ riêng</v>
          </cell>
          <cell r="N10">
            <v>0.1</v>
          </cell>
          <cell r="O10">
            <v>0</v>
          </cell>
          <cell r="P10">
            <v>0.16</v>
          </cell>
          <cell r="Q10">
            <v>0.1</v>
          </cell>
          <cell r="R10">
            <v>0</v>
          </cell>
          <cell r="S10">
            <v>0.26</v>
          </cell>
          <cell r="T10">
            <v>0.62</v>
          </cell>
        </row>
        <row r="11">
          <cell r="L11" t="str">
            <v>A8</v>
          </cell>
          <cell r="M11" t="str">
            <v>- Nhà 2 tầng mái bằng có khu phụ riêng</v>
          </cell>
          <cell r="N11">
            <v>0.1</v>
          </cell>
          <cell r="O11">
            <v>0</v>
          </cell>
          <cell r="P11">
            <v>0.18</v>
          </cell>
          <cell r="Q11">
            <v>0.13</v>
          </cell>
          <cell r="R11">
            <v>0</v>
          </cell>
          <cell r="S11">
            <v>0.16</v>
          </cell>
          <cell r="T11">
            <v>0.57000000000000006</v>
          </cell>
        </row>
        <row r="12">
          <cell r="L12" t="str">
            <v>A9</v>
          </cell>
          <cell r="M12" t="str">
            <v>- Nhà 3 tầng mái ngói không có khu phụ riêng</v>
          </cell>
          <cell r="N12">
            <v>0.1</v>
          </cell>
          <cell r="O12">
            <v>0</v>
          </cell>
          <cell r="P12">
            <v>0.16</v>
          </cell>
          <cell r="Q12">
            <v>0.14000000000000001</v>
          </cell>
          <cell r="R12">
            <v>0.06</v>
          </cell>
          <cell r="S12">
            <v>0.13</v>
          </cell>
          <cell r="T12">
            <v>0.59000000000000008</v>
          </cell>
        </row>
        <row r="13">
          <cell r="L13" t="str">
            <v>A10</v>
          </cell>
          <cell r="M13" t="str">
            <v>- Nhà 3 tầng mái ngói có khu phụ riêng</v>
          </cell>
          <cell r="N13">
            <v>0.1</v>
          </cell>
          <cell r="O13">
            <v>0</v>
          </cell>
          <cell r="P13">
            <v>0.16</v>
          </cell>
          <cell r="Q13">
            <v>0.15</v>
          </cell>
          <cell r="R13">
            <v>0.04</v>
          </cell>
          <cell r="S13">
            <v>0.11</v>
          </cell>
          <cell r="T13">
            <v>0.56000000000000005</v>
          </cell>
        </row>
        <row r="14">
          <cell r="L14" t="str">
            <v>A11</v>
          </cell>
          <cell r="M14" t="str">
            <v>- Nhà 3 tầng mái bằng không có khu phụ riêng</v>
          </cell>
          <cell r="N14">
            <v>0.09</v>
          </cell>
          <cell r="O14">
            <v>0</v>
          </cell>
          <cell r="P14">
            <v>0.16</v>
          </cell>
          <cell r="Q14">
            <v>0.1</v>
          </cell>
          <cell r="R14">
            <v>0</v>
          </cell>
          <cell r="S14">
            <v>0.22</v>
          </cell>
          <cell r="T14">
            <v>0.56999999999999995</v>
          </cell>
        </row>
        <row r="15">
          <cell r="L15" t="str">
            <v>A12</v>
          </cell>
          <cell r="M15" t="str">
            <v>- Nhà 3 tầng mái bằng có khu phụ riêng</v>
          </cell>
          <cell r="N15">
            <v>0.09</v>
          </cell>
          <cell r="O15">
            <v>0</v>
          </cell>
          <cell r="P15">
            <v>0.18</v>
          </cell>
          <cell r="Q15">
            <v>0.14000000000000001</v>
          </cell>
          <cell r="R15">
            <v>0</v>
          </cell>
          <cell r="S15">
            <v>0.13</v>
          </cell>
          <cell r="T15">
            <v>0.54</v>
          </cell>
        </row>
        <row r="16">
          <cell r="L16" t="str">
            <v>A13</v>
          </cell>
          <cell r="M16" t="str">
            <v>- Nhà 4 tầng mái ngói không có khu phụ riêng</v>
          </cell>
          <cell r="N16">
            <v>0.09</v>
          </cell>
          <cell r="O16">
            <v>0</v>
          </cell>
          <cell r="P16">
            <v>0.2</v>
          </cell>
          <cell r="Q16">
            <v>0.15</v>
          </cell>
          <cell r="R16">
            <v>0.04</v>
          </cell>
          <cell r="S16">
            <v>0.13</v>
          </cell>
          <cell r="T16">
            <v>0.6100000000000001</v>
          </cell>
        </row>
        <row r="17">
          <cell r="L17" t="str">
            <v>A14</v>
          </cell>
          <cell r="M17" t="str">
            <v>- Nhà 4 tầng mái ngói có khu phụ riêng</v>
          </cell>
          <cell r="N17">
            <v>0.1</v>
          </cell>
          <cell r="O17">
            <v>0</v>
          </cell>
          <cell r="P17">
            <v>0.18</v>
          </cell>
          <cell r="Q17">
            <v>0.16</v>
          </cell>
          <cell r="R17">
            <v>0.03</v>
          </cell>
          <cell r="S17">
            <v>0.1</v>
          </cell>
          <cell r="T17">
            <v>0.57000000000000006</v>
          </cell>
        </row>
        <row r="18">
          <cell r="L18" t="str">
            <v>A15</v>
          </cell>
          <cell r="M18" t="str">
            <v>- Nhà 4 tầng mái bằng không có khu phụ riêng</v>
          </cell>
          <cell r="N18">
            <v>0.1</v>
          </cell>
          <cell r="O18">
            <v>0</v>
          </cell>
          <cell r="P18">
            <v>0.18</v>
          </cell>
          <cell r="Q18">
            <v>0.16</v>
          </cell>
          <cell r="R18">
            <v>0</v>
          </cell>
          <cell r="S18">
            <v>0.18</v>
          </cell>
          <cell r="T18">
            <v>0.62000000000000011</v>
          </cell>
        </row>
        <row r="19">
          <cell r="L19" t="str">
            <v>A16</v>
          </cell>
          <cell r="M19" t="str">
            <v>- Nhà 4 tầng mái bằng có khu phụ riêng</v>
          </cell>
          <cell r="N19">
            <v>0.1</v>
          </cell>
          <cell r="O19">
            <v>0</v>
          </cell>
          <cell r="P19">
            <v>0.18</v>
          </cell>
          <cell r="Q19">
            <v>0.16</v>
          </cell>
          <cell r="R19">
            <v>0</v>
          </cell>
          <cell r="S19">
            <v>0.14000000000000001</v>
          </cell>
          <cell r="T19">
            <v>0.58000000000000007</v>
          </cell>
        </row>
        <row r="20">
          <cell r="L20" t="str">
            <v>A17</v>
          </cell>
          <cell r="M20" t="str">
            <v>- Nhà 5 tầng mái bằng không có khu phụ riêng</v>
          </cell>
          <cell r="N20">
            <v>0.1</v>
          </cell>
          <cell r="O20">
            <v>0</v>
          </cell>
          <cell r="P20">
            <v>0.18</v>
          </cell>
          <cell r="Q20">
            <v>0.17</v>
          </cell>
          <cell r="R20">
            <v>0</v>
          </cell>
          <cell r="S20">
            <v>0.16</v>
          </cell>
          <cell r="T20">
            <v>0.6100000000000001</v>
          </cell>
        </row>
        <row r="21">
          <cell r="L21" t="str">
            <v>A18</v>
          </cell>
          <cell r="M21" t="str">
            <v>- Nhà 5 tầng mái bằng có khu phụ riêng</v>
          </cell>
          <cell r="N21">
            <v>0.1</v>
          </cell>
          <cell r="O21">
            <v>0</v>
          </cell>
          <cell r="P21">
            <v>0.18</v>
          </cell>
          <cell r="Q21">
            <v>0.17</v>
          </cell>
          <cell r="R21">
            <v>0</v>
          </cell>
          <cell r="S21">
            <v>0.12</v>
          </cell>
          <cell r="T21">
            <v>0.57000000000000006</v>
          </cell>
        </row>
        <row r="22">
          <cell r="M22" t="str">
            <v>II- NHÀ LẮP GHÉP</v>
          </cell>
        </row>
        <row r="23">
          <cell r="L23" t="str">
            <v>A19</v>
          </cell>
          <cell r="M23" t="str">
            <v>- Nhà lắp ghép 2 tầng tấm lớn bằng bê tông xỉ than</v>
          </cell>
          <cell r="N23">
            <v>0.08</v>
          </cell>
          <cell r="O23">
            <v>0</v>
          </cell>
          <cell r="P23">
            <v>0.13</v>
          </cell>
          <cell r="Q23">
            <v>0.16</v>
          </cell>
          <cell r="R23">
            <v>0.13</v>
          </cell>
          <cell r="S23">
            <v>0.06</v>
          </cell>
          <cell r="T23">
            <v>0.56000000000000005</v>
          </cell>
        </row>
        <row r="24">
          <cell r="L24" t="str">
            <v>A20</v>
          </cell>
          <cell r="M24" t="str">
            <v>- Nhà lắp ghép 4 tầng tấm lớn bằng bê tông cốt thép dày</v>
          </cell>
          <cell r="N24">
            <v>0.08</v>
          </cell>
          <cell r="O24">
            <v>0</v>
          </cell>
          <cell r="P24">
            <v>0.15</v>
          </cell>
          <cell r="Q24">
            <v>0.16</v>
          </cell>
          <cell r="R24">
            <v>0.13</v>
          </cell>
          <cell r="S24">
            <v>0.08</v>
          </cell>
          <cell r="T24">
            <v>0.6</v>
          </cell>
        </row>
        <row r="25">
          <cell r="L25" t="str">
            <v>A21</v>
          </cell>
          <cell r="M25" t="str">
            <v>- Nhà lắp ghép 5 tầng tấm lớn bằng bê-tông cốt thép dầy</v>
          </cell>
          <cell r="N25">
            <v>0.08</v>
          </cell>
          <cell r="O25">
            <v>0</v>
          </cell>
          <cell r="P25">
            <v>0.16</v>
          </cell>
          <cell r="Q25">
            <v>0.16</v>
          </cell>
          <cell r="R25">
            <v>0.12</v>
          </cell>
          <cell r="S25">
            <v>0.05</v>
          </cell>
          <cell r="T25">
            <v>0.57000000000000006</v>
          </cell>
        </row>
        <row r="26">
          <cell r="L26" t="str">
            <v>A22</v>
          </cell>
          <cell r="M26" t="str">
            <v>- Nhà lắp ghép 5 tầng khung cột và tấm lớn kết hợp</v>
          </cell>
          <cell r="N26">
            <v>0.08</v>
          </cell>
          <cell r="O26">
            <v>0.08</v>
          </cell>
          <cell r="P26">
            <v>0.12</v>
          </cell>
          <cell r="Q26">
            <v>0.16</v>
          </cell>
          <cell r="R26">
            <v>0.12</v>
          </cell>
          <cell r="S26">
            <v>0.05</v>
          </cell>
          <cell r="T26">
            <v>0.6100000000000001</v>
          </cell>
        </row>
        <row r="27">
          <cell r="L27" t="str">
            <v>A23</v>
          </cell>
          <cell r="M27" t="str">
            <v>- Nhà lắp ghép 5 tầng khung cột tường ngăn gạch</v>
          </cell>
          <cell r="N27">
            <v>0.08</v>
          </cell>
          <cell r="O27">
            <v>0.1</v>
          </cell>
          <cell r="P27">
            <v>0.12</v>
          </cell>
          <cell r="Q27">
            <v>0.16</v>
          </cell>
          <cell r="R27">
            <v>0.12</v>
          </cell>
          <cell r="S27">
            <v>0.05</v>
          </cell>
          <cell r="T27">
            <v>0.63</v>
          </cell>
        </row>
        <row r="28">
          <cell r="M28" t="str">
            <v>III- NHÀ BIỆT THỰ</v>
          </cell>
        </row>
        <row r="29">
          <cell r="L29" t="str">
            <v>A24</v>
          </cell>
          <cell r="M29" t="str">
            <v>Biệt thự 1 tầng mái ngói</v>
          </cell>
          <cell r="N29">
            <v>0.08</v>
          </cell>
          <cell r="O29">
            <v>0</v>
          </cell>
          <cell r="P29">
            <v>0.2</v>
          </cell>
          <cell r="Q29">
            <v>0.17</v>
          </cell>
          <cell r="R29">
            <v>7.0000000000000007E-2</v>
          </cell>
          <cell r="S29">
            <v>0.08</v>
          </cell>
          <cell r="T29">
            <v>0.6</v>
          </cell>
        </row>
        <row r="30">
          <cell r="L30" t="str">
            <v>A25</v>
          </cell>
          <cell r="M30" t="str">
            <v>Biệt thự 1 tầng mái bằng</v>
          </cell>
          <cell r="N30">
            <v>0.08</v>
          </cell>
          <cell r="O30">
            <v>0</v>
          </cell>
          <cell r="P30">
            <v>0.18</v>
          </cell>
          <cell r="Q30">
            <v>0.16</v>
          </cell>
          <cell r="R30">
            <v>0</v>
          </cell>
          <cell r="S30">
            <v>0.16</v>
          </cell>
          <cell r="T30">
            <v>0.58000000000000007</v>
          </cell>
        </row>
        <row r="31">
          <cell r="L31" t="str">
            <v>A26</v>
          </cell>
          <cell r="M31" t="str">
            <v>Biệt thự 2 tầng mái ngói</v>
          </cell>
          <cell r="N31">
            <v>0.08</v>
          </cell>
          <cell r="O31">
            <v>0</v>
          </cell>
          <cell r="P31">
            <v>0.2</v>
          </cell>
          <cell r="Q31">
            <v>0.16</v>
          </cell>
          <cell r="R31">
            <v>0.03</v>
          </cell>
          <cell r="S31">
            <v>0.06</v>
          </cell>
          <cell r="T31">
            <v>0.53</v>
          </cell>
        </row>
        <row r="32">
          <cell r="L32" t="str">
            <v>A27</v>
          </cell>
          <cell r="M32" t="str">
            <v>Biệt thự 2 tầng mái bằng</v>
          </cell>
          <cell r="N32">
            <v>0.08</v>
          </cell>
          <cell r="O32">
            <v>0</v>
          </cell>
          <cell r="P32">
            <v>0.18</v>
          </cell>
          <cell r="Q32">
            <v>0.16</v>
          </cell>
          <cell r="R32">
            <v>0</v>
          </cell>
          <cell r="S32">
            <v>0.14000000000000001</v>
          </cell>
          <cell r="T32">
            <v>0.56000000000000005</v>
          </cell>
        </row>
        <row r="35">
          <cell r="M35" t="str">
            <v>I/. Nhà nhiều tầng</v>
          </cell>
        </row>
        <row r="36">
          <cell r="L36" t="str">
            <v>B1</v>
          </cell>
          <cell r="M36" t="str">
            <v>- Nhà 2 tầng lắp ghép tấm lớn bằng bê-tông xỉ than</v>
          </cell>
          <cell r="N36">
            <v>0.08</v>
          </cell>
          <cell r="O36">
            <v>0</v>
          </cell>
          <cell r="P36">
            <v>0.13</v>
          </cell>
          <cell r="Q36">
            <v>0.16</v>
          </cell>
          <cell r="R36">
            <v>0.13</v>
          </cell>
          <cell r="S36">
            <v>0.06</v>
          </cell>
          <cell r="T36">
            <v>0.56000000000000005</v>
          </cell>
        </row>
        <row r="37">
          <cell r="L37" t="str">
            <v>B2</v>
          </cell>
          <cell r="M37" t="str">
            <v>- Nhà từ 3 đến 5 tầng khung cột tường gạch</v>
          </cell>
          <cell r="N37">
            <v>0.08</v>
          </cell>
          <cell r="O37">
            <v>0.1</v>
          </cell>
          <cell r="P37">
            <v>0.12</v>
          </cell>
          <cell r="Q37">
            <v>0.16</v>
          </cell>
          <cell r="R37">
            <v>0.12</v>
          </cell>
          <cell r="S37">
            <v>0.05</v>
          </cell>
          <cell r="T37">
            <v>0.63</v>
          </cell>
        </row>
        <row r="38">
          <cell r="L38" t="str">
            <v>B2-1</v>
          </cell>
          <cell r="M38" t="str">
            <v>- Nhà từ 6 tầng trở lên</v>
          </cell>
          <cell r="N38">
            <v>0.18</v>
          </cell>
          <cell r="O38">
            <v>0.15</v>
          </cell>
          <cell r="P38">
            <v>0.12</v>
          </cell>
          <cell r="Q38">
            <v>0.16</v>
          </cell>
          <cell r="R38">
            <v>0.1</v>
          </cell>
          <cell r="S38">
            <v>0.05</v>
          </cell>
          <cell r="T38">
            <v>0.76</v>
          </cell>
        </row>
        <row r="39">
          <cell r="M39" t="str">
            <v>II/. Nhà Biệt thự</v>
          </cell>
        </row>
        <row r="40">
          <cell r="L40" t="str">
            <v>B3</v>
          </cell>
          <cell r="M40" t="str">
            <v>- Biệt thự 1 tầng mái ngói</v>
          </cell>
          <cell r="N40">
            <v>0.08</v>
          </cell>
          <cell r="O40">
            <v>0</v>
          </cell>
          <cell r="P40">
            <v>0.2</v>
          </cell>
          <cell r="Q40">
            <v>0.17</v>
          </cell>
          <cell r="R40">
            <v>7.0000000000000007E-2</v>
          </cell>
          <cell r="S40">
            <v>0.08</v>
          </cell>
          <cell r="T40">
            <v>0.6</v>
          </cell>
        </row>
        <row r="41">
          <cell r="L41" t="str">
            <v>B4</v>
          </cell>
          <cell r="M41" t="str">
            <v>- Biệt thự 1 tầng mái bằng</v>
          </cell>
          <cell r="N41">
            <v>0.08</v>
          </cell>
          <cell r="O41">
            <v>0</v>
          </cell>
          <cell r="P41">
            <v>0.18</v>
          </cell>
          <cell r="Q41">
            <v>0.16</v>
          </cell>
          <cell r="R41">
            <v>0</v>
          </cell>
          <cell r="S41">
            <v>0.16</v>
          </cell>
          <cell r="T41">
            <v>0.58000000000000007</v>
          </cell>
        </row>
        <row r="42">
          <cell r="L42" t="str">
            <v>B5</v>
          </cell>
          <cell r="M42" t="str">
            <v>- Biệt thự 2 tầng mái ngói</v>
          </cell>
          <cell r="N42">
            <v>0.08</v>
          </cell>
          <cell r="O42">
            <v>0</v>
          </cell>
          <cell r="P42">
            <v>0.2</v>
          </cell>
          <cell r="Q42">
            <v>0.16</v>
          </cell>
          <cell r="R42">
            <v>0.03</v>
          </cell>
          <cell r="S42">
            <v>0.06</v>
          </cell>
          <cell r="T42">
            <v>0.53</v>
          </cell>
        </row>
        <row r="43">
          <cell r="L43" t="str">
            <v>B6</v>
          </cell>
          <cell r="M43" t="str">
            <v>- Biệt thự 2 tầng mái bằng</v>
          </cell>
          <cell r="N43">
            <v>0.08</v>
          </cell>
          <cell r="O43">
            <v>0</v>
          </cell>
          <cell r="P43">
            <v>0.18</v>
          </cell>
          <cell r="Q43">
            <v>0.16</v>
          </cell>
          <cell r="R43">
            <v>0</v>
          </cell>
          <cell r="S43">
            <v>0.14000000000000001</v>
          </cell>
          <cell r="T43">
            <v>0.56000000000000005</v>
          </cell>
        </row>
        <row r="44">
          <cell r="M44" t="str">
            <v>III/. Nhà xây gạch</v>
          </cell>
        </row>
        <row r="45">
          <cell r="L45" t="str">
            <v>B7</v>
          </cell>
          <cell r="M45" t="str">
            <v>- Nhà 1 tầng cấp 4</v>
          </cell>
          <cell r="N45">
            <v>0.1</v>
          </cell>
          <cell r="O45">
            <v>0</v>
          </cell>
          <cell r="P45">
            <v>0.18</v>
          </cell>
          <cell r="Q45">
            <v>0.05</v>
          </cell>
          <cell r="R45">
            <v>0.09</v>
          </cell>
          <cell r="S45">
            <v>0.17</v>
          </cell>
          <cell r="T45">
            <v>0.59000000000000008</v>
          </cell>
        </row>
        <row r="46">
          <cell r="L46" t="str">
            <v>B8</v>
          </cell>
          <cell r="M46" t="str">
            <v xml:space="preserve">- Nhà 1 tầng cấp 2-3 </v>
          </cell>
          <cell r="N46">
            <v>0.1</v>
          </cell>
          <cell r="O46">
            <v>0</v>
          </cell>
          <cell r="P46">
            <v>0.18</v>
          </cell>
          <cell r="Q46">
            <v>0.06</v>
          </cell>
          <cell r="R46">
            <v>0.09</v>
          </cell>
          <cell r="S46">
            <v>0.16</v>
          </cell>
          <cell r="T46">
            <v>0.59000000000000008</v>
          </cell>
        </row>
        <row r="47">
          <cell r="L47" t="str">
            <v>B9</v>
          </cell>
          <cell r="M47" t="str">
            <v xml:space="preserve">- Nhà 2 tầng mái ngói </v>
          </cell>
          <cell r="N47">
            <v>0.1</v>
          </cell>
          <cell r="O47">
            <v>0</v>
          </cell>
          <cell r="P47">
            <v>0.18</v>
          </cell>
          <cell r="Q47">
            <v>0.13</v>
          </cell>
          <cell r="R47">
            <v>0.06</v>
          </cell>
          <cell r="S47">
            <v>0.1</v>
          </cell>
          <cell r="T47">
            <v>0.57000000000000006</v>
          </cell>
        </row>
        <row r="48">
          <cell r="L48" t="str">
            <v>B10</v>
          </cell>
          <cell r="M48" t="str">
            <v xml:space="preserve">- Nhà 2 tầng mái bằng </v>
          </cell>
          <cell r="N48">
            <v>0.1</v>
          </cell>
          <cell r="O48">
            <v>0</v>
          </cell>
          <cell r="P48">
            <v>0.18</v>
          </cell>
          <cell r="Q48">
            <v>0.13</v>
          </cell>
          <cell r="R48">
            <v>0</v>
          </cell>
          <cell r="S48">
            <v>0.16</v>
          </cell>
          <cell r="T48">
            <v>0.57000000000000006</v>
          </cell>
        </row>
        <row r="49">
          <cell r="L49" t="str">
            <v>B11</v>
          </cell>
          <cell r="M49" t="str">
            <v xml:space="preserve">- Nhà 3 tầng mái ngói </v>
          </cell>
          <cell r="N49">
            <v>0.1</v>
          </cell>
          <cell r="O49">
            <v>0</v>
          </cell>
          <cell r="P49">
            <v>0.16</v>
          </cell>
          <cell r="Q49">
            <v>0.15</v>
          </cell>
          <cell r="R49">
            <v>0.04</v>
          </cell>
          <cell r="S49">
            <v>0.11</v>
          </cell>
          <cell r="T49">
            <v>0.56000000000000005</v>
          </cell>
        </row>
        <row r="50">
          <cell r="L50" t="str">
            <v>B12</v>
          </cell>
          <cell r="M50" t="str">
            <v xml:space="preserve">- Nhà 3 tầng mái bằng </v>
          </cell>
          <cell r="N50">
            <v>0.09</v>
          </cell>
          <cell r="O50">
            <v>0</v>
          </cell>
          <cell r="P50">
            <v>0.18</v>
          </cell>
          <cell r="Q50">
            <v>0.14000000000000001</v>
          </cell>
          <cell r="R50">
            <v>0</v>
          </cell>
          <cell r="S50">
            <v>0.13</v>
          </cell>
          <cell r="T50">
            <v>0.54</v>
          </cell>
        </row>
        <row r="51">
          <cell r="L51" t="str">
            <v>B13</v>
          </cell>
          <cell r="M51" t="str">
            <v xml:space="preserve">- Nhà 4 tầng mái ngói </v>
          </cell>
          <cell r="N51">
            <v>0.1</v>
          </cell>
          <cell r="O51">
            <v>0</v>
          </cell>
          <cell r="P51">
            <v>0.18</v>
          </cell>
          <cell r="Q51">
            <v>0.16</v>
          </cell>
          <cell r="R51">
            <v>0.03</v>
          </cell>
          <cell r="S51">
            <v>0.1</v>
          </cell>
          <cell r="T51">
            <v>0.57000000000000006</v>
          </cell>
        </row>
        <row r="52">
          <cell r="L52" t="str">
            <v>B14</v>
          </cell>
          <cell r="M52" t="str">
            <v xml:space="preserve">- Nhà 4 tầng mái bằng </v>
          </cell>
          <cell r="N52">
            <v>0.1</v>
          </cell>
          <cell r="O52">
            <v>0</v>
          </cell>
          <cell r="P52">
            <v>0.18</v>
          </cell>
          <cell r="Q52">
            <v>0.16</v>
          </cell>
          <cell r="R52">
            <v>0</v>
          </cell>
          <cell r="S52">
            <v>0.14000000000000001</v>
          </cell>
          <cell r="T52">
            <v>0.58000000000000007</v>
          </cell>
        </row>
        <row r="53">
          <cell r="L53" t="str">
            <v>B15</v>
          </cell>
          <cell r="M53" t="str">
            <v xml:space="preserve">- Nhà 5 tầng mái bằng </v>
          </cell>
          <cell r="N53">
            <v>0.1</v>
          </cell>
          <cell r="O53">
            <v>0</v>
          </cell>
          <cell r="P53">
            <v>0.18</v>
          </cell>
          <cell r="Q53">
            <v>0.17</v>
          </cell>
          <cell r="R53">
            <v>0</v>
          </cell>
          <cell r="S53">
            <v>0.12</v>
          </cell>
          <cell r="T53">
            <v>0.57000000000000006</v>
          </cell>
        </row>
        <row r="55">
          <cell r="L55" t="str">
            <v>BNX</v>
          </cell>
          <cell r="N55">
            <v>0.08</v>
          </cell>
          <cell r="O55">
            <v>0.13</v>
          </cell>
          <cell r="P55">
            <v>0.12</v>
          </cell>
          <cell r="Q55">
            <v>0.12</v>
          </cell>
          <cell r="R55">
            <v>0.09</v>
          </cell>
          <cell r="S55">
            <v>7.0000000000000007E-2</v>
          </cell>
          <cell r="T55">
            <v>0.6100000000000001</v>
          </cell>
        </row>
      </sheetData>
      <sheetData sheetId="11">
        <row r="8">
          <cell r="H8">
            <v>1.3182636527305462</v>
          </cell>
        </row>
      </sheetData>
      <sheetData sheetId="12"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vc"/>
      <sheetName val="tra-vat-lieu"/>
      <sheetName val="Da tan dung"/>
      <sheetName val="PTDG"/>
      <sheetName val="duong+cong"/>
      <sheetName val="THGTXL05"/>
      <sheetName val="Tonghop"/>
      <sheetName val="Tra_bang"/>
      <sheetName val="kstk(DC)"/>
      <sheetName val="dbgt(tuyen)"/>
      <sheetName val="tong hop"/>
      <sheetName val="phan tich DG"/>
      <sheetName val="gia vat lieu"/>
      <sheetName val="gia xe may"/>
      <sheetName val="gia nhan cong"/>
      <sheetName val="XL4Test5"/>
      <sheetName val="THDT"/>
      <sheetName val="DM-Goc"/>
      <sheetName val="Gia-CT"/>
      <sheetName val="PTCP"/>
      <sheetName val="cphoi"/>
      <sheetName val="XL4Poppy"/>
      <sheetName val=""/>
      <sheetName val="tra_vat_lieu"/>
      <sheetName val="CQD"/>
      <sheetName val="HGAD"/>
      <sheetName val="HGAM1"/>
      <sheetName val="HGAL2"/>
      <sheetName val="HGAL3"/>
      <sheetName val="tcm"/>
      <sheetName val="tieunang"/>
      <sheetName val="TTTA"/>
      <sheetName val="TNTA"/>
      <sheetName val="TMTTH"/>
      <sheetName val="TNBH"/>
      <sheetName val="Sheet4"/>
      <sheetName val="tt"/>
      <sheetName val="TLsannen"/>
      <sheetName val="Sheet1"/>
      <sheetName val="tlsanduong"/>
      <sheetName val="DTKPSADUONG"/>
      <sheetName val="THKPSDUONG"/>
      <sheetName val="TLSNEN"/>
      <sheetName val="DTCTSN"/>
      <sheetName val="DTKPSN"/>
      <sheetName val="KENHLU"/>
      <sheetName val="DTCTKLU"/>
      <sheetName val="thkpklu"/>
      <sheetName val="MBTA"/>
      <sheetName val="DTCTMBTA"/>
      <sheetName val="TKPmtbta"/>
      <sheetName val="MTBHUU"/>
      <sheetName val="DTCTMBHUU"/>
      <sheetName val="THKPBHUU"/>
      <sheetName val="MNTA"/>
      <sheetName val="DTCTMNHANH"/>
      <sheetName val="THKPNTA"/>
      <sheetName val="TLCMANG"/>
      <sheetName val="DTCTCM"/>
      <sheetName val="THKPCM"/>
      <sheetName val="tlcqd"/>
      <sheetName val="DTCTQD"/>
      <sheetName val="thkpcqd"/>
      <sheetName val="30+8QUAD"/>
      <sheetName val="DTCT30+8"/>
      <sheetName val="THKP30+8"/>
      <sheetName val="TLCQD22-46"/>
      <sheetName val="DTCT22-46"/>
      <sheetName val="THKP22-46"/>
      <sheetName val="TLTNANG"/>
      <sheetName val="DTCTNÀNG"/>
      <sheetName val="THKPTNANG"/>
      <sheetName val="PLKS"/>
      <sheetName val="GXL"/>
      <sheetName val="CPK"/>
      <sheetName val="THKP"/>
      <sheetName val="ghtxl"/>
      <sheetName val="buvl"/>
      <sheetName val="VCB"/>
      <sheetName val="CTVT"/>
      <sheetName val="Sheet3"/>
      <sheetName val="Sheet2"/>
      <sheetName val="dongia"/>
      <sheetName val="PLTK"/>
      <sheetName val="00000000"/>
      <sheetName val="10000000"/>
      <sheetName val="tonghoptt"/>
      <sheetName val="ximang"/>
      <sheetName val="da 1x2"/>
      <sheetName val="cat vang"/>
      <sheetName val="phugia555"/>
      <sheetName val="phugia561"/>
      <sheetName val="DTCT"/>
      <sheetName val="Tai khoan"/>
      <sheetName val="PNT-QUOT-#3"/>
      <sheetName val="COAT&amp;WRAP-QIOT-#3"/>
      <sheetName val="TIEN L"/>
      <sheetName val="THKL"/>
      <sheetName val="BVL"/>
      <sheetName val="PTVL"/>
      <sheetName val="DT"/>
      <sheetName val="KLdat"/>
      <sheetName val="KLthep"/>
      <sheetName val="DG"/>
      <sheetName val="DTKS"/>
      <sheetName val="TH"/>
      <sheetName val="Sheet13"/>
      <sheetName val="Sheet14"/>
      <sheetName val="Sheet15"/>
      <sheetName val="Sheet16"/>
      <sheetName val="TM Gach"/>
      <sheetName val="HM bao gia"/>
      <sheetName val="BiaTong Khoan"/>
      <sheetName val="BiaT.K1"/>
      <sheetName val="TH khoan GC+H+L+S"/>
      <sheetName val="TM Khoan HAN"/>
      <sheetName val="TM Khoan GC"/>
      <sheetName val="TM Khoan SON"/>
      <sheetName val="tc phan tich don gia"/>
      <sheetName val="tc chi tiet TC"/>
      <sheetName val="tc chiet tinh TC"/>
      <sheetName val="tc Don gia"/>
      <sheetName val="tc TH - TC"/>
      <sheetName val="tcBiaTC1"/>
      <sheetName val="tcBiaTC2"/>
      <sheetName val="tc Bia TC (3)"/>
      <sheetName val="chi tiet khoan son"/>
      <sheetName val="chiet tinh khoan son "/>
      <sheetName val="Don gia khoan son "/>
      <sheetName val="TH khoan son"/>
      <sheetName val="BiaSon1"/>
      <sheetName val="BiaSon2"/>
      <sheetName val="SS Sgianh"/>
      <sheetName val="chi tiet Khoan GC+HTP"/>
      <sheetName val="chiet tinh Khoan GC+HTP"/>
      <sheetName val="Dongiakhoan GC+HTP"/>
      <sheetName val="TH khoan GC+HTP"/>
      <sheetName val="BiaGC+H1"/>
      <sheetName val="BiaGC+H2"/>
      <sheetName val="chi tiet Khoan gia cong"/>
      <sheetName val="chiet tinh Khoan gia cong"/>
      <sheetName val="Don gia khoan gia cong"/>
      <sheetName val="TH khoan gia cong"/>
      <sheetName val="BiaGC1"/>
      <sheetName val="BiaGC2"/>
      <sheetName val="chi tiet Khoan Han"/>
      <sheetName val="chiet tinh Khoan Han"/>
      <sheetName val="Dongiakhoanhan"/>
      <sheetName val="TH khoan han"/>
      <sheetName val="BiaHan1"/>
      <sheetName val="BiaHan2"/>
      <sheetName val="chi tiet K lap TB"/>
      <sheetName val="chiet tinh K lap TB"/>
      <sheetName val="Dongia K lap TB"/>
      <sheetName val="TH K lap TB"/>
      <sheetName val="BiaLap1"/>
      <sheetName val="BiaLap2"/>
      <sheetName val="20000000"/>
      <sheetName val="30000000"/>
      <sheetName val="40000000"/>
      <sheetName val="50000000"/>
      <sheetName val="60000000"/>
      <sheetName val="70000000"/>
      <sheetName val="ESTI."/>
      <sheetName val="DI-ESTI"/>
      <sheetName val="Mau NT cho doi"/>
      <sheetName val="THDG- Nha VS"/>
      <sheetName val="THDG- Mong thiet bi"/>
      <sheetName val="lt-tl"/>
      <sheetName val="px3-tl"/>
      <sheetName val="px1-tl"/>
      <sheetName val="vp-tl"/>
      <sheetName val="px2,tb-tl"/>
      <sheetName val="th-qt"/>
      <sheetName val="bqt"/>
      <sheetName val="tl-khovt"/>
      <sheetName val="dtkhovt"/>
      <sheetName val="Sheet8"/>
      <sheetName val="Sheet9"/>
      <sheetName val="Sheet10"/>
      <sheetName val="Sheet11"/>
      <sheetName val="Sheet12"/>
      <sheetName val="Sheet17"/>
      <sheetName val="Sheet18"/>
      <sheetName val="Tong hop phan bo nhien lieu"/>
      <sheetName val="XD Ninh Quang"/>
      <sheetName val="K10"/>
      <sheetName val="PB chi tiet"/>
      <sheetName val="tong hop phan bo nhien lieu "/>
      <sheetName val="son-c"/>
      <sheetName val="duc"/>
      <sheetName val="n4"/>
      <sheetName val="bang "/>
      <sheetName val="373.e6"/>
      <sheetName val="678e5"/>
      <sheetName val="372 e6"/>
      <sheetName val="373 e4"/>
      <sheetName val="677e5"/>
      <sheetName val="THCT"/>
      <sheetName val="THDZ0,4"/>
      <sheetName val="TH DZ35"/>
      <sheetName val="gvl"/>
      <sheetName val="402"/>
      <sheetName val="duc da"/>
      <sheetName val="son"/>
      <sheetName val="A Tam"/>
      <sheetName val="A To"/>
      <sheetName val="a.thanh da"/>
      <sheetName val="co nguyen"/>
      <sheetName val="lap thinh"/>
      <sheetName val="xe ui ly"/>
      <sheetName val="xe cuoc Dat"/>
      <sheetName val="vc xe ben"/>
      <sheetName val="van chuyen"/>
      <sheetName val="vtu "/>
      <sheetName val="chi phi khac"/>
      <sheetName val="vtu le "/>
      <sheetName val="vtu l0n"/>
      <sheetName val="TONG HOPVAT TU MOI"/>
      <sheetName val="QUYET TOAN "/>
      <sheetName val="MTL$-INTER"/>
      <sheetName val="tong hgp"/>
      <sheetName val="YL4Test5"/>
      <sheetName val="[TKKT_15Alan1-dg.xlsYPTDG"/>
      <sheetName val="Gia KS"/>
      <sheetName val="DTCT-TB"/>
      <sheetName val="SILICATE"/>
      <sheetName val="THTram"/>
      <sheetName val="ႀ￸B"/>
      <sheetName val="cat vaɮѧ"/>
      <sheetName val="\HKP22-46"/>
      <sheetName val="CANDOI"/>
      <sheetName val="GT"/>
      <sheetName val="GITHICH"/>
      <sheetName val="KQ"/>
      <sheetName val="GT KQ"/>
      <sheetName val="NS"/>
      <sheetName val="GT NS"/>
      <sheetName val="CNO"/>
      <sheetName val="CHITIEU"/>
      <sheetName val="[TKKT_15Alan1-dg.xls࡝DTCTNÀNG"/>
      <sheetName val="cat va??"/>
      <sheetName val="¢çeet9"/>
      <sheetName val="Bu_vat_lieu"/>
      <sheetName val="??B"/>
      <sheetName val="_TKKT_15Alan1-dg.xlsYPTDG"/>
      <sheetName val="cat va__"/>
      <sheetName val="Da_tan_dung"/>
      <sheetName val="tong_hop"/>
      <sheetName val="phan_tich_DG"/>
      <sheetName val="gia_vat_lieu"/>
      <sheetName val="gia_xe_may"/>
      <sheetName val="gia_nhan_cong"/>
      <sheetName val="da_1x2"/>
      <sheetName val="cat_vang"/>
      <sheetName val="Tai_khoan"/>
      <sheetName val="TM_Gach"/>
      <sheetName val="HM_bao_gia"/>
      <sheetName val="BiaTong_Khoan"/>
      <sheetName val="BiaT_K1"/>
      <sheetName val="TH_khoan_GC+H+L+S"/>
      <sheetName val="TM_Khoan_HAN"/>
      <sheetName val="TM_Khoan_GC"/>
      <sheetName val="TM_Khoan_SON"/>
      <sheetName val="tc_phan_tich_don_gia"/>
      <sheetName val="tc_chi_tiet_TC"/>
      <sheetName val="tc_chiet_tinh_TC"/>
      <sheetName val="tc_Don_gia"/>
      <sheetName val="tc_TH_-_TC"/>
      <sheetName val="tc_Bia_TC_(3)"/>
      <sheetName val="chi_tiet_khoan_son"/>
      <sheetName val="chiet_tinh_khoan_son_"/>
      <sheetName val="Don_gia_khoan_son_"/>
      <sheetName val="TH_khoan_son"/>
      <sheetName val="SS_Sgianh"/>
      <sheetName val="chi_tiet_Khoan_GC+HTP"/>
      <sheetName val="chiet_tinh_Khoan_GC+HTP"/>
      <sheetName val="Dongiakhoan_GC+HTP"/>
      <sheetName val="TH_khoan_GC+HTP"/>
      <sheetName val="chi_tiet_Khoan_gia_cong"/>
      <sheetName val="chiet_tinh_Khoan_gia_cong"/>
      <sheetName val="Don_gia_khoan_gia_cong"/>
      <sheetName val="TH_khoan_gia_cong"/>
      <sheetName val="chi_tiet_Khoan_Han"/>
      <sheetName val="chiet_tinh_Khoan_Han"/>
      <sheetName val="TH_khoan_han"/>
      <sheetName val="chi_tiet_K_lap_TB"/>
      <sheetName val="chiet_tinh_K_lap_TB"/>
      <sheetName val="Dongia_K_lap_TB"/>
      <sheetName val="TH_K_lap_TB"/>
      <sheetName val="TIEN_L"/>
      <sheetName val="bang_"/>
      <sheetName val="373_e6"/>
      <sheetName val="372_e6"/>
      <sheetName val="373_e4"/>
      <sheetName val="ESTI_"/>
      <sheetName val="Mau_NT_cho_doi"/>
      <sheetName val="THDG-_Nha_VS"/>
      <sheetName val="THDG-_Mong_thiet_bi"/>
      <sheetName val="duc_da"/>
      <sheetName val="A_Tam"/>
      <sheetName val="A_To"/>
      <sheetName val="a_thanh_da"/>
      <sheetName val="co_nguyen"/>
      <sheetName val="lap_thinh"/>
      <sheetName val="xe_ui_ly"/>
      <sheetName val="xe_cuoc_Dat"/>
      <sheetName val="vc_xe_ben"/>
      <sheetName val="van_chuyen"/>
      <sheetName val="vtu_"/>
      <sheetName val="chi_phi_khac"/>
      <sheetName val="vtu_le_"/>
      <sheetName val="vtu_l0n"/>
      <sheetName val="TONG_HOPVAT_TU_MOI"/>
      <sheetName val="QUYET_TOAN_"/>
      <sheetName val="_x000d_BTA"/>
      <sheetName val="D_x0014_CTQD"/>
      <sheetName val="_x0004_TCT22-46"/>
      <sheetName val="_x0007_XL"/>
      <sheetName val="_x0013_heet2"/>
      <sheetName val="to.ghoptt"/>
      <sheetName val="_x000a_BTA"/>
      <sheetName val="_TKKT_15Alan1-dg.xls࡝DTCTNÀNG"/>
      <sheetName val="_HKP22-46"/>
      <sheetName val="_BTA"/>
      <sheetName val="Don gia kꦤoan son "/>
      <sheetName val="GiaVL"/>
      <sheetName val="CHITIET"/>
      <sheetName val="Gia"/>
      <sheetName val="FD"/>
      <sheetName val="GI"/>
      <sheetName val="EE (3)"/>
      <sheetName val="PAVEMENT"/>
      <sheetName val="TRAFFIC"/>
      <sheetName val="[TKKT_15Ala"/>
      <sheetName val="[TKKT_15Alan1-dg.xls?DTCTNÀNG"/>
      <sheetName val="chiet tifh khoan son "/>
      <sheetName val="DATA"/>
      <sheetName val="CT35"/>
      <sheetName val="TH khoan ha_x0000_"/>
      <sheetName val="TNBH_x0000_ͧ_x001f_[TKKT_15Alan1-dg.xls]tls"/>
      <sheetName val="TK"/>
      <sheetName val="Giaitrinh"/>
      <sheetName val="M02"/>
      <sheetName val="M03"/>
      <sheetName val="M5"/>
      <sheetName val="hd01"/>
      <sheetName val="CTTra"/>
      <sheetName val="_TKKT_15Ala"/>
      <sheetName val="__B"/>
      <sheetName val="Du_lieu"/>
      <sheetName val="TH_DZ35"/>
      <sheetName val="TKKT_15Alan1-dg"/>
      <sheetName val="VL,NC"/>
      <sheetName val="chiet tinh Khoan gib cong"/>
      <sheetName val="Lç khoan LK1"/>
      <sheetName val="_TKKT_15Alan1-dg.xls_DTCTNÀNG"/>
      <sheetName val="¸TCT30+8"/>
      <sheetName val="TH khoan ha?"/>
      <sheetName val="TNBH?ͧ_x001f_[TKKT_15Alan1-dg.xls]tls"/>
      <sheetName val="dbgt(tuyan)"/>
      <sheetName val="KKKKKKKK"/>
      <sheetName val="_TKKT_15Alan1-dg.xls?DTCTNÀNG"/>
      <sheetName val="_x0000__x0000__x0000__x0000_??_x0000__x0000__x0000__x0000__x0000__x0000__x0000__x0000_??_x0000__x0000_±_x0000__x0000__x0000__x0000__x0000__x0000__x0000__x0000__x0000__x0000__x0000__x0000_"/>
      <sheetName val="??????????????????±????????????"/>
      <sheetName val="[TKKT_15Alan1-䡤g.xlsYPTDG"/>
      <sheetName val="#REF"/>
      <sheetName val="ctdg"/>
      <sheetName val="chi ðhi khac"/>
      <sheetName val="Da_tan_dung1"/>
      <sheetName val="tong_hop1"/>
      <sheetName val="phan_tich_DG1"/>
      <sheetName val="gia_vat_lieu1"/>
      <sheetName val="gia_xe_may1"/>
      <sheetName val="gia_nhan_cong1"/>
      <sheetName val="TIEN_L1"/>
      <sheetName val="da_1x21"/>
      <sheetName val="cat_vang1"/>
      <sheetName val="Tai_khoan1"/>
      <sheetName val="bang_1"/>
      <sheetName val="373_e61"/>
      <sheetName val="372_e61"/>
      <sheetName val="373_e41"/>
      <sheetName val="TM_Gach1"/>
      <sheetName val="HM_bao_gia1"/>
      <sheetName val="BiaTong_Khoan1"/>
      <sheetName val="BiaT_K11"/>
      <sheetName val="TH_khoan_GC+H+L+S1"/>
      <sheetName val="TM_Khoan_HAN1"/>
      <sheetName val="TM_Khoan_GC1"/>
      <sheetName val="TM_Khoan_SON1"/>
      <sheetName val="tc_phan_tich_don_gia1"/>
      <sheetName val="tc_chi_tiet_TC1"/>
      <sheetName val="tc_chiet_tinh_TC1"/>
      <sheetName val="tc_Don_gia1"/>
      <sheetName val="tc_TH_-_TC1"/>
      <sheetName val="tc_Bia_TC_(3)1"/>
      <sheetName val="chi_tiet_khoan_son1"/>
      <sheetName val="chiet_tinh_khoan_son_1"/>
      <sheetName val="Don_gia_khoan_son_1"/>
      <sheetName val="TH_khoan_son1"/>
      <sheetName val="SS_Sgianh1"/>
      <sheetName val="chi_tiet_Khoan_GC+HTP1"/>
      <sheetName val="chiet_tinh_Khoan_GC+HTP1"/>
      <sheetName val="Dongiakhoan_GC+HTP1"/>
      <sheetName val="TH_khoan_GC+HTP1"/>
      <sheetName val="chi_tiet_Khoan_gia_cong1"/>
      <sheetName val="chiet_tinh_Khoan_gia_cong1"/>
      <sheetName val="Don_gia_khoan_gia_cong1"/>
      <sheetName val="TH_khoan_gia_cong1"/>
      <sheetName val="chi_tiet_Khoan_Han1"/>
      <sheetName val="chiet_tinh_Khoan_Han1"/>
      <sheetName val="TH_khoan_han1"/>
      <sheetName val="chi_tiet_K_lap_TB1"/>
      <sheetName val="chiet_tinh_K_lap_TB1"/>
      <sheetName val="Dongia_K_lap_TB1"/>
      <sheetName val="TH_K_lap_TB1"/>
      <sheetName val="Mau_NT_cho_doi1"/>
      <sheetName val="THDG-_Nha_VS1"/>
      <sheetName val="THDG-_Mong_thiet_bi1"/>
      <sheetName val="ESTI_1"/>
      <sheetName val="Tong_hop_phan_bo_nhien_lieu"/>
      <sheetName val="XD_Ninh_Quang"/>
      <sheetName val="PB_chi_tiet"/>
      <sheetName val="tong_hop_phan_bo_nhien_lieu_"/>
      <sheetName val="duc_da1"/>
      <sheetName val="A_Tam1"/>
      <sheetName val="A_To1"/>
      <sheetName val="a_thanh_da1"/>
      <sheetName val="co_nguyen1"/>
      <sheetName val="lap_thinh1"/>
      <sheetName val="xe_ui_ly1"/>
      <sheetName val="xe_cuoc_Dat1"/>
      <sheetName val="vc_xe_ben1"/>
      <sheetName val="van_chuyen1"/>
      <sheetName val="vtu_1"/>
      <sheetName val="chi_phi_khac1"/>
      <sheetName val="vtu_le_1"/>
      <sheetName val="vtu_l0n1"/>
      <sheetName val="TONG_HOPVAT_TU_MOI1"/>
      <sheetName val="QUYET_TOAN_1"/>
      <sheetName val="Gia_KS"/>
      <sheetName val="[TKKT_15Alan1-dg_xlsYPTDG"/>
      <sheetName val="tong_hgp"/>
      <sheetName val="cat_vaɮѧ"/>
      <sheetName val="[TKKT_15Alan1-dg_xls࡝DTCTNÀNG"/>
      <sheetName val="GT_KQ"/>
      <sheetName val="GT_NS"/>
      <sheetName val="cat_va??"/>
      <sheetName val="_TKKT_15Alan1-dg_xlsYPTDG"/>
      <sheetName val="cat_va__"/>
      <sheetName val="DCTQD"/>
      <sheetName val="TCT22-46"/>
      <sheetName val="XL"/>
      <sheetName val="heet2"/>
      <sheetName val="to_ghoptt"/>
      <sheetName val="_TKKT_15Alan1-dg_xls࡝DTCTNÀNG"/>
      <sheetName val="ND"/>
      <sheetName val="Tongh/p"/>
      <sheetName val="Tongh_p"/>
      <sheetName val="TH VL, NC, DDHT Thanhphuoc"/>
      <sheetName val="RA"/>
      <sheetName val="VAO"/>
      <sheetName val="chiet tGh khoan son "/>
      <sheetName val="TNBH_x0000_?_x001f_[TKKT_15Alan1-dg.xls]tls"/>
      <sheetName val="DTKPSADUONO"/>
      <sheetName val="chiet tinh Khoan gia cono"/>
      <sheetName val="BANGTRA"/>
      <sheetName val="TH-XL"/>
      <sheetName val="_TKKT_15Alan1-䡤g.xlsYPTDG"/>
      <sheetName val="TH khoan`han"/>
      <sheetName val="\ra_bang"/>
      <sheetName val="dtct cong"/>
      <sheetName val="TNBH_ͧ_x001f__TKKT_15Alan1-dg.xls_tls"/>
      <sheetName val="VAB"/>
      <sheetName val="²_x0000__x0000_hoan GC+HTP"/>
      <sheetName val="400000p0"/>
      <sheetName val="373 ²_x0000_"/>
      <sheetName val="ESUI."/>
      <sheetName val="DTCTFÀNG"/>
      <sheetName val="tra,vat-lieu"/>
      <sheetName val="tc_Bia_TC_(3-"/>
      <sheetName val="TH_khoan_GC+@TP"/>
      <sheetName val="Dongia_khoan_gia_cong"/>
      <sheetName val="DongiaK_lap_TB"/>
      <sheetName val="ES\I_"/>
      <sheetName val="Mau_NT_cho_doy"/>
      <sheetName val="chi tiet Khoan GB+HTP"/>
      <sheetName val="TH khoan ha_"/>
      <sheetName val="C䁑D"/>
      <sheetName val="VL"/>
      <sheetName val="Sheeô4"/>
      <sheetName val="chiet tinh Khoan gia cofg"/>
      <sheetName val="cad vang"/>
      <sheetName val="TNBH??_x001f_[TKKT_15Alan1-dg.xls]tls"/>
      <sheetName val="Tai khgan"/>
      <sheetName val="Da tmn_x0000_dung"/>
      <sheetName val="Tra_x001f_bang"/>
      <sheetName val="lt-4l"/>
      <sheetName val="px#_x000d_tl"/>
      <sheetName val="_TKKT_1_x0015_Alan1-dg.xlsYPTDG"/>
      <sheetName val="\HKP22-4&amp;"/>
      <sheetName val="[TKKT_15Alan1-dg.xlsࠝDTC_x0014_NÀNG"/>
      <sheetName val="_HKP22%46"/>
      <sheetName val="_TKKT_15Alan1-dg.xls࡝DTC_x0014_NÀNG"/>
      <sheetName val="TM_KhoanWHAN"/>
      <sheetName val="tc_than_tich_don_gia"/>
      <sheetName val="chiet_tinh_khoan_sgn_"/>
      <sheetName val="TH_x001f_khoan_son"/>
      <sheetName val="_ra_bang"/>
      <sheetName val="373 ²?"/>
      <sheetName val="TVL"/>
      <sheetName val="TJGTXL05"/>
      <sheetName val="²??hoan GC+HTP"/>
      <sheetName val="dtct cau"/>
      <sheetName val="DMTK"/>
      <sheetName val="TN"/>
      <sheetName val="Bang chiet tinh TBA"/>
      <sheetName val="Da_tan_dung2"/>
      <sheetName val="tong_hop2"/>
      <sheetName val="phan_tich_DG2"/>
      <sheetName val="gia_vat_lieu2"/>
      <sheetName val="gia_xe_may2"/>
      <sheetName val="gia_nhan_cong2"/>
      <sheetName val="Tai_khoan2"/>
      <sheetName val="TM_Gach2"/>
      <sheetName val="HM_bao_gia2"/>
      <sheetName val="BiaTong_Khoan2"/>
      <sheetName val="BiaT_K12"/>
      <sheetName val="TH_khoan_GC+H+L+S2"/>
      <sheetName val="TM_Khoan_HAN2"/>
      <sheetName val="TM_Khoan_GC2"/>
      <sheetName val="TM_Khoan_SON2"/>
      <sheetName val="tc_phan_tich_don_gia2"/>
      <sheetName val="tc_chi_tiet_TC2"/>
      <sheetName val="tc_chiet_tinh_TC2"/>
      <sheetName val="tc_Don_gia2"/>
      <sheetName val="tc_TH_-_TC2"/>
      <sheetName val="tc_Bia_TC_(3)2"/>
      <sheetName val="chi_tiet_khoan_son2"/>
      <sheetName val="chiet_tinh_khoan_son_2"/>
      <sheetName val="Don_gia_khoan_son_2"/>
      <sheetName val="TH_khoan_son2"/>
      <sheetName val="SS_Sgianh2"/>
      <sheetName val="[TKKT_15Alan1-dg.xls][TKKT_15Al"/>
      <sheetName val="TONG_HOPVAT_TU_MO_x0009_"/>
      <sheetName val=" BTA"/>
      <sheetName val="D_x005f_x0014_CTQD"/>
      <sheetName val="_x005f_x0004_TCT22-46"/>
      <sheetName val="_x005f_x0007_XL"/>
      <sheetName val="_x005f_x0013_heet2"/>
      <sheetName val="t#m"/>
      <sheetName val="Don gia k?oan son "/>
      <sheetName val="[TKKT_15Alan1-dg_xls?DTCTNÀNG"/>
      <sheetName val="[TKKT_15Alan1-dg.xls]\HKP22-46"/>
      <sheetName val="[TKKT_15Alan1-dg.xls]\ra_bang"/>
      <sheetName val="[TKKT_15Alan1-dg.xls]Tongh/p"/>
      <sheetName val="[TKKT_15Alan1-dg.xls]\HKP22-4&amp;"/>
      <sheetName val="_TKKT_15Alan1-dg_xls?DTCTNÀNG"/>
      <sheetName val="ESTI琮"/>
      <sheetName val="²"/>
    </sheetNames>
    <sheetDataSet>
      <sheetData sheetId="0" refreshError="1"/>
      <sheetData sheetId="1" refreshError="1">
        <row r="201">
          <cell r="A201" t="str">
            <v>t</v>
          </cell>
          <cell r="B201" t="str">
            <v>S¾t thÐp c¸c lo¹i</v>
          </cell>
          <cell r="C201" t="str">
            <v>TÊn</v>
          </cell>
          <cell r="D201">
            <v>1</v>
          </cell>
          <cell r="E201">
            <v>2</v>
          </cell>
          <cell r="F201">
            <v>1.1000000000000001</v>
          </cell>
          <cell r="G201">
            <v>1</v>
          </cell>
          <cell r="H201">
            <v>7000</v>
          </cell>
        </row>
        <row r="202">
          <cell r="A202">
            <v>1</v>
          </cell>
          <cell r="B202" t="str">
            <v>§¸ d¨m 1x2</v>
          </cell>
          <cell r="C202" t="str">
            <v>m3</v>
          </cell>
          <cell r="D202">
            <v>1.6</v>
          </cell>
          <cell r="E202">
            <v>1</v>
          </cell>
          <cell r="F202">
            <v>1</v>
          </cell>
          <cell r="G202">
            <v>1.1499999999999999</v>
          </cell>
          <cell r="H202">
            <v>4000</v>
          </cell>
        </row>
        <row r="203">
          <cell r="A203">
            <v>4</v>
          </cell>
          <cell r="B203" t="str">
            <v>§¸ d¨m 4x6</v>
          </cell>
          <cell r="C203" t="str">
            <v>m3</v>
          </cell>
          <cell r="D203">
            <v>1.55</v>
          </cell>
          <cell r="E203">
            <v>1</v>
          </cell>
          <cell r="F203">
            <v>1</v>
          </cell>
          <cell r="G203">
            <v>1.1499999999999999</v>
          </cell>
          <cell r="H203">
            <v>3875</v>
          </cell>
        </row>
        <row r="204">
          <cell r="A204" t="str">
            <v>c</v>
          </cell>
          <cell r="B204" t="str">
            <v>C¸t vµng</v>
          </cell>
          <cell r="C204" t="str">
            <v>m3</v>
          </cell>
          <cell r="D204">
            <v>1.4</v>
          </cell>
          <cell r="E204">
            <v>1</v>
          </cell>
          <cell r="F204">
            <v>1</v>
          </cell>
          <cell r="G204">
            <v>1.1499999999999999</v>
          </cell>
          <cell r="H204">
            <v>3500</v>
          </cell>
        </row>
        <row r="205">
          <cell r="A205" t="str">
            <v>dh</v>
          </cell>
          <cell r="B205" t="str">
            <v xml:space="preserve">§¸ héc </v>
          </cell>
          <cell r="C205" t="str">
            <v>m3</v>
          </cell>
          <cell r="D205">
            <v>1.5</v>
          </cell>
          <cell r="E205">
            <v>2</v>
          </cell>
          <cell r="F205">
            <v>1.1000000000000001</v>
          </cell>
          <cell r="G205">
            <v>1.1499999999999999</v>
          </cell>
          <cell r="H205">
            <v>3750</v>
          </cell>
        </row>
        <row r="206">
          <cell r="A206" t="str">
            <v>dm</v>
          </cell>
          <cell r="B206" t="str">
            <v>§¸ m¹t</v>
          </cell>
          <cell r="C206" t="str">
            <v>m3</v>
          </cell>
          <cell r="D206">
            <v>1.6</v>
          </cell>
          <cell r="E206">
            <v>1</v>
          </cell>
          <cell r="F206">
            <v>1</v>
          </cell>
          <cell r="G206">
            <v>1.1499999999999999</v>
          </cell>
          <cell r="H206">
            <v>4000</v>
          </cell>
        </row>
        <row r="207">
          <cell r="A207" t="str">
            <v>gv</v>
          </cell>
          <cell r="B207" t="str">
            <v>Gç v¸n</v>
          </cell>
          <cell r="C207" t="str">
            <v>m3</v>
          </cell>
          <cell r="D207">
            <v>0.77</v>
          </cell>
          <cell r="E207">
            <v>2</v>
          </cell>
          <cell r="F207">
            <v>1.1000000000000001</v>
          </cell>
          <cell r="G207">
            <v>1</v>
          </cell>
          <cell r="H207">
            <v>7000</v>
          </cell>
        </row>
        <row r="208">
          <cell r="A208" t="str">
            <v>x</v>
          </cell>
          <cell r="B208" t="str">
            <v>Xim¨ng P30</v>
          </cell>
          <cell r="C208" t="str">
            <v>TÊn</v>
          </cell>
          <cell r="D208">
            <v>1</v>
          </cell>
          <cell r="E208">
            <v>3</v>
          </cell>
          <cell r="F208">
            <v>1.3</v>
          </cell>
          <cell r="G208">
            <v>1</v>
          </cell>
          <cell r="H208">
            <v>7000</v>
          </cell>
        </row>
        <row r="209">
          <cell r="A209" t="str">
            <v>x</v>
          </cell>
          <cell r="B209" t="str">
            <v>Xim¨ng PC-400</v>
          </cell>
          <cell r="C209" t="str">
            <v>TÊn</v>
          </cell>
          <cell r="D209">
            <v>1</v>
          </cell>
          <cell r="E209">
            <v>3</v>
          </cell>
          <cell r="F209">
            <v>1.3</v>
          </cell>
          <cell r="G209">
            <v>1</v>
          </cell>
          <cell r="H209">
            <v>7000</v>
          </cell>
        </row>
        <row r="210">
          <cell r="A210" t="str">
            <v>n</v>
          </cell>
          <cell r="B210" t="str">
            <v>Nhùa ®­êng</v>
          </cell>
          <cell r="C210" t="str">
            <v>TÊn</v>
          </cell>
          <cell r="D210">
            <v>1</v>
          </cell>
          <cell r="E210">
            <v>3</v>
          </cell>
          <cell r="F210">
            <v>1.3</v>
          </cell>
          <cell r="G210">
            <v>1</v>
          </cell>
          <cell r="H210">
            <v>7000</v>
          </cell>
        </row>
        <row r="211">
          <cell r="A211" t="str">
            <v>n</v>
          </cell>
          <cell r="B211" t="str">
            <v>Nhùa ®­êng</v>
          </cell>
          <cell r="C211" t="str">
            <v>TÊn</v>
          </cell>
          <cell r="D211">
            <v>1</v>
          </cell>
          <cell r="E211">
            <v>3</v>
          </cell>
          <cell r="F211">
            <v>1.3</v>
          </cell>
          <cell r="G211">
            <v>1</v>
          </cell>
          <cell r="H211">
            <v>7000</v>
          </cell>
        </row>
        <row r="212">
          <cell r="A212" t="str">
            <v>cpdd</v>
          </cell>
          <cell r="B212" t="str">
            <v>CÊp phèi ®¸ d¨m</v>
          </cell>
          <cell r="C212" t="str">
            <v>m3</v>
          </cell>
          <cell r="D212">
            <v>1.6</v>
          </cell>
          <cell r="E212">
            <v>1</v>
          </cell>
          <cell r="F212">
            <v>1</v>
          </cell>
          <cell r="G212">
            <v>1.1499999999999999</v>
          </cell>
          <cell r="H212">
            <v>4000</v>
          </cell>
        </row>
        <row r="213">
          <cell r="A213" t="str">
            <v>bd</v>
          </cell>
          <cell r="B213" t="str">
            <v xml:space="preserve">Bét ®¸ </v>
          </cell>
          <cell r="C213" t="str">
            <v>TÊn</v>
          </cell>
          <cell r="D213">
            <v>1</v>
          </cell>
          <cell r="E213">
            <v>1</v>
          </cell>
          <cell r="F213">
            <v>1</v>
          </cell>
          <cell r="G213">
            <v>1</v>
          </cell>
          <cell r="H213">
            <v>7000</v>
          </cell>
        </row>
        <row r="214">
          <cell r="A214">
            <v>0.5</v>
          </cell>
          <cell r="B214" t="str">
            <v>§¸ d¨m 0,5x1</v>
          </cell>
          <cell r="C214" t="str">
            <v>m3</v>
          </cell>
          <cell r="D214">
            <v>1.6</v>
          </cell>
          <cell r="E214">
            <v>1</v>
          </cell>
          <cell r="F214">
            <v>1</v>
          </cell>
          <cell r="G214">
            <v>1.1499999999999999</v>
          </cell>
          <cell r="H214">
            <v>4000</v>
          </cell>
        </row>
        <row r="215">
          <cell r="A215">
            <v>2</v>
          </cell>
          <cell r="B215" t="str">
            <v>§¸ d¨m 2x4</v>
          </cell>
          <cell r="C215" t="str">
            <v>m3</v>
          </cell>
          <cell r="D215">
            <v>1.6</v>
          </cell>
          <cell r="E215">
            <v>1</v>
          </cell>
          <cell r="F215">
            <v>1</v>
          </cell>
          <cell r="G215">
            <v>1.1499999999999999</v>
          </cell>
          <cell r="H215">
            <v>4000</v>
          </cell>
        </row>
        <row r="219">
          <cell r="A219">
            <v>1</v>
          </cell>
          <cell r="B219">
            <v>5600</v>
          </cell>
          <cell r="C219">
            <v>6664</v>
          </cell>
          <cell r="D219">
            <v>9796</v>
          </cell>
          <cell r="E219">
            <v>14204</v>
          </cell>
          <cell r="F219">
            <v>20596</v>
          </cell>
          <cell r="G219">
            <v>24715.200000000001</v>
          </cell>
        </row>
        <row r="220">
          <cell r="A220">
            <v>2</v>
          </cell>
          <cell r="B220">
            <v>3100</v>
          </cell>
          <cell r="C220">
            <v>3689</v>
          </cell>
          <cell r="D220">
            <v>5423</v>
          </cell>
          <cell r="E220">
            <v>7863</v>
          </cell>
          <cell r="F220">
            <v>11402</v>
          </cell>
          <cell r="G220">
            <v>13682.4</v>
          </cell>
        </row>
        <row r="221">
          <cell r="A221">
            <v>3</v>
          </cell>
          <cell r="B221">
            <v>2230</v>
          </cell>
          <cell r="C221">
            <v>2654</v>
          </cell>
          <cell r="D221">
            <v>3901</v>
          </cell>
          <cell r="E221">
            <v>5656</v>
          </cell>
          <cell r="F221">
            <v>8202</v>
          </cell>
          <cell r="G221">
            <v>9842.4</v>
          </cell>
        </row>
        <row r="222">
          <cell r="A222">
            <v>4</v>
          </cell>
          <cell r="B222">
            <v>1825</v>
          </cell>
          <cell r="C222">
            <v>2172</v>
          </cell>
          <cell r="D222">
            <v>3192</v>
          </cell>
          <cell r="E222">
            <v>4629</v>
          </cell>
          <cell r="F222">
            <v>6712</v>
          </cell>
          <cell r="G222">
            <v>8054.4</v>
          </cell>
        </row>
        <row r="223">
          <cell r="A223">
            <v>5</v>
          </cell>
          <cell r="B223">
            <v>1600</v>
          </cell>
          <cell r="C223">
            <v>1904</v>
          </cell>
          <cell r="D223">
            <v>2799</v>
          </cell>
          <cell r="E223">
            <v>4058</v>
          </cell>
          <cell r="F223">
            <v>5885</v>
          </cell>
          <cell r="G223">
            <v>7062</v>
          </cell>
        </row>
        <row r="224">
          <cell r="A224">
            <v>6</v>
          </cell>
          <cell r="B224">
            <v>1446</v>
          </cell>
          <cell r="C224">
            <v>1721</v>
          </cell>
          <cell r="D224">
            <v>2529</v>
          </cell>
          <cell r="E224">
            <v>3668</v>
          </cell>
          <cell r="F224">
            <v>5318</v>
          </cell>
          <cell r="G224">
            <v>6381.5999999999995</v>
          </cell>
        </row>
        <row r="225">
          <cell r="A225">
            <v>7</v>
          </cell>
          <cell r="B225">
            <v>1333</v>
          </cell>
          <cell r="C225">
            <v>1586</v>
          </cell>
          <cell r="D225">
            <v>2332</v>
          </cell>
          <cell r="E225">
            <v>3381</v>
          </cell>
          <cell r="F225">
            <v>4903</v>
          </cell>
          <cell r="G225">
            <v>5883.5999999999995</v>
          </cell>
        </row>
        <row r="226">
          <cell r="A226">
            <v>8</v>
          </cell>
          <cell r="B226">
            <v>1245</v>
          </cell>
          <cell r="C226">
            <v>1482</v>
          </cell>
          <cell r="D226">
            <v>2178</v>
          </cell>
          <cell r="E226">
            <v>3158</v>
          </cell>
          <cell r="F226">
            <v>4579</v>
          </cell>
          <cell r="G226">
            <v>5494.8</v>
          </cell>
        </row>
        <row r="227">
          <cell r="A227">
            <v>9</v>
          </cell>
          <cell r="B227">
            <v>1173</v>
          </cell>
          <cell r="C227">
            <v>1396</v>
          </cell>
          <cell r="D227">
            <v>2052</v>
          </cell>
          <cell r="E227">
            <v>2975</v>
          </cell>
          <cell r="F227">
            <v>4314</v>
          </cell>
          <cell r="G227">
            <v>5176.8</v>
          </cell>
        </row>
        <row r="228">
          <cell r="A228">
            <v>10</v>
          </cell>
          <cell r="B228">
            <v>1114</v>
          </cell>
          <cell r="C228">
            <v>1326</v>
          </cell>
          <cell r="D228">
            <v>1949</v>
          </cell>
          <cell r="E228">
            <v>2826</v>
          </cell>
          <cell r="F228">
            <v>4097</v>
          </cell>
          <cell r="G228">
            <v>4916.3999999999996</v>
          </cell>
        </row>
        <row r="229">
          <cell r="A229">
            <v>11</v>
          </cell>
          <cell r="B229">
            <v>1063</v>
          </cell>
          <cell r="C229">
            <v>1265</v>
          </cell>
          <cell r="D229">
            <v>1860</v>
          </cell>
          <cell r="E229">
            <v>2696</v>
          </cell>
          <cell r="F229">
            <v>3910</v>
          </cell>
          <cell r="G229">
            <v>4692</v>
          </cell>
        </row>
        <row r="230">
          <cell r="A230">
            <v>12</v>
          </cell>
          <cell r="B230">
            <v>1016</v>
          </cell>
          <cell r="C230">
            <v>1209</v>
          </cell>
          <cell r="D230">
            <v>1777</v>
          </cell>
          <cell r="E230">
            <v>2577</v>
          </cell>
          <cell r="F230">
            <v>3737</v>
          </cell>
          <cell r="G230">
            <v>4484.3999999999996</v>
          </cell>
        </row>
        <row r="231">
          <cell r="A231">
            <v>13</v>
          </cell>
          <cell r="B231">
            <v>968</v>
          </cell>
          <cell r="C231">
            <v>1152</v>
          </cell>
          <cell r="D231">
            <v>1693</v>
          </cell>
          <cell r="E231">
            <v>2455</v>
          </cell>
          <cell r="F231">
            <v>3560</v>
          </cell>
          <cell r="G231">
            <v>4272</v>
          </cell>
        </row>
        <row r="232">
          <cell r="A232">
            <v>14</v>
          </cell>
          <cell r="B232">
            <v>924</v>
          </cell>
          <cell r="C232">
            <v>1100</v>
          </cell>
          <cell r="D232">
            <v>1616</v>
          </cell>
          <cell r="E232">
            <v>2344</v>
          </cell>
          <cell r="F232">
            <v>3398</v>
          </cell>
          <cell r="G232">
            <v>4077.6</v>
          </cell>
        </row>
        <row r="233">
          <cell r="A233">
            <v>15</v>
          </cell>
          <cell r="B233">
            <v>883</v>
          </cell>
          <cell r="C233">
            <v>1051</v>
          </cell>
          <cell r="D233">
            <v>1545</v>
          </cell>
          <cell r="E233">
            <v>2240</v>
          </cell>
          <cell r="F233">
            <v>3248</v>
          </cell>
          <cell r="G233">
            <v>3897.6</v>
          </cell>
        </row>
        <row r="234">
          <cell r="A234">
            <v>16</v>
          </cell>
          <cell r="B234">
            <v>846</v>
          </cell>
          <cell r="C234">
            <v>1007</v>
          </cell>
          <cell r="D234">
            <v>1480</v>
          </cell>
          <cell r="E234">
            <v>2146</v>
          </cell>
          <cell r="F234">
            <v>3112</v>
          </cell>
          <cell r="G234">
            <v>3734.3999999999996</v>
          </cell>
        </row>
        <row r="235">
          <cell r="A235">
            <v>17</v>
          </cell>
          <cell r="B235">
            <v>820</v>
          </cell>
          <cell r="C235">
            <v>976</v>
          </cell>
          <cell r="D235">
            <v>1434</v>
          </cell>
          <cell r="E235">
            <v>2080</v>
          </cell>
          <cell r="F235">
            <v>3016</v>
          </cell>
          <cell r="G235">
            <v>3619.2</v>
          </cell>
        </row>
        <row r="236">
          <cell r="A236">
            <v>18</v>
          </cell>
          <cell r="B236">
            <v>799</v>
          </cell>
          <cell r="C236">
            <v>951</v>
          </cell>
          <cell r="D236">
            <v>1398</v>
          </cell>
          <cell r="E236">
            <v>2027</v>
          </cell>
          <cell r="F236">
            <v>2939</v>
          </cell>
          <cell r="G236">
            <v>3526.7999999999997</v>
          </cell>
        </row>
        <row r="237">
          <cell r="A237">
            <v>19</v>
          </cell>
          <cell r="B237">
            <v>776</v>
          </cell>
          <cell r="C237">
            <v>923</v>
          </cell>
          <cell r="D237">
            <v>1357</v>
          </cell>
          <cell r="E237">
            <v>1968</v>
          </cell>
          <cell r="F237">
            <v>2854</v>
          </cell>
          <cell r="G237">
            <v>3424.7999999999997</v>
          </cell>
        </row>
        <row r="238">
          <cell r="A238">
            <v>20</v>
          </cell>
          <cell r="B238">
            <v>750</v>
          </cell>
          <cell r="C238">
            <v>893</v>
          </cell>
          <cell r="D238">
            <v>1312</v>
          </cell>
          <cell r="E238">
            <v>1902</v>
          </cell>
          <cell r="F238">
            <v>2758</v>
          </cell>
          <cell r="G238">
            <v>3309.6</v>
          </cell>
        </row>
        <row r="239">
          <cell r="A239">
            <v>21</v>
          </cell>
          <cell r="B239">
            <v>720</v>
          </cell>
          <cell r="C239">
            <v>857</v>
          </cell>
          <cell r="D239">
            <v>1259</v>
          </cell>
          <cell r="E239">
            <v>1826</v>
          </cell>
          <cell r="F239">
            <v>2648</v>
          </cell>
          <cell r="G239">
            <v>3177.6</v>
          </cell>
        </row>
        <row r="240">
          <cell r="A240">
            <v>22</v>
          </cell>
          <cell r="B240">
            <v>692</v>
          </cell>
          <cell r="C240">
            <v>823</v>
          </cell>
          <cell r="D240">
            <v>1211</v>
          </cell>
          <cell r="E240">
            <v>1755</v>
          </cell>
          <cell r="F240">
            <v>2545</v>
          </cell>
          <cell r="G240">
            <v>3054</v>
          </cell>
        </row>
        <row r="241">
          <cell r="A241">
            <v>23</v>
          </cell>
          <cell r="B241">
            <v>667</v>
          </cell>
          <cell r="C241">
            <v>794</v>
          </cell>
          <cell r="D241">
            <v>1167</v>
          </cell>
          <cell r="E241">
            <v>1692</v>
          </cell>
          <cell r="F241">
            <v>2453</v>
          </cell>
          <cell r="G241">
            <v>2943.6</v>
          </cell>
        </row>
        <row r="242">
          <cell r="A242">
            <v>24</v>
          </cell>
          <cell r="B242">
            <v>645</v>
          </cell>
          <cell r="C242">
            <v>768</v>
          </cell>
          <cell r="D242">
            <v>1128</v>
          </cell>
          <cell r="E242">
            <v>1636</v>
          </cell>
          <cell r="F242">
            <v>2372</v>
          </cell>
          <cell r="G242">
            <v>2846.4</v>
          </cell>
        </row>
        <row r="243">
          <cell r="A243">
            <v>25</v>
          </cell>
          <cell r="B243">
            <v>624</v>
          </cell>
          <cell r="C243">
            <v>743</v>
          </cell>
          <cell r="D243">
            <v>1092</v>
          </cell>
          <cell r="E243">
            <v>1583</v>
          </cell>
          <cell r="F243">
            <v>2295</v>
          </cell>
          <cell r="G243">
            <v>2754</v>
          </cell>
        </row>
        <row r="244">
          <cell r="A244">
            <v>26</v>
          </cell>
          <cell r="B244">
            <v>604</v>
          </cell>
          <cell r="C244">
            <v>719</v>
          </cell>
          <cell r="D244">
            <v>1057</v>
          </cell>
          <cell r="E244">
            <v>1532</v>
          </cell>
          <cell r="F244">
            <v>2221</v>
          </cell>
          <cell r="G244">
            <v>2665.2</v>
          </cell>
        </row>
        <row r="245">
          <cell r="A245">
            <v>27</v>
          </cell>
          <cell r="B245">
            <v>584</v>
          </cell>
          <cell r="C245">
            <v>695</v>
          </cell>
          <cell r="D245">
            <v>1022</v>
          </cell>
          <cell r="E245">
            <v>1481</v>
          </cell>
          <cell r="F245">
            <v>2148</v>
          </cell>
          <cell r="G245">
            <v>2577.6</v>
          </cell>
        </row>
        <row r="246">
          <cell r="A246">
            <v>28</v>
          </cell>
          <cell r="B246">
            <v>564</v>
          </cell>
          <cell r="C246">
            <v>671</v>
          </cell>
          <cell r="D246">
            <v>987</v>
          </cell>
          <cell r="E246">
            <v>1431</v>
          </cell>
          <cell r="F246">
            <v>2074</v>
          </cell>
          <cell r="G246">
            <v>2488.7999999999997</v>
          </cell>
        </row>
        <row r="247">
          <cell r="A247">
            <v>29</v>
          </cell>
          <cell r="B247">
            <v>545</v>
          </cell>
          <cell r="C247">
            <v>649</v>
          </cell>
          <cell r="D247">
            <v>953</v>
          </cell>
          <cell r="E247">
            <v>1382</v>
          </cell>
          <cell r="F247">
            <v>2004</v>
          </cell>
          <cell r="G247">
            <v>2404.7999999999997</v>
          </cell>
        </row>
        <row r="248">
          <cell r="A248">
            <v>30</v>
          </cell>
          <cell r="B248">
            <v>528</v>
          </cell>
          <cell r="C248">
            <v>628</v>
          </cell>
          <cell r="D248">
            <v>924</v>
          </cell>
          <cell r="E248">
            <v>1339</v>
          </cell>
          <cell r="F248">
            <v>1942</v>
          </cell>
          <cell r="G248">
            <v>2330.4</v>
          </cell>
        </row>
        <row r="249">
          <cell r="A249">
            <v>31</v>
          </cell>
          <cell r="B249">
            <v>512</v>
          </cell>
          <cell r="C249">
            <v>609</v>
          </cell>
          <cell r="D249">
            <v>896</v>
          </cell>
          <cell r="E249">
            <v>1299</v>
          </cell>
          <cell r="F249">
            <v>1883</v>
          </cell>
          <cell r="G249">
            <v>2259.6</v>
          </cell>
        </row>
        <row r="250">
          <cell r="A250">
            <v>32</v>
          </cell>
          <cell r="B250">
            <v>512</v>
          </cell>
          <cell r="C250">
            <v>609</v>
          </cell>
          <cell r="D250">
            <v>896</v>
          </cell>
          <cell r="E250">
            <v>1299</v>
          </cell>
          <cell r="F250">
            <v>1883</v>
          </cell>
          <cell r="G250">
            <v>2259.6</v>
          </cell>
        </row>
        <row r="251">
          <cell r="A251">
            <v>33</v>
          </cell>
          <cell r="B251">
            <v>512</v>
          </cell>
          <cell r="C251">
            <v>609</v>
          </cell>
          <cell r="D251">
            <v>896</v>
          </cell>
          <cell r="E251">
            <v>1299</v>
          </cell>
          <cell r="F251">
            <v>1883</v>
          </cell>
          <cell r="G251">
            <v>2259.6</v>
          </cell>
        </row>
        <row r="252">
          <cell r="A252">
            <v>34</v>
          </cell>
          <cell r="B252">
            <v>512</v>
          </cell>
          <cell r="C252">
            <v>609</v>
          </cell>
          <cell r="D252">
            <v>896</v>
          </cell>
          <cell r="E252">
            <v>1299</v>
          </cell>
          <cell r="F252">
            <v>1883</v>
          </cell>
          <cell r="G252">
            <v>2259.6</v>
          </cell>
        </row>
        <row r="253">
          <cell r="A253">
            <v>35</v>
          </cell>
          <cell r="B253">
            <v>512</v>
          </cell>
          <cell r="C253">
            <v>609</v>
          </cell>
          <cell r="D253">
            <v>896</v>
          </cell>
          <cell r="E253">
            <v>1299</v>
          </cell>
          <cell r="F253">
            <v>1883</v>
          </cell>
          <cell r="G253">
            <v>2259.6</v>
          </cell>
        </row>
        <row r="254">
          <cell r="A254">
            <v>36</v>
          </cell>
          <cell r="B254">
            <v>498</v>
          </cell>
          <cell r="C254">
            <v>593</v>
          </cell>
          <cell r="D254">
            <v>871</v>
          </cell>
          <cell r="E254">
            <v>1263</v>
          </cell>
          <cell r="F254">
            <v>1832</v>
          </cell>
          <cell r="G254">
            <v>2198.4</v>
          </cell>
        </row>
        <row r="255">
          <cell r="A255">
            <v>37</v>
          </cell>
          <cell r="B255">
            <v>498</v>
          </cell>
          <cell r="C255">
            <v>593</v>
          </cell>
          <cell r="D255">
            <v>871</v>
          </cell>
          <cell r="E255">
            <v>1263</v>
          </cell>
          <cell r="F255">
            <v>1832</v>
          </cell>
          <cell r="G255">
            <v>2198.4</v>
          </cell>
        </row>
        <row r="256">
          <cell r="A256">
            <v>38</v>
          </cell>
          <cell r="B256">
            <v>498</v>
          </cell>
          <cell r="C256">
            <v>593</v>
          </cell>
          <cell r="D256">
            <v>871</v>
          </cell>
          <cell r="E256">
            <v>1263</v>
          </cell>
          <cell r="F256">
            <v>1832</v>
          </cell>
          <cell r="G256">
            <v>2198.4</v>
          </cell>
        </row>
        <row r="257">
          <cell r="A257">
            <v>39</v>
          </cell>
          <cell r="B257">
            <v>498</v>
          </cell>
          <cell r="C257">
            <v>593</v>
          </cell>
          <cell r="D257">
            <v>871</v>
          </cell>
          <cell r="E257">
            <v>1263</v>
          </cell>
          <cell r="F257">
            <v>1832</v>
          </cell>
          <cell r="G257">
            <v>2198.4</v>
          </cell>
        </row>
        <row r="258">
          <cell r="A258">
            <v>40</v>
          </cell>
          <cell r="B258">
            <v>498</v>
          </cell>
          <cell r="C258">
            <v>593</v>
          </cell>
          <cell r="D258">
            <v>871</v>
          </cell>
          <cell r="E258">
            <v>1263</v>
          </cell>
          <cell r="F258">
            <v>1832</v>
          </cell>
          <cell r="G258">
            <v>2198.4</v>
          </cell>
        </row>
        <row r="259">
          <cell r="A259">
            <v>41</v>
          </cell>
          <cell r="B259">
            <v>487</v>
          </cell>
          <cell r="C259">
            <v>580</v>
          </cell>
          <cell r="D259">
            <v>852</v>
          </cell>
          <cell r="E259">
            <v>1235</v>
          </cell>
          <cell r="F259">
            <v>1791</v>
          </cell>
          <cell r="G259">
            <v>2149.1999999999998</v>
          </cell>
        </row>
        <row r="260">
          <cell r="A260">
            <v>42</v>
          </cell>
          <cell r="B260">
            <v>487</v>
          </cell>
          <cell r="C260">
            <v>580</v>
          </cell>
          <cell r="D260">
            <v>852</v>
          </cell>
          <cell r="E260">
            <v>1235</v>
          </cell>
          <cell r="F260">
            <v>1791</v>
          </cell>
          <cell r="G260">
            <v>2149.1999999999998</v>
          </cell>
        </row>
        <row r="261">
          <cell r="A261">
            <v>43</v>
          </cell>
          <cell r="B261">
            <v>487</v>
          </cell>
          <cell r="C261">
            <v>580</v>
          </cell>
          <cell r="D261">
            <v>852</v>
          </cell>
          <cell r="E261">
            <v>1235</v>
          </cell>
          <cell r="F261">
            <v>1791</v>
          </cell>
          <cell r="G261">
            <v>2149.1999999999998</v>
          </cell>
        </row>
        <row r="262">
          <cell r="A262">
            <v>44</v>
          </cell>
          <cell r="B262">
            <v>487</v>
          </cell>
          <cell r="C262">
            <v>580</v>
          </cell>
          <cell r="D262">
            <v>852</v>
          </cell>
          <cell r="E262">
            <v>1235</v>
          </cell>
          <cell r="F262">
            <v>1791</v>
          </cell>
          <cell r="G262">
            <v>2149.1999999999998</v>
          </cell>
        </row>
        <row r="263">
          <cell r="A263">
            <v>45</v>
          </cell>
          <cell r="B263">
            <v>487</v>
          </cell>
          <cell r="C263">
            <v>580</v>
          </cell>
          <cell r="D263">
            <v>852</v>
          </cell>
          <cell r="E263">
            <v>1235</v>
          </cell>
          <cell r="F263">
            <v>1791</v>
          </cell>
          <cell r="G263">
            <v>2149.1999999999998</v>
          </cell>
        </row>
        <row r="264">
          <cell r="A264">
            <v>46</v>
          </cell>
          <cell r="B264">
            <v>477</v>
          </cell>
          <cell r="C264">
            <v>568</v>
          </cell>
          <cell r="D264">
            <v>834</v>
          </cell>
          <cell r="E264">
            <v>1210</v>
          </cell>
          <cell r="F264">
            <v>1754</v>
          </cell>
          <cell r="G264">
            <v>2104.7999999999997</v>
          </cell>
        </row>
        <row r="265">
          <cell r="A265">
            <v>47</v>
          </cell>
          <cell r="B265">
            <v>477</v>
          </cell>
          <cell r="C265">
            <v>568</v>
          </cell>
          <cell r="D265">
            <v>834</v>
          </cell>
          <cell r="E265">
            <v>1210</v>
          </cell>
          <cell r="F265">
            <v>1754</v>
          </cell>
          <cell r="G265">
            <v>2104.7999999999997</v>
          </cell>
        </row>
        <row r="266">
          <cell r="A266">
            <v>48</v>
          </cell>
          <cell r="B266">
            <v>477</v>
          </cell>
          <cell r="C266">
            <v>568</v>
          </cell>
          <cell r="D266">
            <v>834</v>
          </cell>
          <cell r="E266">
            <v>1210</v>
          </cell>
          <cell r="F266">
            <v>1754</v>
          </cell>
          <cell r="G266">
            <v>2104.7999999999997</v>
          </cell>
        </row>
        <row r="267">
          <cell r="A267">
            <v>49</v>
          </cell>
          <cell r="B267">
            <v>477</v>
          </cell>
          <cell r="C267">
            <v>568</v>
          </cell>
          <cell r="D267">
            <v>834</v>
          </cell>
          <cell r="E267">
            <v>1210</v>
          </cell>
          <cell r="F267">
            <v>1754</v>
          </cell>
          <cell r="G267">
            <v>2104.7999999999997</v>
          </cell>
        </row>
        <row r="268">
          <cell r="A268">
            <v>50</v>
          </cell>
          <cell r="B268">
            <v>477</v>
          </cell>
          <cell r="C268">
            <v>568</v>
          </cell>
          <cell r="D268">
            <v>834</v>
          </cell>
          <cell r="E268">
            <v>1210</v>
          </cell>
          <cell r="F268">
            <v>1754</v>
          </cell>
          <cell r="G268">
            <v>2104.7999999999997</v>
          </cell>
        </row>
        <row r="269">
          <cell r="A269">
            <v>51</v>
          </cell>
          <cell r="B269">
            <v>468</v>
          </cell>
          <cell r="C269">
            <v>557</v>
          </cell>
          <cell r="D269">
            <v>819</v>
          </cell>
          <cell r="E269">
            <v>1187</v>
          </cell>
          <cell r="F269">
            <v>1721</v>
          </cell>
          <cell r="G269">
            <v>2065.1999999999998</v>
          </cell>
        </row>
        <row r="270">
          <cell r="A270">
            <v>52</v>
          </cell>
          <cell r="B270">
            <v>468</v>
          </cell>
          <cell r="C270">
            <v>557</v>
          </cell>
          <cell r="D270">
            <v>819</v>
          </cell>
          <cell r="E270">
            <v>1187</v>
          </cell>
          <cell r="F270">
            <v>1721</v>
          </cell>
          <cell r="G270">
            <v>2065.1999999999998</v>
          </cell>
        </row>
        <row r="271">
          <cell r="A271">
            <v>53</v>
          </cell>
          <cell r="B271">
            <v>468</v>
          </cell>
          <cell r="C271">
            <v>557</v>
          </cell>
          <cell r="D271">
            <v>819</v>
          </cell>
          <cell r="E271">
            <v>1187</v>
          </cell>
          <cell r="F271">
            <v>1721</v>
          </cell>
          <cell r="G271">
            <v>2065.1999999999998</v>
          </cell>
        </row>
        <row r="272">
          <cell r="A272">
            <v>54</v>
          </cell>
          <cell r="B272">
            <v>468</v>
          </cell>
          <cell r="C272">
            <v>557</v>
          </cell>
          <cell r="D272">
            <v>819</v>
          </cell>
          <cell r="E272">
            <v>1187</v>
          </cell>
          <cell r="F272">
            <v>1721</v>
          </cell>
          <cell r="G272">
            <v>2065.1999999999998</v>
          </cell>
        </row>
        <row r="273">
          <cell r="A273">
            <v>55</v>
          </cell>
          <cell r="B273">
            <v>468</v>
          </cell>
          <cell r="C273">
            <v>557</v>
          </cell>
          <cell r="D273">
            <v>819</v>
          </cell>
          <cell r="E273">
            <v>1187</v>
          </cell>
          <cell r="F273">
            <v>1721</v>
          </cell>
          <cell r="G273">
            <v>2065.1999999999998</v>
          </cell>
        </row>
        <row r="274">
          <cell r="A274">
            <v>56</v>
          </cell>
          <cell r="B274">
            <v>460</v>
          </cell>
          <cell r="C274">
            <v>547</v>
          </cell>
          <cell r="D274">
            <v>805</v>
          </cell>
          <cell r="E274">
            <v>1167</v>
          </cell>
          <cell r="F274">
            <v>1692</v>
          </cell>
          <cell r="G274">
            <v>2030.3999999999999</v>
          </cell>
        </row>
        <row r="275">
          <cell r="A275">
            <v>57</v>
          </cell>
          <cell r="B275">
            <v>460</v>
          </cell>
          <cell r="C275">
            <v>547</v>
          </cell>
          <cell r="D275">
            <v>805</v>
          </cell>
          <cell r="E275">
            <v>1167</v>
          </cell>
          <cell r="F275">
            <v>1692</v>
          </cell>
          <cell r="G275">
            <v>2030.3999999999999</v>
          </cell>
        </row>
        <row r="276">
          <cell r="A276">
            <v>58</v>
          </cell>
          <cell r="B276">
            <v>460</v>
          </cell>
          <cell r="C276">
            <v>547</v>
          </cell>
          <cell r="D276">
            <v>805</v>
          </cell>
          <cell r="E276">
            <v>1167</v>
          </cell>
          <cell r="F276">
            <v>1692</v>
          </cell>
          <cell r="G276">
            <v>2030.3999999999999</v>
          </cell>
        </row>
        <row r="277">
          <cell r="A277">
            <v>59</v>
          </cell>
          <cell r="B277">
            <v>460</v>
          </cell>
          <cell r="C277">
            <v>547</v>
          </cell>
          <cell r="D277">
            <v>805</v>
          </cell>
          <cell r="E277">
            <v>1167</v>
          </cell>
          <cell r="F277">
            <v>1692</v>
          </cell>
          <cell r="G277">
            <v>2030.3999999999999</v>
          </cell>
        </row>
        <row r="278">
          <cell r="A278">
            <v>60</v>
          </cell>
          <cell r="B278">
            <v>460</v>
          </cell>
          <cell r="C278">
            <v>547</v>
          </cell>
          <cell r="D278">
            <v>805</v>
          </cell>
          <cell r="E278">
            <v>1167</v>
          </cell>
          <cell r="F278">
            <v>1692</v>
          </cell>
          <cell r="G278">
            <v>2030.3999999999999</v>
          </cell>
        </row>
        <row r="279">
          <cell r="A279">
            <v>61</v>
          </cell>
          <cell r="B279">
            <v>453</v>
          </cell>
          <cell r="C279">
            <v>539</v>
          </cell>
          <cell r="D279">
            <v>792</v>
          </cell>
          <cell r="E279">
            <v>1149</v>
          </cell>
          <cell r="F279">
            <v>1666</v>
          </cell>
          <cell r="G279">
            <v>1999.1999999999998</v>
          </cell>
        </row>
        <row r="280">
          <cell r="A280">
            <v>62</v>
          </cell>
          <cell r="B280">
            <v>453</v>
          </cell>
          <cell r="C280">
            <v>539</v>
          </cell>
          <cell r="D280">
            <v>792</v>
          </cell>
          <cell r="E280">
            <v>1149</v>
          </cell>
          <cell r="F280">
            <v>1666</v>
          </cell>
          <cell r="G280">
            <v>1999.1999999999998</v>
          </cell>
        </row>
        <row r="281">
          <cell r="A281">
            <v>63</v>
          </cell>
          <cell r="B281">
            <v>453</v>
          </cell>
          <cell r="C281">
            <v>539</v>
          </cell>
          <cell r="D281">
            <v>792</v>
          </cell>
          <cell r="E281">
            <v>1149</v>
          </cell>
          <cell r="F281">
            <v>1666</v>
          </cell>
          <cell r="G281">
            <v>1999.1999999999998</v>
          </cell>
        </row>
        <row r="282">
          <cell r="A282">
            <v>64</v>
          </cell>
          <cell r="B282">
            <v>453</v>
          </cell>
          <cell r="C282">
            <v>539</v>
          </cell>
          <cell r="D282">
            <v>792</v>
          </cell>
          <cell r="E282">
            <v>1149</v>
          </cell>
          <cell r="F282">
            <v>1666</v>
          </cell>
          <cell r="G282">
            <v>1999.1999999999998</v>
          </cell>
        </row>
        <row r="283">
          <cell r="A283">
            <v>65</v>
          </cell>
          <cell r="B283">
            <v>453</v>
          </cell>
          <cell r="C283">
            <v>539</v>
          </cell>
          <cell r="D283">
            <v>792</v>
          </cell>
          <cell r="E283">
            <v>1149</v>
          </cell>
          <cell r="F283">
            <v>1666</v>
          </cell>
          <cell r="G283">
            <v>1999.1999999999998</v>
          </cell>
        </row>
        <row r="284">
          <cell r="A284">
            <v>66</v>
          </cell>
          <cell r="B284">
            <v>453</v>
          </cell>
          <cell r="C284">
            <v>539</v>
          </cell>
          <cell r="D284">
            <v>792</v>
          </cell>
          <cell r="E284">
            <v>1149</v>
          </cell>
          <cell r="F284">
            <v>1666</v>
          </cell>
          <cell r="G284">
            <v>1999.1999999999998</v>
          </cell>
        </row>
        <row r="285">
          <cell r="A285">
            <v>67</v>
          </cell>
          <cell r="B285">
            <v>453</v>
          </cell>
          <cell r="C285">
            <v>539</v>
          </cell>
          <cell r="D285">
            <v>792</v>
          </cell>
          <cell r="E285">
            <v>1149</v>
          </cell>
          <cell r="F285">
            <v>1666</v>
          </cell>
          <cell r="G285">
            <v>1999.1999999999998</v>
          </cell>
        </row>
        <row r="286">
          <cell r="A286">
            <v>68</v>
          </cell>
          <cell r="B286">
            <v>453</v>
          </cell>
          <cell r="C286">
            <v>539</v>
          </cell>
          <cell r="D286">
            <v>792</v>
          </cell>
          <cell r="E286">
            <v>1149</v>
          </cell>
          <cell r="F286">
            <v>1666</v>
          </cell>
          <cell r="G286">
            <v>1999.1999999999998</v>
          </cell>
        </row>
        <row r="287">
          <cell r="A287">
            <v>69</v>
          </cell>
          <cell r="B287">
            <v>453</v>
          </cell>
          <cell r="C287">
            <v>539</v>
          </cell>
          <cell r="D287">
            <v>792</v>
          </cell>
          <cell r="E287">
            <v>1149</v>
          </cell>
          <cell r="F287">
            <v>1666</v>
          </cell>
          <cell r="G287">
            <v>1999.1999999999998</v>
          </cell>
        </row>
        <row r="288">
          <cell r="A288">
            <v>70</v>
          </cell>
          <cell r="B288">
            <v>453</v>
          </cell>
          <cell r="C288">
            <v>539</v>
          </cell>
          <cell r="D288">
            <v>792</v>
          </cell>
          <cell r="E288">
            <v>1149</v>
          </cell>
          <cell r="F288">
            <v>1666</v>
          </cell>
          <cell r="G288">
            <v>1999.1999999999998</v>
          </cell>
        </row>
        <row r="289">
          <cell r="A289">
            <v>71</v>
          </cell>
          <cell r="B289">
            <v>447</v>
          </cell>
          <cell r="C289">
            <v>532</v>
          </cell>
          <cell r="D289">
            <v>782</v>
          </cell>
          <cell r="E289">
            <v>1134</v>
          </cell>
          <cell r="F289">
            <v>1644</v>
          </cell>
          <cell r="G289">
            <v>1972.8</v>
          </cell>
        </row>
        <row r="290">
          <cell r="A290">
            <v>72</v>
          </cell>
          <cell r="B290">
            <v>447</v>
          </cell>
          <cell r="C290">
            <v>532</v>
          </cell>
          <cell r="D290">
            <v>782</v>
          </cell>
          <cell r="E290">
            <v>1134</v>
          </cell>
          <cell r="F290">
            <v>1644</v>
          </cell>
          <cell r="G290">
            <v>1972.8</v>
          </cell>
        </row>
        <row r="291">
          <cell r="A291">
            <v>73</v>
          </cell>
          <cell r="B291">
            <v>447</v>
          </cell>
          <cell r="C291">
            <v>532</v>
          </cell>
          <cell r="D291">
            <v>782</v>
          </cell>
          <cell r="E291">
            <v>1134</v>
          </cell>
          <cell r="F291">
            <v>1644</v>
          </cell>
          <cell r="G291">
            <v>1972.8</v>
          </cell>
        </row>
        <row r="292">
          <cell r="A292">
            <v>74</v>
          </cell>
          <cell r="B292">
            <v>447</v>
          </cell>
          <cell r="C292">
            <v>532</v>
          </cell>
          <cell r="D292">
            <v>782</v>
          </cell>
          <cell r="E292">
            <v>1134</v>
          </cell>
          <cell r="F292">
            <v>1644</v>
          </cell>
          <cell r="G292">
            <v>1972.8</v>
          </cell>
        </row>
        <row r="293">
          <cell r="A293">
            <v>75</v>
          </cell>
          <cell r="B293">
            <v>447</v>
          </cell>
          <cell r="C293">
            <v>532</v>
          </cell>
          <cell r="D293">
            <v>782</v>
          </cell>
          <cell r="E293">
            <v>1134</v>
          </cell>
          <cell r="F293">
            <v>1644</v>
          </cell>
          <cell r="G293">
            <v>1972.8</v>
          </cell>
        </row>
        <row r="294">
          <cell r="A294">
            <v>76</v>
          </cell>
          <cell r="B294">
            <v>447</v>
          </cell>
          <cell r="C294">
            <v>532</v>
          </cell>
          <cell r="D294">
            <v>782</v>
          </cell>
          <cell r="E294">
            <v>1134</v>
          </cell>
          <cell r="F294">
            <v>1644</v>
          </cell>
          <cell r="G294">
            <v>1972.8</v>
          </cell>
        </row>
        <row r="295">
          <cell r="A295">
            <v>77</v>
          </cell>
          <cell r="B295">
            <v>447</v>
          </cell>
          <cell r="C295">
            <v>532</v>
          </cell>
          <cell r="D295">
            <v>782</v>
          </cell>
          <cell r="E295">
            <v>1134</v>
          </cell>
          <cell r="F295">
            <v>1644</v>
          </cell>
          <cell r="G295">
            <v>1972.8</v>
          </cell>
        </row>
        <row r="296">
          <cell r="A296">
            <v>78</v>
          </cell>
          <cell r="B296">
            <v>447</v>
          </cell>
          <cell r="C296">
            <v>532</v>
          </cell>
          <cell r="D296">
            <v>782</v>
          </cell>
          <cell r="E296">
            <v>1134</v>
          </cell>
          <cell r="F296">
            <v>1644</v>
          </cell>
          <cell r="G296">
            <v>1972.8</v>
          </cell>
        </row>
        <row r="297">
          <cell r="A297">
            <v>79</v>
          </cell>
          <cell r="B297">
            <v>447</v>
          </cell>
          <cell r="C297">
            <v>532</v>
          </cell>
          <cell r="D297">
            <v>782</v>
          </cell>
          <cell r="E297">
            <v>1134</v>
          </cell>
          <cell r="F297">
            <v>1644</v>
          </cell>
          <cell r="G297">
            <v>1972.8</v>
          </cell>
        </row>
        <row r="298">
          <cell r="A298">
            <v>80</v>
          </cell>
          <cell r="B298">
            <v>447</v>
          </cell>
          <cell r="C298">
            <v>532</v>
          </cell>
          <cell r="D298">
            <v>782</v>
          </cell>
          <cell r="E298">
            <v>1134</v>
          </cell>
          <cell r="F298">
            <v>1644</v>
          </cell>
          <cell r="G298">
            <v>1972.8</v>
          </cell>
        </row>
        <row r="299">
          <cell r="A299">
            <v>81</v>
          </cell>
          <cell r="B299">
            <v>442</v>
          </cell>
          <cell r="C299">
            <v>526</v>
          </cell>
          <cell r="D299">
            <v>773</v>
          </cell>
          <cell r="E299">
            <v>1121</v>
          </cell>
          <cell r="F299">
            <v>1626</v>
          </cell>
          <cell r="G299">
            <v>1951.1999999999998</v>
          </cell>
        </row>
        <row r="300">
          <cell r="A300">
            <v>82</v>
          </cell>
          <cell r="B300">
            <v>442</v>
          </cell>
          <cell r="C300">
            <v>526</v>
          </cell>
          <cell r="D300">
            <v>773</v>
          </cell>
          <cell r="E300">
            <v>1121</v>
          </cell>
          <cell r="F300">
            <v>1626</v>
          </cell>
          <cell r="G300">
            <v>1951.1999999999998</v>
          </cell>
        </row>
        <row r="301">
          <cell r="A301">
            <v>83</v>
          </cell>
          <cell r="B301">
            <v>442</v>
          </cell>
          <cell r="C301">
            <v>526</v>
          </cell>
          <cell r="D301">
            <v>773</v>
          </cell>
          <cell r="E301">
            <v>1121</v>
          </cell>
          <cell r="F301">
            <v>1626</v>
          </cell>
          <cell r="G301">
            <v>1951.1999999999998</v>
          </cell>
        </row>
        <row r="302">
          <cell r="A302">
            <v>84</v>
          </cell>
          <cell r="B302">
            <v>442</v>
          </cell>
          <cell r="C302">
            <v>526</v>
          </cell>
          <cell r="D302">
            <v>773</v>
          </cell>
          <cell r="E302">
            <v>1121</v>
          </cell>
          <cell r="F302">
            <v>1626</v>
          </cell>
          <cell r="G302">
            <v>1951.1999999999998</v>
          </cell>
        </row>
        <row r="303">
          <cell r="A303">
            <v>85</v>
          </cell>
          <cell r="B303">
            <v>442</v>
          </cell>
          <cell r="C303">
            <v>526</v>
          </cell>
          <cell r="D303">
            <v>773</v>
          </cell>
          <cell r="E303">
            <v>1121</v>
          </cell>
          <cell r="F303">
            <v>1626</v>
          </cell>
          <cell r="G303">
            <v>1951.1999999999998</v>
          </cell>
        </row>
        <row r="304">
          <cell r="A304">
            <v>86</v>
          </cell>
          <cell r="B304">
            <v>442</v>
          </cell>
          <cell r="C304">
            <v>526</v>
          </cell>
          <cell r="D304">
            <v>773</v>
          </cell>
          <cell r="E304">
            <v>1121</v>
          </cell>
          <cell r="F304">
            <v>1626</v>
          </cell>
          <cell r="G304">
            <v>1951.1999999999998</v>
          </cell>
        </row>
        <row r="305">
          <cell r="A305">
            <v>87</v>
          </cell>
          <cell r="B305">
            <v>442</v>
          </cell>
          <cell r="C305">
            <v>526</v>
          </cell>
          <cell r="D305">
            <v>773</v>
          </cell>
          <cell r="E305">
            <v>1121</v>
          </cell>
          <cell r="F305">
            <v>1626</v>
          </cell>
          <cell r="G305">
            <v>1951.1999999999998</v>
          </cell>
        </row>
        <row r="306">
          <cell r="A306">
            <v>88</v>
          </cell>
          <cell r="B306">
            <v>442</v>
          </cell>
          <cell r="C306">
            <v>526</v>
          </cell>
          <cell r="D306">
            <v>773</v>
          </cell>
          <cell r="E306">
            <v>1121</v>
          </cell>
          <cell r="F306">
            <v>1626</v>
          </cell>
          <cell r="G306">
            <v>1951.1999999999998</v>
          </cell>
        </row>
        <row r="307">
          <cell r="A307">
            <v>89</v>
          </cell>
          <cell r="B307">
            <v>442</v>
          </cell>
          <cell r="C307">
            <v>526</v>
          </cell>
          <cell r="D307">
            <v>773</v>
          </cell>
          <cell r="E307">
            <v>1121</v>
          </cell>
          <cell r="F307">
            <v>1626</v>
          </cell>
          <cell r="G307">
            <v>1951.1999999999998</v>
          </cell>
        </row>
        <row r="308">
          <cell r="A308">
            <v>90</v>
          </cell>
          <cell r="B308">
            <v>442</v>
          </cell>
          <cell r="C308">
            <v>526</v>
          </cell>
          <cell r="D308">
            <v>773</v>
          </cell>
          <cell r="E308">
            <v>1121</v>
          </cell>
          <cell r="F308">
            <v>1626</v>
          </cell>
          <cell r="G308">
            <v>1951.1999999999998</v>
          </cell>
        </row>
        <row r="309">
          <cell r="A309">
            <v>91</v>
          </cell>
          <cell r="B309">
            <v>438</v>
          </cell>
          <cell r="C309">
            <v>521</v>
          </cell>
          <cell r="D309">
            <v>766</v>
          </cell>
          <cell r="E309">
            <v>1111</v>
          </cell>
          <cell r="F309">
            <v>1611</v>
          </cell>
          <cell r="G309">
            <v>1933.1999999999998</v>
          </cell>
        </row>
        <row r="310">
          <cell r="A310">
            <v>92</v>
          </cell>
          <cell r="B310">
            <v>438</v>
          </cell>
          <cell r="C310">
            <v>521</v>
          </cell>
          <cell r="D310">
            <v>766</v>
          </cell>
          <cell r="E310">
            <v>1111</v>
          </cell>
          <cell r="F310">
            <v>1611</v>
          </cell>
          <cell r="G310">
            <v>1933.1999999999998</v>
          </cell>
        </row>
        <row r="311">
          <cell r="A311">
            <v>93</v>
          </cell>
          <cell r="B311">
            <v>438</v>
          </cell>
          <cell r="C311">
            <v>521</v>
          </cell>
          <cell r="D311">
            <v>766</v>
          </cell>
          <cell r="E311">
            <v>1111</v>
          </cell>
          <cell r="F311">
            <v>1611</v>
          </cell>
          <cell r="G311">
            <v>1933.1999999999998</v>
          </cell>
        </row>
        <row r="312">
          <cell r="A312">
            <v>94</v>
          </cell>
          <cell r="B312">
            <v>438</v>
          </cell>
          <cell r="C312">
            <v>521</v>
          </cell>
          <cell r="D312">
            <v>766</v>
          </cell>
          <cell r="E312">
            <v>1111</v>
          </cell>
          <cell r="F312">
            <v>1611</v>
          </cell>
          <cell r="G312">
            <v>1933.1999999999998</v>
          </cell>
        </row>
        <row r="313">
          <cell r="A313">
            <v>95</v>
          </cell>
          <cell r="B313">
            <v>438</v>
          </cell>
          <cell r="C313">
            <v>521</v>
          </cell>
          <cell r="D313">
            <v>766</v>
          </cell>
          <cell r="E313">
            <v>1111</v>
          </cell>
          <cell r="F313">
            <v>1611</v>
          </cell>
          <cell r="G313">
            <v>1933.1999999999998</v>
          </cell>
        </row>
        <row r="314">
          <cell r="A314">
            <v>96</v>
          </cell>
          <cell r="B314">
            <v>438</v>
          </cell>
          <cell r="C314">
            <v>521</v>
          </cell>
          <cell r="D314">
            <v>766</v>
          </cell>
          <cell r="E314">
            <v>1111</v>
          </cell>
          <cell r="F314">
            <v>1611</v>
          </cell>
          <cell r="G314">
            <v>1933.1999999999998</v>
          </cell>
        </row>
        <row r="315">
          <cell r="A315">
            <v>97</v>
          </cell>
          <cell r="B315">
            <v>438</v>
          </cell>
          <cell r="C315">
            <v>521</v>
          </cell>
          <cell r="D315">
            <v>766</v>
          </cell>
          <cell r="E315">
            <v>1111</v>
          </cell>
          <cell r="F315">
            <v>1611</v>
          </cell>
          <cell r="G315">
            <v>1933.1999999999998</v>
          </cell>
        </row>
        <row r="316">
          <cell r="A316">
            <v>98</v>
          </cell>
          <cell r="B316">
            <v>438</v>
          </cell>
          <cell r="C316">
            <v>521</v>
          </cell>
          <cell r="D316">
            <v>766</v>
          </cell>
          <cell r="E316">
            <v>1111</v>
          </cell>
          <cell r="F316">
            <v>1611</v>
          </cell>
          <cell r="G316">
            <v>1933.1999999999998</v>
          </cell>
        </row>
        <row r="317">
          <cell r="A317">
            <v>99</v>
          </cell>
          <cell r="B317">
            <v>438</v>
          </cell>
          <cell r="C317">
            <v>521</v>
          </cell>
          <cell r="D317">
            <v>766</v>
          </cell>
          <cell r="E317">
            <v>1111</v>
          </cell>
          <cell r="F317">
            <v>1611</v>
          </cell>
          <cell r="G317">
            <v>1933.1999999999998</v>
          </cell>
        </row>
        <row r="318">
          <cell r="A318">
            <v>100</v>
          </cell>
          <cell r="B318">
            <v>438</v>
          </cell>
          <cell r="C318">
            <v>521</v>
          </cell>
          <cell r="D318">
            <v>766</v>
          </cell>
          <cell r="E318">
            <v>1111</v>
          </cell>
          <cell r="F318">
            <v>1611</v>
          </cell>
          <cell r="G318">
            <v>1933.1999999999998</v>
          </cell>
        </row>
        <row r="319">
          <cell r="A319">
            <v>101</v>
          </cell>
          <cell r="B319">
            <v>435</v>
          </cell>
          <cell r="C319">
            <v>518</v>
          </cell>
          <cell r="D319">
            <v>761</v>
          </cell>
          <cell r="E319">
            <v>1103</v>
          </cell>
          <cell r="F319">
            <v>1600</v>
          </cell>
          <cell r="G319">
            <v>1920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refreshError="1"/>
      <sheetData sheetId="93" refreshError="1"/>
      <sheetData sheetId="94" refreshError="1"/>
      <sheetData sheetId="95" refreshError="1"/>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refreshError="1"/>
      <sheetData sheetId="164" refreshError="1"/>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refreshError="1"/>
      <sheetData sheetId="199" refreshError="1"/>
      <sheetData sheetId="200" refreshError="1"/>
      <sheetData sheetId="201" refreshError="1"/>
      <sheetData sheetId="202" refreshError="1"/>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refreshError="1"/>
      <sheetData sheetId="221" refreshError="1"/>
      <sheetData sheetId="222" refreshError="1"/>
      <sheetData sheetId="223" refreshError="1"/>
      <sheetData sheetId="224"/>
      <sheetData sheetId="225" refreshError="1"/>
      <sheetData sheetId="226" refreshError="1"/>
      <sheetData sheetId="227" refreshError="1"/>
      <sheetData sheetId="228"/>
      <sheetData sheetId="229"/>
      <sheetData sheetId="230"/>
      <sheetData sheetId="231"/>
      <sheetData sheetId="232"/>
      <sheetData sheetId="233"/>
      <sheetData sheetId="234"/>
      <sheetData sheetId="235"/>
      <sheetData sheetId="236"/>
      <sheetData sheetId="237"/>
      <sheetData sheetId="238"/>
      <sheetData sheetId="239"/>
      <sheetData sheetId="240" refreshError="1"/>
      <sheetData sheetId="241" refreshError="1"/>
      <sheetData sheetId="242"/>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sheetData sheetId="316"/>
      <sheetData sheetId="317"/>
      <sheetData sheetId="318"/>
      <sheetData sheetId="319"/>
      <sheetData sheetId="320"/>
      <sheetData sheetId="321"/>
      <sheetData sheetId="322" refreshError="1"/>
      <sheetData sheetId="323" refreshError="1"/>
      <sheetData sheetId="324" refreshError="1"/>
      <sheetData sheetId="325"/>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sheetData sheetId="335" refreshError="1"/>
      <sheetData sheetId="336"/>
      <sheetData sheetId="337" refreshError="1"/>
      <sheetData sheetId="338" refreshError="1"/>
      <sheetData sheetId="339" refreshError="1"/>
      <sheetData sheetId="340" refreshError="1"/>
      <sheetData sheetId="341"/>
      <sheetData sheetId="342"/>
      <sheetData sheetId="343"/>
      <sheetData sheetId="344"/>
      <sheetData sheetId="345"/>
      <sheetData sheetId="346"/>
      <sheetData sheetId="347" refreshError="1"/>
      <sheetData sheetId="348" refreshError="1"/>
      <sheetData sheetId="349" refreshError="1"/>
      <sheetData sheetId="350" refreshError="1"/>
      <sheetData sheetId="351" refreshError="1"/>
      <sheetData sheetId="352" refreshError="1"/>
      <sheetData sheetId="353" refreshError="1"/>
      <sheetData sheetId="354"/>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refreshError="1"/>
      <sheetData sheetId="458" refreshError="1"/>
      <sheetData sheetId="459" refreshError="1"/>
      <sheetData sheetId="460" refreshError="1"/>
      <sheetData sheetId="461" refreshError="1"/>
      <sheetData sheetId="462" refreshError="1"/>
      <sheetData sheetId="463"/>
      <sheetData sheetId="464" refreshError="1"/>
      <sheetData sheetId="465"/>
      <sheetData sheetId="466"/>
      <sheetData sheetId="467" refreshError="1"/>
      <sheetData sheetId="468" refreshError="1"/>
      <sheetData sheetId="469" refreshError="1"/>
      <sheetData sheetId="470"/>
      <sheetData sheetId="471" refreshError="1"/>
      <sheetData sheetId="472" refreshError="1"/>
      <sheetData sheetId="473" refreshError="1"/>
      <sheetData sheetId="474"/>
      <sheetData sheetId="475"/>
      <sheetData sheetId="476"/>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gct"/>
      <sheetName val="dtct"/>
      <sheetName val="gvl"/>
      <sheetName val="Sheet10"/>
      <sheetName val="Sheet11"/>
      <sheetName val="Sheet12"/>
      <sheetName val="Sheet13"/>
      <sheetName val="Sheet14"/>
      <sheetName val="Sheet15"/>
      <sheetName val="Sheet16"/>
      <sheetName val="Dinh muc du toan"/>
      <sheetName val="Config"/>
      <sheetName val="AutoClose"/>
      <sheetName val="total"/>
      <sheetName val="(viet)"/>
      <sheetName val="dictionary"/>
      <sheetName val="New(eng)"/>
      <sheetName val="RFI(eng)SW-sun"/>
      <sheetName val="RFI(eng)HVP-sun"/>
      <sheetName val="RFI(eng)SW"/>
      <sheetName val="RFI(eng)SW (2)"/>
      <sheetName val="RFI(eng)HVP"/>
      <sheetName val="RFI(eng)Lab."/>
      <sheetName val="RFI -add"/>
      <sheetName val="NC"/>
      <sheetName val="M"/>
      <sheetName val="TSo"/>
      <sheetName val="PC"/>
      <sheetName val="Vua"/>
      <sheetName val="KL"/>
      <sheetName val="VC"/>
      <sheetName val="DGduong"/>
      <sheetName val="DT"/>
      <sheetName val="TH"/>
      <sheetName val="Thu"/>
      <sheetName val="XXXXXXXX"/>
      <sheetName val="TSCD DUNG CHUNG "/>
      <sheetName val="KHKHAUHAOTSCHUNG"/>
      <sheetName val="TSCDTOAN NHA MAY"/>
      <sheetName val="CPSXTOAN BO SP"/>
      <sheetName val="PBCPCHUNG CHO CAC DTUONG"/>
      <sheetName val="XL4Poppy"/>
      <sheetName val="VLieu"/>
      <sheetName val="CT"/>
      <sheetName val="DToan"/>
      <sheetName val="Tong hop"/>
      <sheetName val="Cuoc V.chuyen"/>
      <sheetName val="Sheet7"/>
      <sheetName val="Sheet8"/>
      <sheetName val="Sheet9"/>
      <sheetName val="TH An ca"/>
      <sheetName val="XN SL An ca"/>
      <sheetName val="Dang ky an ca"/>
      <sheetName val="Dang ky an ca T2"/>
      <sheetName val="Sheet2"/>
      <sheetName val="Sheet3"/>
      <sheetName val="XL4Test5"/>
      <sheetName val="vatlieu"/>
      <sheetName val="vattu"/>
      <sheetName val="CHITIET"/>
      <sheetName val="DONGIA"/>
      <sheetName val="DT02"/>
      <sheetName val="DTgoi1"/>
      <sheetName val="DTgoi2"/>
      <sheetName val="DTgoi3"/>
      <sheetName val="DTgoi4"/>
      <sheetName val="DTgoi5"/>
      <sheetName val="DTgoi6"/>
      <sheetName val="Tong hop goi thau"/>
      <sheetName val="DT-tn"/>
      <sheetName val="TH02"/>
      <sheetName val="THgoi1"/>
      <sheetName val="THgoi2"/>
      <sheetName val="THgoi3"/>
      <sheetName val="KLgoi11"/>
      <sheetName val="THgoi4"/>
      <sheetName val="THgoi5"/>
      <sheetName val="THgoi6"/>
      <sheetName val="chitiet02"/>
      <sheetName val="THKL1"/>
      <sheetName val="chitiet1"/>
      <sheetName val="TH-KL"/>
      <sheetName val="kl-chitiet"/>
      <sheetName val="Sheet1"/>
      <sheetName val="1"/>
      <sheetName val="00000000"/>
      <sheetName val="LuongT1"/>
      <sheetName val="LuongT2"/>
      <sheetName val="luongthang12"/>
      <sheetName val="LuongT11"/>
      <sheetName val="thang5"/>
      <sheetName val="T7"/>
      <sheetName val="T10"/>
      <sheetName val="T9"/>
      <sheetName val="T8"/>
      <sheetName val="thang6"/>
      <sheetName val="thang4"/>
      <sheetName val="LuongT3"/>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tra-vat-lieu"/>
      <sheetName val="Sheet4"/>
      <sheetName val="Sheet5"/>
      <sheetName val="Sheet6"/>
      <sheetName val="Thdien"/>
      <sheetName val="DTdien"/>
      <sheetName val="DT-THL7"/>
      <sheetName val="DTduong"/>
      <sheetName val="Nhahat"/>
      <sheetName val="glv"/>
      <sheetName val="bg+th45"/>
      <sheetName val="4-5"/>
      <sheetName val="bg+th34"/>
      <sheetName val="3-4"/>
      <sheetName val="bg+th23"/>
      <sheetName val="2-3"/>
      <sheetName val="bg+th12"/>
      <sheetName val="1-2"/>
      <sheetName val="bg+th"/>
      <sheetName val="ptvl"/>
      <sheetName val="0-1"/>
      <sheetName val="C47-456"/>
      <sheetName val="C46"/>
      <sheetName val="C47-PII"/>
      <sheetName val="Gia"/>
      <sheetName val="T2"/>
      <sheetName val="T3"/>
      <sheetName val="T4"/>
      <sheetName val="T5"/>
      <sheetName val="THop"/>
      <sheetName val="THKD"/>
      <sheetName val="10000000"/>
      <sheetName val="20000000"/>
      <sheetName val="30000000"/>
      <sheetName val="40000000"/>
      <sheetName val="50000000"/>
      <sheetName val="60000000"/>
      <sheetName val="XL4Uest5"/>
      <sheetName val="phan tich DG"/>
      <sheetName val="gia vat lieu"/>
      <sheetName val="gia xe may"/>
      <sheetName val="gia nhan cong"/>
      <sheetName val="THCT"/>
      <sheetName val="THDZ0,4"/>
      <sheetName val="TH DZ35"/>
      <sheetName val="dam"/>
      <sheetName val="Mocantho"/>
      <sheetName val="MoQL91"/>
      <sheetName val="tru"/>
      <sheetName val="dg"/>
      <sheetName val="10mduongsaumo"/>
      <sheetName val="ctt"/>
      <sheetName val="thanmkhao"/>
      <sheetName val="monho"/>
      <sheetName val="ktduong"/>
      <sheetName val="vl"/>
      <sheetName val="cu"/>
      <sheetName val="KTcau2004"/>
      <sheetName val="KT2004XL#moi"/>
      <sheetName val="denbu"/>
      <sheetName val="gvt"/>
      <sheetName val="dgth"/>
      <sheetName val="thkl"/>
      <sheetName val="thkl (2)"/>
      <sheetName val="LK2"/>
      <sheetName val="He so"/>
      <sheetName val="PL Vua"/>
      <sheetName val="DPD"/>
      <sheetName val="dgmo-tru"/>
      <sheetName val="dgdam"/>
      <sheetName val="Dam-Mo-Tru"/>
      <sheetName val="GTXLc"/>
      <sheetName val="CPXLk"/>
      <sheetName val="KPTH"/>
      <sheetName val="Bang KL ket cau"/>
      <sheetName val="Ky thu , Ky tho"/>
      <sheetName val="ThCtiet Hanh Lang  KG, KT, KP"/>
      <sheetName val="TH Hanh Lang  KG, KT, KP "/>
      <sheetName val="ThCtiet lap dung cot KG,KT, KP"/>
      <sheetName val="TH Ky Anh"/>
      <sheetName val="Th Ct iet KL,KH,KT,Kvan"/>
      <sheetName val=" THop  KL,KH,KT,Kvan "/>
      <sheetName val=" THop  KL,KH,KT,Kvan  (2)"/>
      <sheetName val="Lap dung cot, san bai"/>
      <sheetName val="00000001"/>
      <sheetName val="00000002"/>
      <sheetName val="Lç khoan LK1"/>
      <sheetName val="IBASE"/>
      <sheetName val="DGXDCB_DD"/>
      <sheetName val="klmchitiet"/>
    </sheetNames>
    <sheetDataSet>
      <sheetData sheetId="0"/>
      <sheetData sheetId="1" refreshError="1"/>
      <sheetData sheetId="2" refreshError="1">
        <row r="9">
          <cell r="N9">
            <v>118182</v>
          </cell>
        </row>
        <row r="16">
          <cell r="N16">
            <v>759</v>
          </cell>
        </row>
        <row r="17">
          <cell r="N17">
            <v>55000</v>
          </cell>
        </row>
        <row r="38">
          <cell r="N38">
            <v>4.5</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row r="9">
          <cell r="N9">
            <v>47006155</v>
          </cell>
        </row>
      </sheetData>
      <sheetData sheetId="105"/>
      <sheetData sheetId="106"/>
      <sheetData sheetId="107"/>
      <sheetData sheetId="108"/>
      <sheetData sheetId="109"/>
      <sheetData sheetId="110"/>
      <sheetData sheetId="111"/>
      <sheetData sheetId="112"/>
      <sheetData sheetId="113"/>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sheetData sheetId="160"/>
      <sheetData sheetId="161"/>
      <sheetData sheetId="162"/>
      <sheetData sheetId="163" refreshError="1"/>
      <sheetData sheetId="164" refreshError="1"/>
      <sheetData sheetId="165" refreshError="1"/>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refreshError="1"/>
      <sheetData sheetId="208" refreshError="1"/>
      <sheetData sheetId="209" refreshError="1"/>
      <sheetData sheetId="210"/>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M tu van DZ 110 kV"/>
      <sheetName val="DM tu van DZ 35 kV"/>
      <sheetName val="DM tu van"/>
      <sheetName val="Don gia"/>
      <sheetName val="táng hîp"/>
      <sheetName val="THDT DZ 110 kV"/>
      <sheetName val="VL-NC-M 110 KV"/>
      <sheetName val="Phu kien 110 kV"/>
      <sheetName val="NC Day su Phu kien"/>
      <sheetName val="THDT DZ 35 kV"/>
      <sheetName val="VL-NC-M 35 KV"/>
      <sheetName val="Sheet1"/>
      <sheetName val="Phu kien 35 kV"/>
      <sheetName val="Tiep dia"/>
      <sheetName val="M4T-1"/>
      <sheetName val="Tien luong M4T-1"/>
      <sheetName val="M4T-2"/>
      <sheetName val="Tien luong M4T-2"/>
      <sheetName val="M4T-3"/>
      <sheetName val="Tien luong M4T-3"/>
      <sheetName val="MB-1"/>
      <sheetName val="Tien luong MB-1"/>
      <sheetName val="MB-2"/>
      <sheetName val="Tien luong MB-2"/>
      <sheetName val="MB-3"/>
      <sheetName val="Tien luong MB-3"/>
      <sheetName val="MB-4"/>
      <sheetName val="Tien luong MB-4"/>
      <sheetName val="MB-5"/>
      <sheetName val="Tien luong MB-5"/>
      <sheetName val="MB-6"/>
      <sheetName val="MBK"/>
      <sheetName val="Tien luong MBK"/>
      <sheetName val="Gia thanh chuoi su"/>
      <sheetName val="Tien luong MB-6"/>
      <sheetName val="MP-12"/>
      <sheetName val="Tien luong MP-12"/>
      <sheetName val="MN18-6"/>
      <sheetName val="Truoc thue)"/>
      <sheetName val="Khaosat"/>
      <sheetName val="Tong hop 1"/>
      <sheetName val="Xay lap"/>
      <sheetName val="Sheet2"/>
      <sheetName val="Chi tiet1"/>
      <sheetName val="Chi tiet"/>
      <sheetName val="Bu VL"/>
      <sheetName val="Dan"/>
      <sheetName val="Sheet3"/>
      <sheetName val="00000000"/>
      <sheetName val="XL4Test5"/>
      <sheetName val="ctdz35"/>
      <sheetName val="gvl"/>
      <sheetName val="THPDMoi  (2)"/>
      <sheetName val="dongia (2)"/>
      <sheetName val="gtrinh"/>
      <sheetName val="phuluc1"/>
      <sheetName val="TONG HOP VL-NC"/>
      <sheetName val="lam-moi"/>
      <sheetName val="chitiet"/>
      <sheetName val="TONGKE3p "/>
      <sheetName val="giathanh1"/>
      <sheetName val="TH VL, NC, DDHT Thanhphuoc"/>
      <sheetName val="#REF"/>
      <sheetName val="DONGIA"/>
      <sheetName val="thao-go"/>
      <sheetName val="TONGKE-HT"/>
      <sheetName val="DG"/>
      <sheetName val="LKVL-CK-HT-GD1"/>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Hoá Đơn NV"/>
      <sheetName val="Long"/>
      <sheetName val="Son Tay"/>
      <sheetName val="Hoa Binh"/>
      <sheetName val="Thuong Tin"/>
      <sheetName val="Vang Lai"/>
      <sheetName val="NV6"/>
      <sheetName val="NV7"/>
      <sheetName val="NV8"/>
      <sheetName val="NV9"/>
      <sheetName val="NV10"/>
      <sheetName val="Tong Xuat"/>
      <sheetName val="Tong Nhap"/>
      <sheetName val="Nhap Xuat Ton"/>
      <sheetName val="Ton Kho Ban Giao Chi Oanh"/>
      <sheetName val="QC"/>
      <sheetName val="NV"/>
      <sheetName val="So xuat hang Nuoc"/>
      <sheetName val="The kho Nuoc"/>
      <sheetName val="So Xuat hang Dac"/>
      <sheetName val="The kho Dac"/>
      <sheetName val="HC"/>
      <sheetName val="QLN"/>
      <sheetName val="KTHUAT"/>
      <sheetName val="KT"/>
      <sheetName val="CN"/>
      <sheetName val="DLo"/>
      <sheetName val="BDa"/>
      <sheetName val="CDong"/>
      <sheetName val="KTang"/>
      <sheetName val="PBat"/>
      <sheetName val="TThuy"/>
      <sheetName val="CXa"/>
      <sheetName val="THop"/>
      <sheetName val="Du_lieu"/>
      <sheetName val="DGKV1"/>
      <sheetName val="GVTKV1"/>
      <sheetName val="Du bao LL xe"/>
      <sheetName val="K.Tra do vong dan hoi"/>
      <sheetName val="Tinh truot"/>
      <sheetName val="Tinh Keo uon"/>
      <sheetName val="Cac bang tra"/>
      <sheetName val="About"/>
      <sheetName val="GDMN.1"/>
      <sheetName val="GDMN.2"/>
      <sheetName val="GDMN.3"/>
      <sheetName val="GDMN.4"/>
      <sheetName val="GDMN.5"/>
      <sheetName val="GDTH.1"/>
      <sheetName val="GDTH.2"/>
      <sheetName val="GDTH.3"/>
      <sheetName val="GDTH.4"/>
      <sheetName val="GDTH.5"/>
      <sheetName val="THCS.1"/>
      <sheetName val="THCS.2"/>
      <sheetName val="THCS.3"/>
      <sheetName val="THCS.4"/>
      <sheetName val="THCS.5"/>
      <sheetName val="THCS.6"/>
      <sheetName val="THPT.1"/>
      <sheetName val="THPT.2"/>
      <sheetName val="THPT.3"/>
      <sheetName val="THPT.4"/>
      <sheetName val="THPT.5"/>
      <sheetName val="THPT.6"/>
      <sheetName val="DH,CD,THCN.1"/>
      <sheetName val="DH,CD,THCN.2"/>
      <sheetName val="DH,CD,THCN.3"/>
      <sheetName val="GDKCQ.1"/>
      <sheetName val="GDKCQ.2"/>
      <sheetName val="TAICHINH"/>
      <sheetName val="DM tt van DZ 35 kV"/>
      <sheetName val="SILICATE"/>
      <sheetName val="MTO REV.0"/>
      <sheetName val="dieuchinh"/>
      <sheetName val="gtrin⁨"/>
      <sheetName val="13.BANG CT"/>
      <sheetName val="14.MMUS GIUA NHIP"/>
      <sheetName val="4.HSPBngang"/>
      <sheetName val="6.Tinh tai"/>
      <sheetName val="2 NSl"/>
      <sheetName val="17.US CHU tho a_b"/>
      <sheetName val="15.MMUS GOI"/>
      <sheetName val="5.BANG I"/>
      <sheetName val="Tien lumng MB-2"/>
      <sheetName val="Tien lumng MB-5"/>
      <sheetName val="DG_QUANG NINH"/>
      <sheetName val="Hướng dẫn"/>
      <sheetName val="Ví dụ hàm Vlookup"/>
      <sheetName val="Gvl_QN"/>
      <sheetName val="Gvlks_QN"/>
      <sheetName val="Hu?ng d?n"/>
      <sheetName val="Ví d? hàm Vlookup"/>
      <sheetName val="chitimc"/>
      <sheetName val="dtxl"/>
      <sheetName val="KH-Q1,Q2,01"/>
      <sheetName val="CT -THVLNC"/>
      <sheetName val="     ien 110 kV"/>
      <sheetName val="NC Day su      ien"/>
      <sheetName val="     ien 35 kV"/>
      <sheetName val="NHATKY"/>
      <sheetName val="VL-NCf 35 KV"/>
      <sheetName val="Income Statement"/>
      <sheetName val="Shareholders' Equity"/>
      <sheetName val="PTDG (2)"/>
      <sheetName val="Thep dia"/>
      <sheetName val="THDT DZ 010 kV"/>
      <sheetName val="XL4Poppy"/>
      <sheetName val="LKVL_CK_HT_GD1"/>
      <sheetName val="CHITIET VL_NC"/>
      <sheetName val="VCV_BE_TONG"/>
      <sheetName val="Hu_ng d_n"/>
      <sheetName val="Ví d_ hàm Vlookup"/>
      <sheetName val="cot_xa"/>
      <sheetName val="Mong"/>
      <sheetName val="gtrin?"/>
      <sheetName val="gvl_x0000__x0000__x0000__x0000__x0000__x0000__x0000__x0000__x0000__x0000__x0000__x0000_쉘ž_x0000__x0004__x0000__x0000__x0000__x0000__x0000__x0000_॔ǥ_x0000__x0000__x0000__x0000_"/>
      <sheetName val="Hoá Ðon NV"/>
      <sheetName val="gvl????????????쉘ž?_x0004_??????॔ǥ????"/>
      <sheetName val="M@-2"/>
      <sheetName val="MTL$-INTER"/>
      <sheetName val="DE tu van"/>
      <sheetName val="TTVanChuyen"/>
      <sheetName val="DG_LANG SON"/>
      <sheetName val="Gvl_LS"/>
      <sheetName val="Gvlks_LS"/>
      <sheetName val="Tien luonc LB-2"/>
      <sheetName val="Tien luong MB%4"/>
      <sheetName val="Tien luong LBK"/>
      <sheetName val="Tien duong MP-12"/>
      <sheetName val="ML18-6"/>
      <sheetName val="Sheut2"/>
      <sheetName val="gaathanh1"/>
      <sheetName val="TTDZ22"/>
      <sheetName val="Chiettinh dz0,4"/>
      <sheetName val="ctdg"/>
      <sheetName val="tonghop"/>
      <sheetName val="gtrin_"/>
      <sheetName val="Hý?ng d?n"/>
      <sheetName val="Hoá Ðõn NV"/>
      <sheetName val="TONG_x000b_E3p "/>
      <sheetName val="'iathanh1"/>
      <sheetName val="CHITIE_x0004_ VL-NC-_x0004_T -1p"/>
      <sheetName val="CHITIET _x0016_L-NC"/>
      <sheetName val="_x0006_C"/>
      <sheetName val="KP_x0016_C-BD "/>
      <sheetName val="gvl_x0000_쉘ž_x0000__x0004__x0000_॔ǥ_x0000_쌄ž_x0000_O_x0000_J[DZ110K~1.XLS"/>
      <sheetName val="gvl____________쉘ž__x0004_______॔ǥ____"/>
      <sheetName val="_x0000__x0000__x0000__x0000__x0000__x0000__x0000__x0000__x0000__x0000__x0000__x0000_J[DZ110K~1.XLS]THPD"/>
      <sheetName val="????????????J[DZ110K~1.XLS]THPD"/>
      <sheetName val="gvl____________?__x0004_______?g____"/>
      <sheetName val="g-vl"/>
      <sheetName val="NC Dai su Phu kien"/>
      <sheetName val="BK-C T"/>
      <sheetName val="Tie~ luong M4T-1"/>
      <sheetName val="THCT"/>
      <sheetName val="THDZ0,4"/>
      <sheetName val="TH DZ35"/>
      <sheetName val="THTram"/>
      <sheetName val="Gia_GC_Satthep"/>
      <sheetName val="gvl_x0000__x0000__x0000__x0000__x0000__x0000__x0000__x0000__x0000__x0000__x0000__x0000_??_x0000__x0004__x0000__x0000__x0000__x0000__x0000__x0000_??_x0000__x0000__x0000__x0000_"/>
      <sheetName val="Revenue"/>
      <sheetName val="Phu kien 1࠱0 kV"/>
      <sheetName val="Hý_ng d_n"/>
      <sheetName val=""/>
      <sheetName val="DZ 35"/>
      <sheetName val="Cto"/>
      <sheetName val="ÿhaoÿgo"/>
      <sheetName val="tm"/>
      <sheetName val="ck"/>
      <sheetName val="th"/>
      <sheetName val="xl"/>
      <sheetName val="dt"/>
      <sheetName val="cl"/>
      <sheetName val="sl"/>
      <sheetName val="dth"/>
      <sheetName val="vt"/>
      <sheetName val="vc1"/>
      <sheetName val="vc2"/>
      <sheetName val="db"/>
      <sheetName val="nl"/>
      <sheetName val="tra2"/>
      <sheetName val="VL,NC,MTC"/>
      <sheetName val="____________J_DZ110K~1.XLS_THPD"/>
      <sheetName val="gvl_______________x0004________g____"/>
    </sheetNames>
    <sheetDataSet>
      <sheetData sheetId="0"/>
      <sheetData sheetId="1"/>
      <sheetData sheetId="2"/>
      <sheetData sheetId="3" refreshError="1">
        <row r="3">
          <cell r="A3" t="str">
            <v>03.1112</v>
          </cell>
          <cell r="B3" t="str">
            <v>Ñaøo ñaát hoá theá saâu &gt;1m S ñaùy hoá £ 5 m 2  ñaát C2</v>
          </cell>
          <cell r="C3" t="str">
            <v>m 3</v>
          </cell>
          <cell r="E3">
            <v>16776</v>
          </cell>
          <cell r="G3" t="str">
            <v>03.1112</v>
          </cell>
        </row>
        <row r="4">
          <cell r="A4" t="str">
            <v>03.1113</v>
          </cell>
          <cell r="B4" t="str">
            <v>Ñaøo ñaát hoá theá saâu &gt;1m S ñaùy hoá £ 5 m 2  ñaát C3</v>
          </cell>
          <cell r="C4" t="str">
            <v>m 3</v>
          </cell>
          <cell r="D4" t="str">
            <v>Xi m¨ng TW   KV NghÜa Lé</v>
          </cell>
          <cell r="E4">
            <v>24428</v>
          </cell>
          <cell r="F4" t="str">
            <v xml:space="preserve">§¸ d¨m  1x2            </v>
          </cell>
          <cell r="G4" t="str">
            <v>03.1113</v>
          </cell>
        </row>
        <row r="5">
          <cell r="A5" t="str">
            <v>03.2203</v>
          </cell>
          <cell r="B5" t="str">
            <v>Laáp ñaát hoá theá</v>
          </cell>
          <cell r="C5" t="str">
            <v>m 3</v>
          </cell>
          <cell r="E5">
            <v>10890</v>
          </cell>
          <cell r="G5" t="str">
            <v>03.2203</v>
          </cell>
        </row>
        <row r="6">
          <cell r="A6" t="str">
            <v>03.1122</v>
          </cell>
          <cell r="B6" t="str">
            <v>Ñaøo moùng baèng TC ñaát C2  saâu £ 2 m dieän tích ñaùy moùng £ 15 m2</v>
          </cell>
          <cell r="C6" t="str">
            <v>m 3</v>
          </cell>
          <cell r="D6">
            <v>89429.123809523822</v>
          </cell>
          <cell r="E6">
            <v>11037</v>
          </cell>
          <cell r="F6">
            <v>0</v>
          </cell>
          <cell r="G6" t="str">
            <v>03.1122</v>
          </cell>
        </row>
        <row r="7">
          <cell r="A7" t="str">
            <v>03.1123</v>
          </cell>
          <cell r="B7" t="str">
            <v>Ñaøo moùng baèng TC ñaát C3  saâu £ 2 m dieän tích ñaùy moùng £ 15 m2</v>
          </cell>
          <cell r="C7" t="str">
            <v>m 3</v>
          </cell>
          <cell r="D7">
            <v>38</v>
          </cell>
          <cell r="E7">
            <v>16482</v>
          </cell>
          <cell r="G7" t="str">
            <v>03.1123</v>
          </cell>
        </row>
        <row r="8">
          <cell r="A8" t="str">
            <v>03.1132</v>
          </cell>
          <cell r="B8" t="str">
            <v>Ñaøo moùng baèng TC ñaát C2  saâu £ 3 m dieän tích ñaùy moùng £ 15 m2</v>
          </cell>
          <cell r="C8" t="str">
            <v>m 3</v>
          </cell>
          <cell r="D8">
            <v>1670.4761904761904</v>
          </cell>
          <cell r="E8">
            <v>11773</v>
          </cell>
          <cell r="G8" t="str">
            <v>03.1132</v>
          </cell>
        </row>
        <row r="9">
          <cell r="A9" t="str">
            <v>03.1133</v>
          </cell>
          <cell r="B9" t="str">
            <v>Ñaøo moùng baèng TC ñaát C3  saâu £ 3 m dieän tích ñaùy moùng £ 15 m2</v>
          </cell>
          <cell r="C9" t="str">
            <v>m 3</v>
          </cell>
          <cell r="D9">
            <v>1.3</v>
          </cell>
          <cell r="E9">
            <v>17659</v>
          </cell>
          <cell r="G9" t="str">
            <v>03.1133</v>
          </cell>
        </row>
        <row r="10">
          <cell r="A10" t="str">
            <v>03.1152</v>
          </cell>
          <cell r="B10" t="str">
            <v>Ñaøo moùng baèng TC ñaát C2  saâu £ 2 m dieän tích ñaùy moùng £ 25 m2</v>
          </cell>
          <cell r="C10" t="str">
            <v>m 3</v>
          </cell>
          <cell r="D10">
            <v>1</v>
          </cell>
          <cell r="E10">
            <v>11478</v>
          </cell>
          <cell r="G10" t="str">
            <v>03.1152</v>
          </cell>
        </row>
        <row r="11">
          <cell r="A11" t="str">
            <v>03.1153</v>
          </cell>
          <cell r="B11" t="str">
            <v>Ñaøo moùng baèng TC ñaát C3  saâu £ 2 m dieän tích ñaùy moùng £ 25 m2</v>
          </cell>
          <cell r="C11" t="str">
            <v>m 3</v>
          </cell>
          <cell r="D11">
            <v>0.2</v>
          </cell>
          <cell r="E11">
            <v>17365</v>
          </cell>
          <cell r="G11" t="str">
            <v>03.1153</v>
          </cell>
        </row>
        <row r="12">
          <cell r="A12" t="str">
            <v>03.1162</v>
          </cell>
          <cell r="B12" t="str">
            <v>Ñaøo moùng baèng TC ñaát C2  saâu £ 3 m dieän tích ñaùy moùng £ 25 m2</v>
          </cell>
          <cell r="C12" t="str">
            <v>m 3</v>
          </cell>
          <cell r="D12">
            <v>34538</v>
          </cell>
          <cell r="E12">
            <v>12508</v>
          </cell>
          <cell r="G12" t="str">
            <v>03.1162</v>
          </cell>
        </row>
        <row r="13">
          <cell r="A13" t="str">
            <v>03.1163</v>
          </cell>
          <cell r="B13" t="str">
            <v>Ñaøo moùng baèng TC ñaát C3  saâu £ 3 m dieän tích ñaùy moùng £ 25 m2</v>
          </cell>
          <cell r="C13" t="str">
            <v>m 3</v>
          </cell>
          <cell r="D13">
            <v>865522.27999999991</v>
          </cell>
          <cell r="E13">
            <v>18395</v>
          </cell>
          <cell r="F13">
            <v>0</v>
          </cell>
          <cell r="G13" t="str">
            <v>03.1163</v>
          </cell>
        </row>
        <row r="14">
          <cell r="A14" t="str">
            <v>03.1182</v>
          </cell>
          <cell r="B14" t="str">
            <v>Ñaøo moùng baèng TC ñaát C2  saâu £ 2 m dieän tích ñaùy moùng £ 35 m2</v>
          </cell>
          <cell r="C14" t="str">
            <v>m 3</v>
          </cell>
          <cell r="D14">
            <v>0.2</v>
          </cell>
          <cell r="E14">
            <v>12214</v>
          </cell>
          <cell r="G14" t="str">
            <v>03.1182</v>
          </cell>
        </row>
        <row r="15">
          <cell r="A15" t="str">
            <v>03.1183</v>
          </cell>
          <cell r="B15" t="str">
            <v>Ñaøo moùng baèng TC ñaát C3  saâu £ 2 m dieän tích ñaùy moùng £ 35 m2</v>
          </cell>
          <cell r="C15" t="str">
            <v>m 3</v>
          </cell>
          <cell r="D15">
            <v>5.5600000000000005</v>
          </cell>
          <cell r="E15">
            <v>18100</v>
          </cell>
          <cell r="G15" t="str">
            <v>03.1183</v>
          </cell>
        </row>
        <row r="16">
          <cell r="A16" t="str">
            <v>03.1192</v>
          </cell>
          <cell r="B16" t="str">
            <v>Ñaøo moùng baèng TC ñaát C2  saâu £ 3 m dieän tích ñaùy moùng £ 35 m2</v>
          </cell>
          <cell r="C16" t="str">
            <v>m 3</v>
          </cell>
          <cell r="E16">
            <v>13097</v>
          </cell>
          <cell r="G16" t="str">
            <v>03.1192</v>
          </cell>
        </row>
        <row r="17">
          <cell r="A17" t="str">
            <v>03.1193</v>
          </cell>
          <cell r="B17" t="str">
            <v>Ñaøo moùng baèng TC ñaát C3  saâu £ 3 m dieän tích ñaùy moùng £ 35 m2</v>
          </cell>
          <cell r="C17" t="str">
            <v>m 3</v>
          </cell>
          <cell r="E17">
            <v>19425</v>
          </cell>
          <cell r="G17" t="str">
            <v>03.1193</v>
          </cell>
        </row>
        <row r="18">
          <cell r="A18" t="str">
            <v>03.1212</v>
          </cell>
          <cell r="B18" t="str">
            <v>Ñaøo moùng baèng TC ñaát C2  saâu £ 2 m dieän tích ñaùy moùng £ 50 m2</v>
          </cell>
          <cell r="C18" t="str">
            <v>m 3</v>
          </cell>
          <cell r="D18">
            <v>5.5</v>
          </cell>
          <cell r="E18">
            <v>12803</v>
          </cell>
          <cell r="G18" t="str">
            <v>03.1212</v>
          </cell>
        </row>
        <row r="19">
          <cell r="A19" t="str">
            <v>03.1213</v>
          </cell>
          <cell r="B19" t="str">
            <v>Ñaøo moùng baèng TC ñaát C3  saâu £ 2 m dieän tích ñaùy moùng £ 50 m2</v>
          </cell>
          <cell r="C19" t="str">
            <v>m 3</v>
          </cell>
          <cell r="D19">
            <v>4.5199999999999996</v>
          </cell>
          <cell r="E19">
            <v>19130</v>
          </cell>
          <cell r="G19" t="str">
            <v>03.1213</v>
          </cell>
        </row>
        <row r="20">
          <cell r="A20" t="str">
            <v>03.1222</v>
          </cell>
          <cell r="B20" t="str">
            <v>Ñaøo moùng baèng TC ñaát C2  saâu £ 3 m dieän tích ñaùy moùng £ 50 m2</v>
          </cell>
          <cell r="C20" t="str">
            <v>m 3</v>
          </cell>
          <cell r="D20">
            <v>25.06</v>
          </cell>
          <cell r="E20">
            <v>13833</v>
          </cell>
          <cell r="G20" t="str">
            <v>03.1222</v>
          </cell>
        </row>
        <row r="21">
          <cell r="A21" t="str">
            <v>03.1223</v>
          </cell>
          <cell r="B21" t="str">
            <v>Ñaøo moùng baèng TC ñaát C3  saâu £ 3 m dieän tích ñaùy moùng £ 50 m2</v>
          </cell>
          <cell r="C21" t="str">
            <v>m 3</v>
          </cell>
          <cell r="D21">
            <v>34538</v>
          </cell>
          <cell r="E21">
            <v>20455</v>
          </cell>
          <cell r="F21">
            <v>34538</v>
          </cell>
          <cell r="G21" t="str">
            <v>03.1223</v>
          </cell>
        </row>
        <row r="22">
          <cell r="A22" t="str">
            <v>03.1252</v>
          </cell>
          <cell r="B22" t="str">
            <v>Ñaøo moùng baèng TC ñaát C2  saâu £ 2 m dieän tích ñaùy moùng £ 75 m2</v>
          </cell>
          <cell r="C22" t="str">
            <v>m 3</v>
          </cell>
          <cell r="D22">
            <v>954951.40380952368</v>
          </cell>
          <cell r="E22">
            <v>13097</v>
          </cell>
          <cell r="F22">
            <v>0</v>
          </cell>
          <cell r="G22" t="str">
            <v>03.1252</v>
          </cell>
        </row>
        <row r="23">
          <cell r="A23" t="str">
            <v>03.1253</v>
          </cell>
          <cell r="B23" t="str">
            <v>Ñaøo moùng baèng TC ñaát C3  saâu £ 2 m dieän tích ñaùy moùng £ 75 m2</v>
          </cell>
          <cell r="C23" t="str">
            <v>m 3</v>
          </cell>
          <cell r="D23">
            <v>796000</v>
          </cell>
          <cell r="E23">
            <v>19572</v>
          </cell>
          <cell r="F23">
            <v>110000</v>
          </cell>
          <cell r="G23" t="str">
            <v>03.1253</v>
          </cell>
        </row>
        <row r="24">
          <cell r="A24" t="str">
            <v>03.1262</v>
          </cell>
          <cell r="B24" t="str">
            <v>Ñaøo moùng baèng TC ñaát C2  saâu £ 3 m dieän tích ñaùy moùng £ 75 m2</v>
          </cell>
          <cell r="C24" t="str">
            <v>m 3</v>
          </cell>
          <cell r="D24">
            <v>1750951.4038095237</v>
          </cell>
          <cell r="E24">
            <v>14127</v>
          </cell>
          <cell r="F24">
            <v>110000</v>
          </cell>
          <cell r="G24" t="str">
            <v>03.1262</v>
          </cell>
        </row>
        <row r="25">
          <cell r="A25" t="str">
            <v>03.1263</v>
          </cell>
          <cell r="B25" t="str">
            <v>Ñaøo moùng baèng TC ñaát C3  saâu £ 3 m dieän tích ñaùy moùng £ 75 m2</v>
          </cell>
          <cell r="C25" t="str">
            <v>m 3</v>
          </cell>
          <cell r="D25">
            <v>639000</v>
          </cell>
          <cell r="E25">
            <v>21043</v>
          </cell>
          <cell r="F25">
            <v>73000</v>
          </cell>
          <cell r="G25" t="str">
            <v>03.1263</v>
          </cell>
        </row>
        <row r="26">
          <cell r="A26" t="str">
            <v>03.1292</v>
          </cell>
          <cell r="B26" t="str">
            <v>Ñaøo moùng baèng TC ñaát C2  saâu £ 2 m dieän tích ñaùy moùng £ 100 m2</v>
          </cell>
          <cell r="C26" t="str">
            <v>m 3</v>
          </cell>
          <cell r="D26">
            <v>1111951.4038095237</v>
          </cell>
          <cell r="E26">
            <v>13391</v>
          </cell>
          <cell r="F26">
            <v>37000</v>
          </cell>
          <cell r="G26" t="str">
            <v>03.1292</v>
          </cell>
        </row>
        <row r="27">
          <cell r="A27" t="str">
            <v>03.1293</v>
          </cell>
          <cell r="B27" t="str">
            <v>Ñaøo moùng baèng TC ñaát C3  saâu £ 2 m dieän tích ñaùy moùng £ 100 m2</v>
          </cell>
          <cell r="C27" t="str">
            <v>m 3</v>
          </cell>
          <cell r="E27">
            <v>20308</v>
          </cell>
          <cell r="G27" t="str">
            <v>03.1293</v>
          </cell>
        </row>
        <row r="28">
          <cell r="A28" t="str">
            <v>03.1302</v>
          </cell>
          <cell r="B28" t="str">
            <v>Ñaøo moùng baèng TC ñaát C2  saâu £ 3 m dieän tích ñaùy moùng £ 100 m2</v>
          </cell>
          <cell r="C28" t="str">
            <v>m 3</v>
          </cell>
          <cell r="E28">
            <v>14569</v>
          </cell>
          <cell r="G28" t="str">
            <v>03.1302</v>
          </cell>
        </row>
        <row r="29">
          <cell r="A29" t="str">
            <v>03.1303</v>
          </cell>
          <cell r="B29" t="str">
            <v>Ñaøo moùng baèng TC ñaát C3  saâu £ 3 m dieän tích ñaùy moùng £ 100 m2</v>
          </cell>
          <cell r="C29" t="str">
            <v>m 3</v>
          </cell>
          <cell r="D29" t="str">
            <v>Xi m¨ng TW   KV NghÜa Lé</v>
          </cell>
          <cell r="E29">
            <v>21632</v>
          </cell>
          <cell r="F29" t="str">
            <v xml:space="preserve">§¸ d¨m  1x2            </v>
          </cell>
          <cell r="G29" t="str">
            <v>03.1303</v>
          </cell>
        </row>
        <row r="30">
          <cell r="A30" t="str">
            <v>03.1332</v>
          </cell>
          <cell r="B30" t="str">
            <v>Ñaøo moùng baèng TC ñaát C2  saâu £ 2 m dieän tích ñaùy moùng £ 150 m2</v>
          </cell>
          <cell r="C30" t="str">
            <v>m 3</v>
          </cell>
          <cell r="E30">
            <v>14127</v>
          </cell>
          <cell r="G30" t="str">
            <v>03.1332</v>
          </cell>
        </row>
        <row r="31">
          <cell r="A31" t="str">
            <v>03.1333</v>
          </cell>
          <cell r="B31" t="str">
            <v>Ñaøo moùng baèng TC ñaát C3  saâu £ 2 m dieän tích ñaùy moùng £ 150 m2</v>
          </cell>
          <cell r="C31" t="str">
            <v>m 3</v>
          </cell>
          <cell r="D31">
            <v>89429.123809523822</v>
          </cell>
          <cell r="E31">
            <v>21191</v>
          </cell>
          <cell r="F31">
            <v>0</v>
          </cell>
          <cell r="G31" t="str">
            <v>03.1333</v>
          </cell>
        </row>
        <row r="32">
          <cell r="A32" t="str">
            <v>03.1342</v>
          </cell>
          <cell r="B32" t="str">
            <v>Ñaøo moùng baèng TC ñaát C2  saâu £ 3 m dieän tích ñaùy moùng £ 150 m2</v>
          </cell>
          <cell r="C32" t="str">
            <v>m 3</v>
          </cell>
          <cell r="D32">
            <v>38</v>
          </cell>
          <cell r="E32">
            <v>15451</v>
          </cell>
          <cell r="G32" t="str">
            <v>03.1342</v>
          </cell>
        </row>
        <row r="33">
          <cell r="A33" t="str">
            <v>03.1343</v>
          </cell>
          <cell r="B33" t="str">
            <v>Ñaøo moùng baèng TC ñaát C3  saâu £ 3 m dieän tích ñaùy moùng £ 150 m2</v>
          </cell>
          <cell r="C33" t="str">
            <v>m 3</v>
          </cell>
          <cell r="D33">
            <v>1670.4761904761904</v>
          </cell>
          <cell r="E33">
            <v>22809</v>
          </cell>
          <cell r="G33" t="str">
            <v>03.1343</v>
          </cell>
        </row>
        <row r="34">
          <cell r="A34" t="str">
            <v>03.1352</v>
          </cell>
          <cell r="B34" t="str">
            <v>Ñaøo moùng baèng TC ñaát C2  saâu £ 4 m dieän tích ñaùy moùng £ 150 m2</v>
          </cell>
          <cell r="C34" t="str">
            <v>m 3</v>
          </cell>
          <cell r="D34">
            <v>1.3</v>
          </cell>
          <cell r="E34">
            <v>16629</v>
          </cell>
          <cell r="G34" t="str">
            <v>03.1352</v>
          </cell>
        </row>
        <row r="35">
          <cell r="A35" t="str">
            <v>03.1353</v>
          </cell>
          <cell r="B35" t="str">
            <v>Ñaøo moùng baèng TC ñaát C3  saâu £ 4 m dieän tích ñaùy moùng £ 150 m2</v>
          </cell>
          <cell r="C35" t="str">
            <v>m 3</v>
          </cell>
          <cell r="D35">
            <v>1</v>
          </cell>
          <cell r="E35">
            <v>24134</v>
          </cell>
          <cell r="G35" t="str">
            <v>03.1353</v>
          </cell>
        </row>
        <row r="36">
          <cell r="A36" t="str">
            <v>03.1372</v>
          </cell>
          <cell r="B36" t="str">
            <v>Ñaøo moùng baèng TC ñaát C2  saâu £ 2 m dieän tích ñaùy moùng £ 200 m2</v>
          </cell>
          <cell r="C36" t="str">
            <v>m 3</v>
          </cell>
          <cell r="D36">
            <v>0.2</v>
          </cell>
          <cell r="E36">
            <v>14716</v>
          </cell>
          <cell r="G36" t="str">
            <v>03.1372</v>
          </cell>
        </row>
        <row r="37">
          <cell r="A37" t="str">
            <v>03.1373</v>
          </cell>
          <cell r="B37" t="str">
            <v>Ñaøo moùng baèng TC ñaát C3  saâu £ 2 m dieän tích ñaùy moùng £ 200 m2</v>
          </cell>
          <cell r="C37" t="str">
            <v>m 3</v>
          </cell>
          <cell r="D37">
            <v>34538</v>
          </cell>
          <cell r="E37">
            <v>22074</v>
          </cell>
          <cell r="G37" t="str">
            <v>03.1373</v>
          </cell>
        </row>
        <row r="38">
          <cell r="A38" t="str">
            <v>03.1382</v>
          </cell>
          <cell r="B38" t="str">
            <v>Ñaøo moùng baèng TC ñaát C2  saâu £ 3 m dieän tích ñaùy moùng £ 200 m2</v>
          </cell>
          <cell r="C38" t="str">
            <v>m 3</v>
          </cell>
          <cell r="D38">
            <v>740632.87199999997</v>
          </cell>
          <cell r="E38">
            <v>16334</v>
          </cell>
          <cell r="F38">
            <v>0</v>
          </cell>
          <cell r="G38" t="str">
            <v>03.1382</v>
          </cell>
        </row>
        <row r="39">
          <cell r="A39" t="str">
            <v>03.1383</v>
          </cell>
          <cell r="B39" t="str">
            <v>Ñaøo moùng baèng TC ñaát C3  saâu £ 3 m dieän tích ñaùy moùng £ 200 m2</v>
          </cell>
          <cell r="C39" t="str">
            <v>m 3</v>
          </cell>
          <cell r="D39">
            <v>0.2</v>
          </cell>
          <cell r="E39">
            <v>23987</v>
          </cell>
          <cell r="G39" t="str">
            <v>03.1383</v>
          </cell>
        </row>
        <row r="40">
          <cell r="A40" t="str">
            <v>03.1392</v>
          </cell>
          <cell r="B40" t="str">
            <v>Ñaøo moùng baèng TC ñaát C2  saâu £ 3 m dieän tích ñaùy moùng £ 200 m2</v>
          </cell>
          <cell r="C40" t="str">
            <v>m 3</v>
          </cell>
          <cell r="D40">
            <v>4.7</v>
          </cell>
          <cell r="E40">
            <v>17512</v>
          </cell>
          <cell r="G40" t="str">
            <v>03.1392</v>
          </cell>
        </row>
        <row r="41">
          <cell r="A41" t="str">
            <v>03.1393</v>
          </cell>
          <cell r="B41" t="str">
            <v>Ñaøo moùng baèng TC ñaát C3  saâu £ 3 m dieän tích ñaùy moùng £ 200 m2</v>
          </cell>
          <cell r="C41" t="str">
            <v>m 3</v>
          </cell>
          <cell r="E41">
            <v>25311</v>
          </cell>
          <cell r="G41" t="str">
            <v>03.1393</v>
          </cell>
        </row>
        <row r="42">
          <cell r="A42" t="str">
            <v>03.1422</v>
          </cell>
          <cell r="B42" t="str">
            <v>Ñaøo moùng baèng TC ñaát C2  saâu £ 2 m dieän tích ñaùy moùng &gt; 200 m2</v>
          </cell>
          <cell r="C42" t="str">
            <v>m 3</v>
          </cell>
          <cell r="E42">
            <v>16187</v>
          </cell>
          <cell r="G42" t="str">
            <v>03.1422</v>
          </cell>
        </row>
        <row r="43">
          <cell r="A43" t="str">
            <v>03.1423</v>
          </cell>
          <cell r="B43" t="str">
            <v>Ñaøo moùng baèng TC ñaát C3  saâu £ 2 m dieän tích ñaùy moùng &gt; 200 m2</v>
          </cell>
          <cell r="C43" t="str">
            <v>m 3</v>
          </cell>
          <cell r="D43">
            <v>4.7</v>
          </cell>
          <cell r="E43">
            <v>24281</v>
          </cell>
          <cell r="G43" t="str">
            <v>03.1423</v>
          </cell>
        </row>
        <row r="44">
          <cell r="A44" t="str">
            <v>03.1432</v>
          </cell>
          <cell r="B44" t="str">
            <v>Ñaøo moùng baèng TC ñaát C2  saâu £ 3 m dieän tích ñaùy moùng &gt; 200 m2</v>
          </cell>
          <cell r="C44" t="str">
            <v>m 3</v>
          </cell>
          <cell r="D44">
            <v>4.5199999999999996</v>
          </cell>
          <cell r="E44">
            <v>17217</v>
          </cell>
          <cell r="G44" t="str">
            <v>03.1432</v>
          </cell>
        </row>
        <row r="45">
          <cell r="A45" t="str">
            <v>03.1433</v>
          </cell>
          <cell r="B45" t="str">
            <v>Ñaøo moùng baèng TC ñaát C3  saâu £ 3 m dieän tích ñaùy moùng &gt; 200 m2</v>
          </cell>
          <cell r="C45" t="str">
            <v>m 3</v>
          </cell>
          <cell r="D45">
            <v>21.443999999999999</v>
          </cell>
          <cell r="E45">
            <v>25458</v>
          </cell>
          <cell r="G45" t="str">
            <v>03.1433</v>
          </cell>
        </row>
        <row r="46">
          <cell r="A46" t="str">
            <v>03.1442</v>
          </cell>
          <cell r="B46" t="str">
            <v>Ñaøo moùng baèng TC ñaát C2  saâu £ 3 m dieän tích ñaùy moùng &gt; 200 m2</v>
          </cell>
          <cell r="C46" t="str">
            <v>m 3</v>
          </cell>
          <cell r="D46">
            <v>34538</v>
          </cell>
          <cell r="E46">
            <v>18836</v>
          </cell>
          <cell r="G46" t="str">
            <v>03.1442</v>
          </cell>
        </row>
        <row r="47">
          <cell r="A47" t="str">
            <v>03.1443</v>
          </cell>
          <cell r="B47" t="str">
            <v>Ñaøo moùng baèng TC ñaát C3  saâu £ 3 m dieän tích ñaùy moùng &gt; 200 m2</v>
          </cell>
          <cell r="C47" t="str">
            <v>m 3</v>
          </cell>
          <cell r="D47">
            <v>830061.99580952385</v>
          </cell>
          <cell r="E47">
            <v>27960</v>
          </cell>
          <cell r="F47">
            <v>0</v>
          </cell>
          <cell r="G47" t="str">
            <v>03.1443</v>
          </cell>
        </row>
        <row r="48">
          <cell r="A48" t="str">
            <v>03.2202</v>
          </cell>
          <cell r="B48" t="str">
            <v>Laáp hoá moùng + chaân truï C2</v>
          </cell>
          <cell r="C48" t="str">
            <v>m 3</v>
          </cell>
          <cell r="D48">
            <v>796000</v>
          </cell>
          <cell r="E48">
            <v>9712</v>
          </cell>
          <cell r="F48">
            <v>110000</v>
          </cell>
          <cell r="G48" t="str">
            <v>03.2202</v>
          </cell>
        </row>
        <row r="49">
          <cell r="A49" t="str">
            <v>03.2203</v>
          </cell>
          <cell r="B49" t="str">
            <v>Laáp hoá moùng + chaân truï C3</v>
          </cell>
          <cell r="C49" t="str">
            <v>m 3</v>
          </cell>
          <cell r="D49">
            <v>1626061.9958095239</v>
          </cell>
          <cell r="E49">
            <v>10890</v>
          </cell>
          <cell r="F49">
            <v>110000</v>
          </cell>
          <cell r="G49" t="str">
            <v>03.2203</v>
          </cell>
        </row>
        <row r="50">
          <cell r="A50" t="str">
            <v>03.3102</v>
          </cell>
          <cell r="B50" t="str">
            <v>Ñaøo ñaát raõnh tieáp ñòa ñaát C2</v>
          </cell>
          <cell r="C50" t="str">
            <v>m 3</v>
          </cell>
          <cell r="D50">
            <v>639000</v>
          </cell>
          <cell r="E50">
            <v>14716</v>
          </cell>
          <cell r="F50">
            <v>73000</v>
          </cell>
          <cell r="G50" t="str">
            <v>03.3102</v>
          </cell>
        </row>
        <row r="51">
          <cell r="A51" t="str">
            <v>03.3103</v>
          </cell>
          <cell r="B51" t="str">
            <v>Ñaøo ñaát raõnh tieáp ñòa ñaát C3</v>
          </cell>
          <cell r="C51" t="str">
            <v>m 3</v>
          </cell>
          <cell r="D51">
            <v>987061.99580952385</v>
          </cell>
          <cell r="E51">
            <v>21926</v>
          </cell>
          <cell r="F51">
            <v>37000</v>
          </cell>
          <cell r="G51" t="str">
            <v>03.3103</v>
          </cell>
        </row>
        <row r="52">
          <cell r="A52" t="str">
            <v>03.3202</v>
          </cell>
          <cell r="B52" t="str">
            <v>Laáp ñaát raõnh tieáp ñòa ñaát C2</v>
          </cell>
          <cell r="C52" t="str">
            <v>m 3</v>
          </cell>
          <cell r="E52">
            <v>8682</v>
          </cell>
          <cell r="G52" t="str">
            <v>03.3202</v>
          </cell>
        </row>
        <row r="53">
          <cell r="A53" t="str">
            <v>03.3203</v>
          </cell>
          <cell r="B53" t="str">
            <v>Laáp ñaát raõnh tieáp ñòa ñaát C3</v>
          </cell>
          <cell r="C53" t="str">
            <v>m 3</v>
          </cell>
          <cell r="E53">
            <v>10007</v>
          </cell>
          <cell r="G53" t="str">
            <v>03.3203</v>
          </cell>
        </row>
        <row r="54">
          <cell r="A54" t="str">
            <v>03.4001</v>
          </cell>
          <cell r="B54" t="str">
            <v>Ñaép bôø bao ñoä saâu buøn nöôùc £ 30cm</v>
          </cell>
          <cell r="C54" t="str">
            <v>m</v>
          </cell>
          <cell r="E54">
            <v>5592</v>
          </cell>
          <cell r="G54" t="str">
            <v>03.4001</v>
          </cell>
        </row>
        <row r="55">
          <cell r="A55" t="str">
            <v>03.4002</v>
          </cell>
          <cell r="B55" t="str">
            <v>Ñaép bôø bao ñoä saâu buøn nöôùc £ 50cm</v>
          </cell>
          <cell r="C55" t="str">
            <v>m</v>
          </cell>
          <cell r="D55">
            <v>22400</v>
          </cell>
          <cell r="E55">
            <v>8241</v>
          </cell>
          <cell r="G55" t="str">
            <v>03.4002</v>
          </cell>
        </row>
        <row r="56">
          <cell r="A56" t="str">
            <v>03.4003</v>
          </cell>
          <cell r="B56" t="str">
            <v>Ñaép bôø bao ñoä saâu buøn nöôùc £ 80cm</v>
          </cell>
          <cell r="C56" t="str">
            <v>m</v>
          </cell>
          <cell r="D56">
            <v>35000</v>
          </cell>
          <cell r="E56">
            <v>12655</v>
          </cell>
          <cell r="G56" t="str">
            <v>03.4003</v>
          </cell>
        </row>
        <row r="57">
          <cell r="A57" t="str">
            <v>03.4004</v>
          </cell>
          <cell r="B57" t="str">
            <v>Ñaép bôø bao ñoä saâu buøn nöôùc £ 100cm</v>
          </cell>
          <cell r="C57" t="str">
            <v>m</v>
          </cell>
          <cell r="D57">
            <v>42000</v>
          </cell>
          <cell r="E57">
            <v>16187</v>
          </cell>
          <cell r="G57" t="str">
            <v>03.4004</v>
          </cell>
        </row>
        <row r="58">
          <cell r="A58" t="str">
            <v>03.5100</v>
          </cell>
          <cell r="B58" t="str">
            <v xml:space="preserve">Bôm taùt nöôùc baèng thuû coâng </v>
          </cell>
          <cell r="C58" t="str">
            <v>m 3</v>
          </cell>
          <cell r="G58" t="str">
            <v>03.5100</v>
          </cell>
        </row>
        <row r="59">
          <cell r="A59" t="str">
            <v>03.5200</v>
          </cell>
          <cell r="B59" t="str">
            <v>Bôm taùt nöôùc baèng maùy</v>
          </cell>
          <cell r="C59" t="str">
            <v>m 3</v>
          </cell>
          <cell r="G59" t="str">
            <v>03.5200</v>
          </cell>
        </row>
        <row r="60">
          <cell r="A60" t="str">
            <v>03.7001</v>
          </cell>
          <cell r="B60" t="str">
            <v>Ñaép caùt coâng trình</v>
          </cell>
          <cell r="C60" t="str">
            <v>m 3</v>
          </cell>
          <cell r="D60">
            <v>27750</v>
          </cell>
          <cell r="E60">
            <v>9124</v>
          </cell>
          <cell r="G60" t="str">
            <v>03.7001</v>
          </cell>
        </row>
        <row r="61">
          <cell r="A61" t="str">
            <v>04.1101</v>
          </cell>
          <cell r="B61" t="str">
            <v>SX laép döïng coát theùp £ F10</v>
          </cell>
          <cell r="C61" t="str">
            <v>kg</v>
          </cell>
          <cell r="D61">
            <v>4267.6769999999997</v>
          </cell>
          <cell r="E61">
            <v>201.59299999999999</v>
          </cell>
          <cell r="F61">
            <v>16.917999999999999</v>
          </cell>
          <cell r="G61" t="str">
            <v>04.1101</v>
          </cell>
        </row>
        <row r="62">
          <cell r="A62" t="str">
            <v>04.1102</v>
          </cell>
          <cell r="B62" t="str">
            <v>SX laép döïng coát theùp £ F18</v>
          </cell>
          <cell r="C62" t="str">
            <v>kg</v>
          </cell>
          <cell r="D62">
            <v>4316.2070000000003</v>
          </cell>
          <cell r="E62">
            <v>148.48500000000001</v>
          </cell>
          <cell r="F62">
            <v>187.36099999999999</v>
          </cell>
          <cell r="G62" t="str">
            <v>04.1102</v>
          </cell>
        </row>
        <row r="63">
          <cell r="A63" t="str">
            <v>04.1103</v>
          </cell>
          <cell r="B63" t="str">
            <v>SX laép döïng coát theùp &gt; F18</v>
          </cell>
          <cell r="C63" t="str">
            <v>kg</v>
          </cell>
          <cell r="D63">
            <v>4322.2129999999997</v>
          </cell>
          <cell r="E63">
            <v>113.02800000000001</v>
          </cell>
          <cell r="F63">
            <v>203.874</v>
          </cell>
          <cell r="G63" t="str">
            <v>04.1103</v>
          </cell>
        </row>
        <row r="64">
          <cell r="A64" t="str">
            <v>04.2002</v>
          </cell>
          <cell r="B64" t="str">
            <v>Vaùn khuoân</v>
          </cell>
          <cell r="C64" t="str">
            <v>m2</v>
          </cell>
          <cell r="D64">
            <v>19977.759999999998</v>
          </cell>
          <cell r="E64">
            <v>5702.46</v>
          </cell>
          <cell r="F64">
            <v>0</v>
          </cell>
          <cell r="G64" t="str">
            <v>04.2002</v>
          </cell>
        </row>
        <row r="65">
          <cell r="A65" t="str">
            <v>04.3210</v>
          </cell>
          <cell r="B65" t="str">
            <v>Beâ toâng loùt M#100 ñaù 4x6</v>
          </cell>
          <cell r="C65" t="str">
            <v>m 3</v>
          </cell>
          <cell r="D65">
            <v>263424</v>
          </cell>
          <cell r="E65">
            <v>39732</v>
          </cell>
          <cell r="G65" t="str">
            <v>04.3210</v>
          </cell>
        </row>
        <row r="66">
          <cell r="A66" t="str">
            <v>04.3210</v>
          </cell>
          <cell r="B66" t="str">
            <v>Beâ toâng loùt M#150 ñaù 4x6</v>
          </cell>
          <cell r="C66" t="str">
            <v>m 3</v>
          </cell>
          <cell r="D66">
            <v>306285</v>
          </cell>
          <cell r="E66">
            <v>39732</v>
          </cell>
          <cell r="G66" t="str">
            <v>04.3210</v>
          </cell>
        </row>
        <row r="67">
          <cell r="A67" t="str">
            <v>04.3333</v>
          </cell>
          <cell r="B67" t="str">
            <v>BT moùng truï coù caàu coâng taùc M#200 ñaù 2x4 (TC keát hôïp ñaàm duøi)</v>
          </cell>
          <cell r="C67" t="str">
            <v>m 3</v>
          </cell>
          <cell r="D67">
            <v>389539</v>
          </cell>
          <cell r="E67">
            <v>44589</v>
          </cell>
          <cell r="F67">
            <v>4003</v>
          </cell>
          <cell r="G67" t="str">
            <v>04.3333</v>
          </cell>
        </row>
        <row r="68">
          <cell r="A68" t="str">
            <v>04.3334</v>
          </cell>
          <cell r="B68" t="str">
            <v>BT moùng truï coù caàu coâng taùc M#250 ñaù 2x4 (TC keát hôïp ñaàm duøi)</v>
          </cell>
          <cell r="C68" t="str">
            <v>m 3</v>
          </cell>
          <cell r="D68">
            <v>436341</v>
          </cell>
          <cell r="E68">
            <v>44589</v>
          </cell>
          <cell r="F68">
            <v>4003</v>
          </cell>
          <cell r="G68" t="str">
            <v>04.3334</v>
          </cell>
        </row>
        <row r="69">
          <cell r="A69" t="str">
            <v>04.3343</v>
          </cell>
          <cell r="B69" t="str">
            <v>BT moùng truï khoâng coù caàu coâng taùc M#200 ñaù 2x4 (TC keát hôïp ñaàm duøi)</v>
          </cell>
          <cell r="C69" t="str">
            <v>m 3</v>
          </cell>
          <cell r="D69">
            <v>368838</v>
          </cell>
          <cell r="E69">
            <v>38261</v>
          </cell>
          <cell r="F69">
            <v>4003</v>
          </cell>
          <cell r="G69" t="str">
            <v>04.3343</v>
          </cell>
        </row>
        <row r="70">
          <cell r="A70" t="str">
            <v>04.3344</v>
          </cell>
          <cell r="B70" t="str">
            <v>BT moùng truï khoâng coù caàu coâng taùc M#250 ñaù 2x4 (TC keát hôïp ñaàm duøi)</v>
          </cell>
          <cell r="C70" t="str">
            <v>m 3</v>
          </cell>
          <cell r="D70">
            <v>415640</v>
          </cell>
          <cell r="E70">
            <v>38261</v>
          </cell>
          <cell r="F70">
            <v>4003</v>
          </cell>
          <cell r="G70" t="str">
            <v>04.3344</v>
          </cell>
        </row>
        <row r="71">
          <cell r="A71" t="str">
            <v>04.3353</v>
          </cell>
          <cell r="B71" t="str">
            <v>BT moùng baûnï coù caàu coâng taùc M#200 ñaù 2x4 (TC keát hôïp ñaàm duøi)</v>
          </cell>
          <cell r="C71" t="str">
            <v>m 3</v>
          </cell>
          <cell r="D71">
            <v>389539</v>
          </cell>
          <cell r="E71">
            <v>41498</v>
          </cell>
          <cell r="F71">
            <v>4003</v>
          </cell>
          <cell r="G71" t="str">
            <v>04.3353</v>
          </cell>
        </row>
        <row r="72">
          <cell r="A72" t="str">
            <v>04.3354</v>
          </cell>
          <cell r="B72" t="str">
            <v>BT moùng baûnï coù caàu coâng taùc M#250 ñaù 2x4 (TC keát hôïp ñaàm duøi)</v>
          </cell>
          <cell r="C72" t="str">
            <v>m 3</v>
          </cell>
          <cell r="D72">
            <v>436341</v>
          </cell>
          <cell r="E72">
            <v>41498</v>
          </cell>
          <cell r="F72">
            <v>4003</v>
          </cell>
          <cell r="G72" t="str">
            <v>04.3354</v>
          </cell>
        </row>
        <row r="73">
          <cell r="A73" t="str">
            <v>04.3801</v>
          </cell>
          <cell r="B73" t="str">
            <v>Laép ñaët moùng neùo troïng löôïng £ 0,25T</v>
          </cell>
          <cell r="C73" t="str">
            <v>caùi</v>
          </cell>
          <cell r="D73">
            <v>4.4000000000000004</v>
          </cell>
          <cell r="E73">
            <v>11051</v>
          </cell>
          <cell r="F73">
            <v>0.15</v>
          </cell>
          <cell r="G73" t="str">
            <v>04.3801</v>
          </cell>
        </row>
        <row r="74">
          <cell r="A74" t="str">
            <v>04.3802</v>
          </cell>
          <cell r="B74" t="str">
            <v>Laép ñaët moùng neùo troïng löôïng £ 0,5T</v>
          </cell>
          <cell r="C74" t="str">
            <v>caùi</v>
          </cell>
          <cell r="E74">
            <v>24214</v>
          </cell>
          <cell r="G74" t="str">
            <v>04.3802</v>
          </cell>
        </row>
        <row r="75">
          <cell r="A75" t="str">
            <v>04.3803</v>
          </cell>
          <cell r="B75" t="str">
            <v>Laép ñaët moùng neùo troïng löôïng &gt; 0,5T</v>
          </cell>
          <cell r="C75" t="str">
            <v>caùi</v>
          </cell>
          <cell r="E75">
            <v>42252</v>
          </cell>
          <cell r="G75" t="str">
            <v>04.3803</v>
          </cell>
        </row>
        <row r="76">
          <cell r="A76" t="str">
            <v>05.4101</v>
          </cell>
          <cell r="B76" t="str">
            <v>Laép ñaët coät theùp baèng thuû coâng (chieáu cao £15m)</v>
          </cell>
          <cell r="C76" t="str">
            <v>taán</v>
          </cell>
          <cell r="D76">
            <v>4516</v>
          </cell>
          <cell r="E76">
            <v>183473</v>
          </cell>
          <cell r="F76">
            <v>0.15</v>
          </cell>
          <cell r="G76" t="str">
            <v>05.4101</v>
          </cell>
        </row>
        <row r="77">
          <cell r="A77" t="str">
            <v>05.4201</v>
          </cell>
          <cell r="B77" t="str">
            <v>Laép ñaët coät theùp baèng thuû coâng (chieáu cao £25m)</v>
          </cell>
          <cell r="C77" t="str">
            <v>taán</v>
          </cell>
          <cell r="D77">
            <v>9686</v>
          </cell>
          <cell r="E77">
            <v>201837</v>
          </cell>
          <cell r="F77">
            <v>4.5999999999999996</v>
          </cell>
          <cell r="G77" t="str">
            <v>05.4201</v>
          </cell>
        </row>
        <row r="78">
          <cell r="A78" t="str">
            <v>05.4301</v>
          </cell>
          <cell r="B78" t="str">
            <v>Laép ñaët coät theùp baèng thuû coâng (chieáu cao £40m)</v>
          </cell>
          <cell r="C78" t="str">
            <v>taán</v>
          </cell>
          <cell r="D78">
            <v>10330</v>
          </cell>
          <cell r="E78">
            <v>232064</v>
          </cell>
          <cell r="F78">
            <v>0.89999999999999991</v>
          </cell>
          <cell r="G78" t="str">
            <v>05.4301</v>
          </cell>
        </row>
        <row r="79">
          <cell r="A79" t="str">
            <v>05.4401</v>
          </cell>
          <cell r="B79" t="str">
            <v>Laép ñaët coät theùp baèng thuû coâng (chieáu cao £55m)</v>
          </cell>
          <cell r="C79" t="str">
            <v>taán</v>
          </cell>
          <cell r="D79">
            <v>12271</v>
          </cell>
          <cell r="E79">
            <v>266841</v>
          </cell>
          <cell r="F79">
            <v>34538</v>
          </cell>
          <cell r="G79" t="str">
            <v>05.4401</v>
          </cell>
        </row>
        <row r="80">
          <cell r="A80" t="str">
            <v>05.4501</v>
          </cell>
          <cell r="B80" t="str">
            <v>Laép ñaët coät theùp baèng thuû coâng (chieáu cao £70m)</v>
          </cell>
          <cell r="C80" t="str">
            <v>taán</v>
          </cell>
          <cell r="D80">
            <v>12915</v>
          </cell>
          <cell r="E80">
            <v>307143</v>
          </cell>
          <cell r="F80">
            <v>31084.199999999997</v>
          </cell>
          <cell r="G80" t="str">
            <v>05.4501</v>
          </cell>
        </row>
        <row r="81">
          <cell r="A81" t="str">
            <v>05.4601</v>
          </cell>
          <cell r="B81" t="str">
            <v>Laép ñaët coät theùp baèng thuû coâng (chieáu cao £85m)</v>
          </cell>
          <cell r="C81" t="str">
            <v>taán</v>
          </cell>
          <cell r="D81">
            <v>13558</v>
          </cell>
          <cell r="E81">
            <v>352808</v>
          </cell>
          <cell r="F81">
            <v>110000</v>
          </cell>
          <cell r="G81" t="str">
            <v>05.4601</v>
          </cell>
        </row>
        <row r="82">
          <cell r="A82" t="str">
            <v>05.4701</v>
          </cell>
          <cell r="B82" t="str">
            <v>Laép ñaët coät theùp baèng thuû coâng (chieáu cao £100m)</v>
          </cell>
          <cell r="C82" t="str">
            <v>taán</v>
          </cell>
          <cell r="D82">
            <v>13558</v>
          </cell>
          <cell r="E82">
            <v>405786</v>
          </cell>
          <cell r="F82">
            <v>141084.20000000001</v>
          </cell>
          <cell r="G82" t="str">
            <v>05.4701</v>
          </cell>
        </row>
        <row r="83">
          <cell r="A83" t="str">
            <v>05.5101</v>
          </cell>
          <cell r="B83" t="str">
            <v>Noái coät beâ toâng baèng maët bích (ÑH bình thöôøng)</v>
          </cell>
          <cell r="C83" t="str">
            <v>moái</v>
          </cell>
          <cell r="D83">
            <v>5407</v>
          </cell>
          <cell r="E83">
            <v>48753</v>
          </cell>
          <cell r="F83">
            <v>73000</v>
          </cell>
          <cell r="G83" t="str">
            <v>05.5101</v>
          </cell>
        </row>
        <row r="84">
          <cell r="A84" t="str">
            <v>05.5102</v>
          </cell>
          <cell r="B84" t="str">
            <v>Noái coät beâ toâng baèng maët bích (ÑH söôøn ñoài)</v>
          </cell>
          <cell r="C84" t="str">
            <v>moái</v>
          </cell>
          <cell r="D84">
            <v>5407</v>
          </cell>
          <cell r="E84">
            <v>51190</v>
          </cell>
          <cell r="F84">
            <v>68084.200000000012</v>
          </cell>
          <cell r="G84" t="str">
            <v>05.5102</v>
          </cell>
        </row>
        <row r="85">
          <cell r="A85" t="str">
            <v>05.5103</v>
          </cell>
          <cell r="B85" t="str">
            <v>Noái coät beâ toâng baèng maët bích (ÑH sình laày)</v>
          </cell>
          <cell r="C85" t="str">
            <v>moái</v>
          </cell>
          <cell r="D85">
            <v>13755</v>
          </cell>
          <cell r="E85">
            <v>58503</v>
          </cell>
          <cell r="G85" t="str">
            <v>05.5103</v>
          </cell>
        </row>
        <row r="86">
          <cell r="A86" t="str">
            <v>05.5211</v>
          </cell>
          <cell r="B86" t="str">
            <v>Döïng coät beâ toâng baèng thuû coâng (chieáu cao £ 8m)</v>
          </cell>
          <cell r="C86" t="str">
            <v>coät</v>
          </cell>
          <cell r="D86">
            <v>8490</v>
          </cell>
          <cell r="E86">
            <v>74917</v>
          </cell>
          <cell r="G86" t="str">
            <v>05.5211</v>
          </cell>
        </row>
        <row r="87">
          <cell r="A87" t="str">
            <v>05.5212</v>
          </cell>
          <cell r="B87" t="str">
            <v>Döïng coät beâ toâng baèng thuû coâng (chieáu cao £ 10m)</v>
          </cell>
          <cell r="C87" t="str">
            <v>coät</v>
          </cell>
          <cell r="D87">
            <v>8490</v>
          </cell>
          <cell r="E87">
            <v>80605</v>
          </cell>
          <cell r="G87" t="str">
            <v>05.5212</v>
          </cell>
        </row>
        <row r="88">
          <cell r="A88" t="str">
            <v>05.5213</v>
          </cell>
          <cell r="B88" t="str">
            <v>Döïng coät beâ toâng baèng thuû coâng (chieáu cao £ 12m)</v>
          </cell>
          <cell r="C88" t="str">
            <v>coät</v>
          </cell>
          <cell r="D88">
            <v>8490</v>
          </cell>
          <cell r="E88">
            <v>86293</v>
          </cell>
          <cell r="F88" t="str">
            <v>§¸ d¨m  1x2            ®Ëp thñ c«ng    t¹i chç</v>
          </cell>
          <cell r="G88" t="str">
            <v>05.5213</v>
          </cell>
        </row>
        <row r="89">
          <cell r="A89" t="str">
            <v>05.5214</v>
          </cell>
          <cell r="B89" t="str">
            <v>Döïng coät beâ toâng baèng thuû coâng (chieáu cao £ 14m)</v>
          </cell>
          <cell r="C89" t="str">
            <v>coät</v>
          </cell>
          <cell r="D89">
            <v>8490</v>
          </cell>
          <cell r="E89">
            <v>107419</v>
          </cell>
          <cell r="G89" t="str">
            <v>05.5214</v>
          </cell>
        </row>
        <row r="90">
          <cell r="A90" t="str">
            <v>05.5215</v>
          </cell>
          <cell r="B90" t="str">
            <v>Döïng coät beâ toâng baèng thuû coâng (chieáu cao £ 16m)</v>
          </cell>
          <cell r="C90" t="str">
            <v>coät</v>
          </cell>
          <cell r="D90">
            <v>9854</v>
          </cell>
          <cell r="E90">
            <v>116844</v>
          </cell>
          <cell r="F90">
            <v>0</v>
          </cell>
          <cell r="G90" t="str">
            <v>05.5215</v>
          </cell>
        </row>
        <row r="91">
          <cell r="A91" t="str">
            <v>05.5216</v>
          </cell>
          <cell r="B91" t="str">
            <v>Döïng coät beâ toâng baèng thuû coâng (chieáu cao £ 18m)</v>
          </cell>
          <cell r="C91" t="str">
            <v>coät</v>
          </cell>
          <cell r="D91">
            <v>9854</v>
          </cell>
          <cell r="E91">
            <v>152271</v>
          </cell>
          <cell r="G91" t="str">
            <v>05.5216</v>
          </cell>
        </row>
        <row r="92">
          <cell r="A92" t="str">
            <v>05.5217</v>
          </cell>
          <cell r="B92" t="str">
            <v>Döïng coät beâ toâng baèng thuû coâng (chieáu cao £ 20m)</v>
          </cell>
          <cell r="C92" t="str">
            <v>coät</v>
          </cell>
          <cell r="D92">
            <v>9854</v>
          </cell>
          <cell r="E92">
            <v>177460</v>
          </cell>
          <cell r="G92" t="str">
            <v>05.5217</v>
          </cell>
        </row>
        <row r="93">
          <cell r="A93" t="str">
            <v>05.5218</v>
          </cell>
          <cell r="B93" t="str">
            <v>Döïng coät beâ toâng baèng thuû coâng (chieáu cao &gt; 20m)</v>
          </cell>
          <cell r="C93" t="str">
            <v>coät</v>
          </cell>
          <cell r="D93">
            <v>9854</v>
          </cell>
          <cell r="E93">
            <v>193711</v>
          </cell>
          <cell r="G93" t="str">
            <v>05.5218</v>
          </cell>
        </row>
        <row r="94">
          <cell r="A94" t="str">
            <v>05.6011</v>
          </cell>
          <cell r="B94" t="str">
            <v>Laép ñaët xaø theùp cho coät ñôõ (troïng löôïng 25 kg)</v>
          </cell>
          <cell r="C94" t="str">
            <v>boä</v>
          </cell>
          <cell r="D94">
            <v>1</v>
          </cell>
          <cell r="E94">
            <v>13161</v>
          </cell>
          <cell r="G94" t="str">
            <v>05.6011</v>
          </cell>
        </row>
        <row r="95">
          <cell r="A95" t="str">
            <v>05.6021</v>
          </cell>
          <cell r="B95" t="str">
            <v>Laép ñaët xaø theùp cho coät ñôõ (troïng löôïng 50 kg)</v>
          </cell>
          <cell r="C95" t="str">
            <v>boä</v>
          </cell>
          <cell r="D95">
            <v>0.2</v>
          </cell>
          <cell r="E95">
            <v>17806</v>
          </cell>
          <cell r="G95" t="str">
            <v>05.6021</v>
          </cell>
        </row>
        <row r="96">
          <cell r="A96" t="str">
            <v>05.6031</v>
          </cell>
          <cell r="B96" t="str">
            <v>Laép ñaët xaø theùp cho coät ñôõ (troïng löôïng 100 kg)</v>
          </cell>
          <cell r="C96" t="str">
            <v>boä</v>
          </cell>
          <cell r="D96">
            <v>34538</v>
          </cell>
          <cell r="E96">
            <v>23999</v>
          </cell>
          <cell r="G96" t="str">
            <v>05.6031</v>
          </cell>
        </row>
        <row r="97">
          <cell r="A97" t="str">
            <v>05.6041</v>
          </cell>
          <cell r="B97" t="str">
            <v>Laép ñaët xaø theùp cho coät ñôõ (troïng löôïng 140 kg)</v>
          </cell>
          <cell r="C97" t="str">
            <v>boä</v>
          </cell>
          <cell r="D97">
            <v>678188.16799999983</v>
          </cell>
          <cell r="E97">
            <v>28799</v>
          </cell>
          <cell r="F97">
            <v>0</v>
          </cell>
          <cell r="G97" t="str">
            <v>05.6041</v>
          </cell>
        </row>
        <row r="98">
          <cell r="A98" t="str">
            <v>05.6051</v>
          </cell>
          <cell r="B98" t="str">
            <v>Laép ñaët xaø theùp cho coät ñôõ (troïng löôïng 230 kg)</v>
          </cell>
          <cell r="C98" t="str">
            <v>boä</v>
          </cell>
          <cell r="D98">
            <v>0.2</v>
          </cell>
          <cell r="E98">
            <v>39792</v>
          </cell>
          <cell r="G98" t="str">
            <v>05.6051</v>
          </cell>
        </row>
        <row r="99">
          <cell r="A99" t="str">
            <v>05.6061</v>
          </cell>
          <cell r="B99" t="str">
            <v>Laép ñaët xaø theùp cho coät ñôõ (troïng löôïng 320 kg)</v>
          </cell>
          <cell r="C99" t="str">
            <v>boä</v>
          </cell>
          <cell r="D99">
            <v>4.96</v>
          </cell>
          <cell r="E99">
            <v>50785</v>
          </cell>
          <cell r="G99" t="str">
            <v>05.6061</v>
          </cell>
        </row>
        <row r="100">
          <cell r="A100" t="str">
            <v>05.6071</v>
          </cell>
          <cell r="B100" t="str">
            <v>Laép ñaët xaø theùp cho coät ñôõ (troïng löôïng 410 kg)</v>
          </cell>
          <cell r="C100" t="str">
            <v>boä</v>
          </cell>
          <cell r="E100">
            <v>59920</v>
          </cell>
          <cell r="G100" t="str">
            <v>05.6071</v>
          </cell>
        </row>
        <row r="101">
          <cell r="A101" t="str">
            <v>05.6081</v>
          </cell>
          <cell r="B101" t="str">
            <v>Laép ñaët xaø theùp cho coät ñôõ (troïng löôïng 500 kg)</v>
          </cell>
          <cell r="C101" t="str">
            <v>boä</v>
          </cell>
          <cell r="E101">
            <v>70759</v>
          </cell>
          <cell r="G101" t="str">
            <v>05.6081</v>
          </cell>
        </row>
        <row r="102">
          <cell r="A102" t="str">
            <v>05.6012</v>
          </cell>
          <cell r="B102" t="str">
            <v>Laép ñaët xaø theùp cho coät neùo (troïng löôïng 25 kg)</v>
          </cell>
          <cell r="C102" t="str">
            <v>boä</v>
          </cell>
          <cell r="D102">
            <v>4.3</v>
          </cell>
          <cell r="E102">
            <v>17496</v>
          </cell>
          <cell r="G102" t="str">
            <v>05.6012</v>
          </cell>
        </row>
        <row r="103">
          <cell r="A103" t="str">
            <v>05.6022</v>
          </cell>
          <cell r="B103" t="str">
            <v>Laép ñaët xaø theùp cho coät neùoõ (troïng löôïng 50 kg)</v>
          </cell>
          <cell r="C103" t="str">
            <v>boä</v>
          </cell>
          <cell r="D103">
            <v>4.5199999999999996</v>
          </cell>
          <cell r="E103">
            <v>23689</v>
          </cell>
          <cell r="G103" t="str">
            <v>05.6022</v>
          </cell>
        </row>
        <row r="104">
          <cell r="A104" t="str">
            <v>05.6032</v>
          </cell>
          <cell r="B104" t="str">
            <v>Laép ñaët xaø theùp cho coät neùo (troïng löôïng 100 kg)</v>
          </cell>
          <cell r="C104" t="str">
            <v>boä</v>
          </cell>
          <cell r="D104">
            <v>19.635999999999996</v>
          </cell>
          <cell r="E104">
            <v>31896</v>
          </cell>
          <cell r="G104" t="str">
            <v>05.6032</v>
          </cell>
        </row>
        <row r="105">
          <cell r="A105" t="str">
            <v>05.6042</v>
          </cell>
          <cell r="B105" t="str">
            <v>Laép ñaët xaø theùp cho coät neùo (troïng löôïng 140 kg)</v>
          </cell>
          <cell r="C105" t="str">
            <v>boä</v>
          </cell>
          <cell r="D105">
            <v>34538</v>
          </cell>
          <cell r="E105">
            <v>38244</v>
          </cell>
          <cell r="F105">
            <v>34538</v>
          </cell>
          <cell r="G105" t="str">
            <v>05.6042</v>
          </cell>
        </row>
        <row r="106">
          <cell r="A106" t="str">
            <v>05.6052</v>
          </cell>
          <cell r="B106" t="str">
            <v>Laép ñaët xaø theùp cho coät neùo (troïng löôïng 230 kg)</v>
          </cell>
          <cell r="C106" t="str">
            <v>boä</v>
          </cell>
          <cell r="D106">
            <v>767617.29180952371</v>
          </cell>
          <cell r="E106">
            <v>52798</v>
          </cell>
          <cell r="F106">
            <v>0</v>
          </cell>
          <cell r="G106" t="str">
            <v>05.6052</v>
          </cell>
        </row>
        <row r="107">
          <cell r="A107" t="str">
            <v>05.6062</v>
          </cell>
          <cell r="B107" t="str">
            <v>Laép ñaët xaø theùp cho coät neùo (troïng löôïng 320 kg)</v>
          </cell>
          <cell r="C107" t="str">
            <v>boä</v>
          </cell>
          <cell r="D107">
            <v>735000</v>
          </cell>
          <cell r="E107">
            <v>67507</v>
          </cell>
          <cell r="F107">
            <v>110000</v>
          </cell>
          <cell r="G107" t="str">
            <v>05.6062</v>
          </cell>
        </row>
        <row r="108">
          <cell r="A108" t="str">
            <v>05.6072</v>
          </cell>
          <cell r="B108" t="str">
            <v>Laép ñaët xaø theùp cho coät neùo (troïng löôïng 410 kg)</v>
          </cell>
          <cell r="C108" t="str">
            <v>boä</v>
          </cell>
          <cell r="D108">
            <v>1502617.2918095237</v>
          </cell>
          <cell r="E108">
            <v>79584</v>
          </cell>
          <cell r="F108">
            <v>110000</v>
          </cell>
          <cell r="G108" t="str">
            <v>05.6072</v>
          </cell>
        </row>
        <row r="109">
          <cell r="A109" t="str">
            <v>05.6082</v>
          </cell>
          <cell r="B109" t="str">
            <v>Laép ñaët xaø theùp cho coät neùo (troïng löôïng 500 kg)</v>
          </cell>
          <cell r="C109" t="str">
            <v>boä</v>
          </cell>
          <cell r="D109">
            <v>639000</v>
          </cell>
          <cell r="E109">
            <v>93984</v>
          </cell>
          <cell r="F109">
            <v>73000</v>
          </cell>
          <cell r="G109" t="str">
            <v>05.6082</v>
          </cell>
        </row>
        <row r="110">
          <cell r="A110" t="str">
            <v>05.6043</v>
          </cell>
          <cell r="B110" t="str">
            <v>Laép ñaët xaø theùp cho coät ñuùp (troïng löôïng 140 kg)</v>
          </cell>
          <cell r="C110" t="str">
            <v>boä</v>
          </cell>
          <cell r="D110">
            <v>863617.29180952371</v>
          </cell>
          <cell r="E110">
            <v>32515</v>
          </cell>
          <cell r="F110">
            <v>37000</v>
          </cell>
          <cell r="G110" t="str">
            <v>05.6043</v>
          </cell>
        </row>
        <row r="111">
          <cell r="A111" t="str">
            <v>05.6053</v>
          </cell>
          <cell r="B111" t="str">
            <v>Laép ñaët xaø theùp cho coät ñuùp (troïng löôïng 230 kg)</v>
          </cell>
          <cell r="C111" t="str">
            <v>boä</v>
          </cell>
          <cell r="E111">
            <v>46295</v>
          </cell>
          <cell r="G111" t="str">
            <v>05.6053</v>
          </cell>
        </row>
        <row r="112">
          <cell r="A112" t="str">
            <v>05.6063</v>
          </cell>
          <cell r="B112" t="str">
            <v>Laép ñaët xaø theùp cho coät ñuùp (troïng löôïng 320 kg)</v>
          </cell>
          <cell r="C112" t="str">
            <v>boä</v>
          </cell>
          <cell r="E112">
            <v>58062</v>
          </cell>
          <cell r="F112" t="str">
            <v xml:space="preserve">         </v>
          </cell>
          <cell r="G112" t="str">
            <v>05.6063</v>
          </cell>
        </row>
        <row r="113">
          <cell r="A113" t="str">
            <v>05.6073</v>
          </cell>
          <cell r="B113" t="str">
            <v>Laép ñaët xaø theùp cho coät ñuùp (troïng löôïng 410 kg)</v>
          </cell>
          <cell r="C113" t="str">
            <v>boä</v>
          </cell>
          <cell r="E113">
            <v>64101</v>
          </cell>
          <cell r="G113" t="str">
            <v>05.6073</v>
          </cell>
        </row>
        <row r="114">
          <cell r="A114" t="str">
            <v>05.6083</v>
          </cell>
          <cell r="B114" t="str">
            <v>Laép ñaët xaø theùp cho coät ñuùp (troïng löôïng 500 kg)</v>
          </cell>
          <cell r="C114" t="str">
            <v>boä</v>
          </cell>
          <cell r="E114">
            <v>69985</v>
          </cell>
          <cell r="G114" t="str">
            <v>05.6083</v>
          </cell>
        </row>
        <row r="115">
          <cell r="A115" t="str">
            <v>05.6093</v>
          </cell>
          <cell r="B115" t="str">
            <v>Laép ñaët xaø theùp cho coät ñuùp (troïng löôïng 750 kg)</v>
          </cell>
          <cell r="C115" t="str">
            <v>boä</v>
          </cell>
          <cell r="D115">
            <v>987061.99580952385</v>
          </cell>
          <cell r="E115">
            <v>89648</v>
          </cell>
          <cell r="F115">
            <v>37000</v>
          </cell>
          <cell r="G115" t="str">
            <v>05.6093</v>
          </cell>
        </row>
        <row r="116">
          <cell r="A116" t="str">
            <v>05.6103</v>
          </cell>
          <cell r="B116" t="str">
            <v>Laép ñaët xaø theùp cho coät ñuùp (troïng löôïng 1000 kg)</v>
          </cell>
          <cell r="C116" t="str">
            <v>boä</v>
          </cell>
          <cell r="E116">
            <v>105751</v>
          </cell>
          <cell r="G116" t="str">
            <v>05.6103</v>
          </cell>
        </row>
        <row r="117">
          <cell r="A117" t="str">
            <v>05.6044</v>
          </cell>
          <cell r="B117" t="str">
            <v>Laép ñaët xaø theùp cho coät ñuùp (troïng löôïng 140 kg)</v>
          </cell>
          <cell r="C117" t="str">
            <v>boä</v>
          </cell>
          <cell r="E117">
            <v>36076</v>
          </cell>
          <cell r="G117" t="str">
            <v>05.6044</v>
          </cell>
        </row>
        <row r="118">
          <cell r="A118" t="str">
            <v>05.6054</v>
          </cell>
          <cell r="B118" t="str">
            <v>Laép ñaët xaø theùp cho coät ñuùp (troïng löôïng 230 kg)</v>
          </cell>
          <cell r="C118" t="str">
            <v>boä</v>
          </cell>
          <cell r="E118">
            <v>51559</v>
          </cell>
          <cell r="G118" t="str">
            <v>05.6054</v>
          </cell>
        </row>
        <row r="119">
          <cell r="A119" t="str">
            <v>05.6064</v>
          </cell>
          <cell r="B119" t="str">
            <v>Laép ñaët xaø theùp cho coät ñuùp (troïng löôïng 320 kg)</v>
          </cell>
          <cell r="C119" t="str">
            <v>boä</v>
          </cell>
          <cell r="E119">
            <v>64565</v>
          </cell>
          <cell r="G119" t="str">
            <v>05.6064</v>
          </cell>
        </row>
        <row r="120">
          <cell r="A120" t="str">
            <v>05.6074</v>
          </cell>
          <cell r="B120" t="str">
            <v>Laép ñaët xaø theùp cho coät ñuùp (troïng löôïng 410 kg)</v>
          </cell>
          <cell r="C120" t="str">
            <v>boä</v>
          </cell>
          <cell r="D120" t="str">
            <v>§¬n vÞ</v>
          </cell>
          <cell r="E120">
            <v>71223</v>
          </cell>
          <cell r="F120" t="str">
            <v>HÖ sè bËc hµng</v>
          </cell>
          <cell r="G120" t="str">
            <v>05.6074</v>
          </cell>
        </row>
        <row r="121">
          <cell r="A121" t="str">
            <v>05.6084</v>
          </cell>
          <cell r="B121" t="str">
            <v>Laép ñaët xaø theùp cho coät ñuùp (troïng löôïng 500 kg)</v>
          </cell>
          <cell r="C121" t="str">
            <v>boä</v>
          </cell>
          <cell r="E121">
            <v>77726</v>
          </cell>
          <cell r="G121" t="str">
            <v>05.6084</v>
          </cell>
        </row>
        <row r="122">
          <cell r="A122" t="str">
            <v>05.6094</v>
          </cell>
          <cell r="B122" t="str">
            <v>Laép ñaët xaø theùp cho coät ñuùp (troïng löôïng 750 kg)</v>
          </cell>
          <cell r="C122" t="str">
            <v>boä</v>
          </cell>
          <cell r="E122">
            <v>99558</v>
          </cell>
          <cell r="F122">
            <v>1.3</v>
          </cell>
          <cell r="G122" t="str">
            <v>05.6094</v>
          </cell>
        </row>
        <row r="123">
          <cell r="A123" t="str">
            <v>05.6104</v>
          </cell>
          <cell r="B123" t="str">
            <v>Laép ñaët xaø theùp cho coät ñuùp (troïng löôïng 1000 kg)</v>
          </cell>
          <cell r="C123" t="str">
            <v>boä</v>
          </cell>
          <cell r="E123">
            <v>117518</v>
          </cell>
          <cell r="F123">
            <v>1.3</v>
          </cell>
          <cell r="G123" t="str">
            <v>05.6104</v>
          </cell>
        </row>
        <row r="124">
          <cell r="A124" t="str">
            <v>06.1105</v>
          </cell>
          <cell r="B124" t="str">
            <v>Laép ñaët söù ñöùng 22 kV</v>
          </cell>
          <cell r="C124" t="str">
            <v>söù</v>
          </cell>
          <cell r="D124">
            <v>155</v>
          </cell>
          <cell r="E124">
            <v>3499.2</v>
          </cell>
          <cell r="G124" t="str">
            <v>06.1105</v>
          </cell>
        </row>
        <row r="125">
          <cell r="A125" t="str">
            <v>06.1106</v>
          </cell>
          <cell r="B125" t="str">
            <v>Laép ñaët söù ñöùng 35 kV</v>
          </cell>
          <cell r="C125" t="str">
            <v>söù</v>
          </cell>
          <cell r="D125">
            <v>155</v>
          </cell>
          <cell r="E125">
            <v>4459.2</v>
          </cell>
          <cell r="G125" t="str">
            <v>06.1106</v>
          </cell>
        </row>
        <row r="126">
          <cell r="A126" t="str">
            <v>06.1213</v>
          </cell>
          <cell r="B126" t="str">
            <v>Laép ñaët söù ñöùng haï theá loaïi 2 söù</v>
          </cell>
          <cell r="C126" t="str">
            <v>söù</v>
          </cell>
          <cell r="D126">
            <v>4735.5</v>
          </cell>
          <cell r="E126">
            <v>2884.3</v>
          </cell>
          <cell r="G126" t="str">
            <v>06.1213</v>
          </cell>
        </row>
        <row r="127">
          <cell r="A127" t="str">
            <v>06.1214</v>
          </cell>
          <cell r="B127" t="str">
            <v>Laép ñaët söù ñöùng haï theá loaïi 3 söù</v>
          </cell>
          <cell r="C127" t="str">
            <v>söù</v>
          </cell>
          <cell r="D127">
            <v>14490</v>
          </cell>
          <cell r="E127">
            <v>4017.4</v>
          </cell>
          <cell r="G127" t="str">
            <v>06.1214</v>
          </cell>
        </row>
        <row r="128">
          <cell r="A128" t="str">
            <v>06.1215</v>
          </cell>
          <cell r="B128" t="str">
            <v>Laép ñaët söù ñöùng haï theá loaïi 4 söù</v>
          </cell>
          <cell r="C128" t="str">
            <v>söù</v>
          </cell>
          <cell r="D128">
            <v>21000</v>
          </cell>
          <cell r="E128">
            <v>5665.5</v>
          </cell>
          <cell r="G128" t="str">
            <v>06.1215</v>
          </cell>
        </row>
        <row r="129">
          <cell r="A129" t="str">
            <v>06.1411</v>
          </cell>
          <cell r="B129" t="str">
            <v>Laép ñaët chuoãi söù ñôõ £ 2 baùt chieàu cao £ 20m</v>
          </cell>
          <cell r="C129" t="str">
            <v>chuoãi</v>
          </cell>
          <cell r="D129">
            <v>405</v>
          </cell>
          <cell r="E129">
            <v>2925</v>
          </cell>
          <cell r="G129" t="str">
            <v>06.1411</v>
          </cell>
        </row>
        <row r="130">
          <cell r="A130" t="str">
            <v>06.1412</v>
          </cell>
          <cell r="B130" t="str">
            <v>Laép ñaët chuoãi söù ñôõ £ 2 baùt chieàu cao £ 30m</v>
          </cell>
          <cell r="C130" t="str">
            <v>chuoãi</v>
          </cell>
          <cell r="D130">
            <v>405</v>
          </cell>
          <cell r="E130">
            <v>3738</v>
          </cell>
          <cell r="G130" t="str">
            <v>06.1412</v>
          </cell>
        </row>
        <row r="131">
          <cell r="A131" t="str">
            <v>06.1421</v>
          </cell>
          <cell r="B131" t="str">
            <v>Laép ñaët chuoãi söù ñôõ £ 5 baùt chieàu cao £ 20m</v>
          </cell>
          <cell r="C131" t="str">
            <v>chuoãi</v>
          </cell>
          <cell r="D131">
            <v>610</v>
          </cell>
          <cell r="E131">
            <v>6500</v>
          </cell>
          <cell r="G131" t="str">
            <v>06.1421</v>
          </cell>
        </row>
        <row r="132">
          <cell r="A132" t="str">
            <v>06.1422</v>
          </cell>
          <cell r="B132" t="str">
            <v>Laép ñaët chuoãi söù ñôõ £ 5 baùt chieàu cao £ 30m</v>
          </cell>
          <cell r="C132" t="str">
            <v>chuoãi</v>
          </cell>
          <cell r="D132">
            <v>610</v>
          </cell>
          <cell r="E132">
            <v>6825</v>
          </cell>
          <cell r="G132" t="str">
            <v>06.1422</v>
          </cell>
        </row>
        <row r="133">
          <cell r="A133" t="str">
            <v>06.1431</v>
          </cell>
          <cell r="B133" t="str">
            <v>Laép ñaët chuoãi söù ñôõ £ 8 baùt chieàu cao £ 20m</v>
          </cell>
          <cell r="C133" t="str">
            <v>chuoãi</v>
          </cell>
          <cell r="D133">
            <v>975</v>
          </cell>
          <cell r="E133">
            <v>10401</v>
          </cell>
          <cell r="G133" t="str">
            <v>06.1431</v>
          </cell>
        </row>
        <row r="134">
          <cell r="A134" t="str">
            <v>06.1432</v>
          </cell>
          <cell r="B134" t="str">
            <v>Laép ñaët chuoãi söù ñôõ £ 8 baùt chieàu cao £ 30m</v>
          </cell>
          <cell r="C134" t="str">
            <v>chuoãi</v>
          </cell>
          <cell r="D134">
            <v>975</v>
          </cell>
          <cell r="E134">
            <v>10888</v>
          </cell>
          <cell r="G134" t="str">
            <v>06.1432</v>
          </cell>
        </row>
        <row r="135">
          <cell r="A135" t="str">
            <v>06.1441</v>
          </cell>
          <cell r="B135" t="str">
            <v>Laép ñaët chuoãi söù ñôõ £ 11 baùt chieàu cao £ 20m</v>
          </cell>
          <cell r="C135" t="str">
            <v>chuoãi</v>
          </cell>
          <cell r="D135">
            <v>1335</v>
          </cell>
          <cell r="E135">
            <v>14626</v>
          </cell>
          <cell r="G135" t="str">
            <v>06.1441</v>
          </cell>
        </row>
        <row r="136">
          <cell r="A136" t="str">
            <v>06.1442</v>
          </cell>
          <cell r="B136" t="str">
            <v>Laép ñaët chuoãi söù ñôõ £ 11 baùt chieàu cao £ 30m</v>
          </cell>
          <cell r="C136" t="str">
            <v>chuoãi</v>
          </cell>
          <cell r="D136">
            <v>1335</v>
          </cell>
          <cell r="E136">
            <v>15438</v>
          </cell>
          <cell r="G136" t="str">
            <v>06.1442</v>
          </cell>
        </row>
        <row r="137">
          <cell r="A137" t="str">
            <v>06.1511</v>
          </cell>
          <cell r="B137" t="str">
            <v>Laép ñaët chuoãi söù neùo £ 2 baùt chieàu cao £ 20m</v>
          </cell>
          <cell r="C137" t="str">
            <v>chuoãi</v>
          </cell>
          <cell r="D137">
            <v>405</v>
          </cell>
          <cell r="E137">
            <v>3088</v>
          </cell>
          <cell r="G137" t="str">
            <v>06.1511</v>
          </cell>
        </row>
        <row r="138">
          <cell r="A138" t="str">
            <v>06.1512</v>
          </cell>
          <cell r="B138" t="str">
            <v>Laép ñaët chuoãi söù neùo £ 2 baùt chieàu cao £ 30m</v>
          </cell>
          <cell r="C138" t="str">
            <v>chuoãi</v>
          </cell>
          <cell r="D138">
            <v>405</v>
          </cell>
          <cell r="E138">
            <v>3900</v>
          </cell>
          <cell r="G138" t="str">
            <v>06.1512</v>
          </cell>
        </row>
        <row r="139">
          <cell r="A139" t="str">
            <v>06.1521</v>
          </cell>
          <cell r="B139" t="str">
            <v>Laép ñaët chuoãi söù neùo £ 5 baùt chieàu cao £ 20m</v>
          </cell>
          <cell r="C139" t="str">
            <v>chuoãi</v>
          </cell>
          <cell r="D139">
            <v>610</v>
          </cell>
          <cell r="E139">
            <v>7313</v>
          </cell>
          <cell r="G139" t="str">
            <v>06.1521</v>
          </cell>
        </row>
        <row r="140">
          <cell r="A140" t="str">
            <v>06.1522</v>
          </cell>
          <cell r="B140" t="str">
            <v>Laép ñaët chuoãi söù neùo £ 5 baùt chieàu cao £ 30m</v>
          </cell>
          <cell r="C140" t="str">
            <v>chuoãi</v>
          </cell>
          <cell r="D140">
            <v>610</v>
          </cell>
          <cell r="E140">
            <v>7638</v>
          </cell>
          <cell r="G140" t="str">
            <v>06.1522</v>
          </cell>
        </row>
        <row r="141">
          <cell r="A141" t="str">
            <v>06.1531</v>
          </cell>
          <cell r="B141" t="str">
            <v>Laép ñaët chuoãi söù neùo £ 8 baùt chieàu cao £ 20m</v>
          </cell>
          <cell r="C141" t="str">
            <v>chuoãi</v>
          </cell>
          <cell r="D141">
            <v>975</v>
          </cell>
          <cell r="E141">
            <v>11538</v>
          </cell>
          <cell r="G141" t="str">
            <v>06.1531</v>
          </cell>
        </row>
        <row r="142">
          <cell r="A142" t="str">
            <v>06.1532</v>
          </cell>
          <cell r="B142" t="str">
            <v>Laép ñaët chuoãi söù neùo £ 8 baùt chieàu cao £ 30m</v>
          </cell>
          <cell r="C142" t="str">
            <v>chuoãi</v>
          </cell>
          <cell r="D142">
            <v>975</v>
          </cell>
          <cell r="E142">
            <v>12188</v>
          </cell>
          <cell r="G142" t="str">
            <v>06.1532</v>
          </cell>
        </row>
        <row r="143">
          <cell r="A143" t="str">
            <v>06.1541</v>
          </cell>
          <cell r="B143" t="str">
            <v>Laép ñaët chuoãi söù neùo £ 11 baùt chieàu cao £ 20m</v>
          </cell>
          <cell r="C143" t="str">
            <v>chuoãi</v>
          </cell>
          <cell r="D143">
            <v>1335</v>
          </cell>
          <cell r="E143">
            <v>16413</v>
          </cell>
          <cell r="G143" t="str">
            <v>06.1541</v>
          </cell>
        </row>
        <row r="144">
          <cell r="A144" t="str">
            <v>06.1542</v>
          </cell>
          <cell r="B144" t="str">
            <v>Laép ñaët chuoãi söù neùo £ 11 baùt chieàu cao £ 30m</v>
          </cell>
          <cell r="C144" t="str">
            <v>chuoãi</v>
          </cell>
          <cell r="D144">
            <v>1335</v>
          </cell>
          <cell r="E144">
            <v>17389</v>
          </cell>
          <cell r="G144" t="str">
            <v>06.1542</v>
          </cell>
        </row>
        <row r="145">
          <cell r="A145" t="str">
            <v>06.2011</v>
          </cell>
          <cell r="B145" t="str">
            <v>Laép taï choáng rung (Coät coù chieàu cao £ 20m)</v>
          </cell>
          <cell r="C145" t="str">
            <v>boä</v>
          </cell>
          <cell r="E145">
            <v>5850</v>
          </cell>
          <cell r="G145" t="str">
            <v>06.2011</v>
          </cell>
        </row>
        <row r="146">
          <cell r="A146" t="str">
            <v>06.2012</v>
          </cell>
          <cell r="B146" t="str">
            <v>Laép taï choáng rung (Coät coù chieàu cao £ 30m)</v>
          </cell>
          <cell r="C146" t="str">
            <v>boä</v>
          </cell>
          <cell r="E146">
            <v>6175</v>
          </cell>
          <cell r="G146" t="str">
            <v>06.2012</v>
          </cell>
        </row>
        <row r="147">
          <cell r="A147" t="str">
            <v>06.2013</v>
          </cell>
          <cell r="B147" t="str">
            <v>Laép taï choáng rung (Coät coù chieàu cao £ 40m)</v>
          </cell>
          <cell r="C147" t="str">
            <v>boä</v>
          </cell>
          <cell r="E147">
            <v>6988</v>
          </cell>
          <cell r="G147" t="str">
            <v>06.2013</v>
          </cell>
        </row>
        <row r="148">
          <cell r="A148" t="str">
            <v>06.2014</v>
          </cell>
          <cell r="B148" t="str">
            <v>Laép taï choáng rung (Coät coù chieàu cao £ 50m)</v>
          </cell>
          <cell r="C148" t="str">
            <v>boä</v>
          </cell>
          <cell r="E148">
            <v>7963</v>
          </cell>
          <cell r="G148" t="str">
            <v>06.2014</v>
          </cell>
        </row>
        <row r="149">
          <cell r="A149" t="str">
            <v>06.2015</v>
          </cell>
          <cell r="B149" t="str">
            <v>Laép taï choáng rung (Coät coù chieàu cao &gt; 50m)</v>
          </cell>
          <cell r="C149" t="str">
            <v>boä</v>
          </cell>
          <cell r="E149">
            <v>8776</v>
          </cell>
          <cell r="G149" t="str">
            <v>06.2015</v>
          </cell>
        </row>
        <row r="150">
          <cell r="A150" t="str">
            <v>06.2110</v>
          </cell>
          <cell r="B150" t="str">
            <v>Laép ñaët coå deà</v>
          </cell>
          <cell r="C150" t="str">
            <v>boä</v>
          </cell>
          <cell r="E150">
            <v>5688</v>
          </cell>
          <cell r="G150" t="str">
            <v>06.2110</v>
          </cell>
        </row>
        <row r="151">
          <cell r="A151" t="str">
            <v>06.2120</v>
          </cell>
          <cell r="B151" t="str">
            <v xml:space="preserve">Laép ñaët daây neùo </v>
          </cell>
          <cell r="C151" t="str">
            <v>boä</v>
          </cell>
          <cell r="E151">
            <v>7313</v>
          </cell>
          <cell r="G151" t="str">
            <v>06.2120</v>
          </cell>
        </row>
        <row r="152">
          <cell r="A152" t="str">
            <v>06.2141</v>
          </cell>
          <cell r="B152" t="str">
            <v>Laép ñaët khoùa ñôõ daây choáng seùt tieát dieän £ 70 (Coät coù chieàu cao £ 20m)</v>
          </cell>
          <cell r="C152" t="str">
            <v>boä</v>
          </cell>
          <cell r="E152">
            <v>1788</v>
          </cell>
          <cell r="G152" t="str">
            <v>06.2141</v>
          </cell>
        </row>
        <row r="153">
          <cell r="A153" t="str">
            <v>06.2142</v>
          </cell>
          <cell r="B153" t="str">
            <v>Laép ñaët khoùa ñôõ daây choáng seùt tieát dieän £ 70 (Coät coù chieàu cao £ 30m)</v>
          </cell>
          <cell r="C153" t="str">
            <v>boä</v>
          </cell>
          <cell r="E153">
            <v>1950</v>
          </cell>
          <cell r="G153" t="str">
            <v>06.2142</v>
          </cell>
        </row>
        <row r="154">
          <cell r="A154" t="str">
            <v>06.2151</v>
          </cell>
          <cell r="B154" t="str">
            <v>Laép ñaët khoùa ñôõ daây choáng seùt tieát dieän £ 240 (Coät coù chieàu cao £ 20m)</v>
          </cell>
          <cell r="C154" t="str">
            <v>boä</v>
          </cell>
          <cell r="D154">
            <v>75046</v>
          </cell>
          <cell r="E154">
            <v>2763</v>
          </cell>
          <cell r="G154" t="str">
            <v>06.2151</v>
          </cell>
        </row>
        <row r="155">
          <cell r="A155" t="str">
            <v>06.2152</v>
          </cell>
          <cell r="B155" t="str">
            <v>Laép ñaët khoùa ñôõ daây choáng seùt tieát dieän £ 240 (Coät coù chieàu cao £ 30m)</v>
          </cell>
          <cell r="C155" t="str">
            <v>boä</v>
          </cell>
          <cell r="E155">
            <v>2925</v>
          </cell>
          <cell r="G155" t="str">
            <v>06.2152</v>
          </cell>
        </row>
        <row r="156">
          <cell r="A156" t="str">
            <v>06.2161</v>
          </cell>
          <cell r="B156" t="str">
            <v>Laép ñaët khoùa ñôõ daây choáng seùt tieát dieän &gt; 240 (Coät coù chieàu cao £ 20m)</v>
          </cell>
          <cell r="C156" t="str">
            <v>boä</v>
          </cell>
          <cell r="E156">
            <v>5688</v>
          </cell>
          <cell r="G156" t="str">
            <v>06.2161</v>
          </cell>
        </row>
        <row r="157">
          <cell r="A157" t="str">
            <v>06.2162</v>
          </cell>
          <cell r="B157" t="str">
            <v>Laép ñaët khoùa ñôõ daây choáng seùt tieát dieän &gt; 240 (Coät coù chieàu cao £ 30m)</v>
          </cell>
          <cell r="C157" t="str">
            <v>boä</v>
          </cell>
          <cell r="E157">
            <v>5850</v>
          </cell>
          <cell r="G157" t="str">
            <v>06.2162</v>
          </cell>
        </row>
        <row r="158">
          <cell r="A158" t="str">
            <v>06.5011</v>
          </cell>
          <cell r="B158" t="str">
            <v>Vöôït ñöôøng daây thoâng tin tieát dieän daây £ 50</v>
          </cell>
          <cell r="C158" t="str">
            <v>V.trí</v>
          </cell>
          <cell r="D158">
            <v>75046</v>
          </cell>
          <cell r="E158">
            <v>78346</v>
          </cell>
          <cell r="G158" t="str">
            <v>06.5011</v>
          </cell>
        </row>
        <row r="159">
          <cell r="A159" t="str">
            <v>06.5012</v>
          </cell>
          <cell r="B159" t="str">
            <v>Vöôït ñöôøng daây thoâng tin tieát dieän daây £ 95</v>
          </cell>
          <cell r="C159" t="str">
            <v>V.trí</v>
          </cell>
          <cell r="D159">
            <v>104623</v>
          </cell>
          <cell r="E159">
            <v>90887</v>
          </cell>
          <cell r="G159" t="str">
            <v>06.5012</v>
          </cell>
        </row>
        <row r="160">
          <cell r="A160" t="str">
            <v>06.5013</v>
          </cell>
          <cell r="B160" t="str">
            <v>Vöôït ñöôøng daây thoâng tin tieát dieän daây £ 150</v>
          </cell>
          <cell r="C160" t="str">
            <v>V.trí</v>
          </cell>
          <cell r="D160">
            <v>134516</v>
          </cell>
          <cell r="E160">
            <v>127737</v>
          </cell>
          <cell r="G160" t="str">
            <v>06.5013</v>
          </cell>
        </row>
        <row r="161">
          <cell r="A161" t="str">
            <v>06.5014</v>
          </cell>
          <cell r="B161" t="str">
            <v>Vöôït ñöôøng daây thoâng tin tieát dieän daây £ 240</v>
          </cell>
          <cell r="C161" t="str">
            <v>V.trí</v>
          </cell>
          <cell r="D161">
            <v>163462</v>
          </cell>
          <cell r="E161">
            <v>143530</v>
          </cell>
          <cell r="G161" t="str">
            <v>06.5014</v>
          </cell>
        </row>
        <row r="162">
          <cell r="A162" t="str">
            <v>06.5015</v>
          </cell>
          <cell r="B162" t="str">
            <v>Vöôït ñöôøng daây thoâng tin tieát dieän daây &gt; 240</v>
          </cell>
          <cell r="C162" t="str">
            <v>V.trí</v>
          </cell>
          <cell r="D162">
            <v>223247</v>
          </cell>
          <cell r="E162">
            <v>226521</v>
          </cell>
          <cell r="F162">
            <v>0</v>
          </cell>
          <cell r="G162" t="str">
            <v>06.5015</v>
          </cell>
        </row>
        <row r="163">
          <cell r="A163" t="str">
            <v>06.5011</v>
          </cell>
          <cell r="B163" t="str">
            <v>Vöôït ñöôøng daây haï theá tieát dieän daây £ 50</v>
          </cell>
          <cell r="C163" t="str">
            <v>V.trí</v>
          </cell>
          <cell r="D163">
            <v>75046</v>
          </cell>
          <cell r="E163">
            <v>78346</v>
          </cell>
          <cell r="G163" t="str">
            <v>06.5011</v>
          </cell>
        </row>
        <row r="164">
          <cell r="A164" t="str">
            <v>06.5012</v>
          </cell>
          <cell r="B164" t="str">
            <v>Vöôït ñöôøng daây haï theá tieát dieän daây £ 95</v>
          </cell>
          <cell r="C164" t="str">
            <v>V.trí</v>
          </cell>
          <cell r="D164">
            <v>104623</v>
          </cell>
          <cell r="E164">
            <v>90887</v>
          </cell>
          <cell r="G164" t="str">
            <v>06.5012</v>
          </cell>
        </row>
        <row r="165">
          <cell r="A165" t="str">
            <v>06.5013</v>
          </cell>
          <cell r="B165" t="str">
            <v>Vöôït ñöôøng daây haï theá tieát dieän daây £ 150</v>
          </cell>
          <cell r="C165" t="str">
            <v>V.trí</v>
          </cell>
          <cell r="D165">
            <v>134516</v>
          </cell>
          <cell r="E165">
            <v>127737</v>
          </cell>
          <cell r="G165" t="str">
            <v>06.5013</v>
          </cell>
        </row>
        <row r="166">
          <cell r="A166" t="str">
            <v>06.5014</v>
          </cell>
          <cell r="B166" t="str">
            <v>Vöôït ñöôøng daây haï theá tieát dieän daây £ 240</v>
          </cell>
          <cell r="C166" t="str">
            <v>V.trí</v>
          </cell>
          <cell r="D166">
            <v>163462</v>
          </cell>
          <cell r="E166">
            <v>143530</v>
          </cell>
          <cell r="G166" t="str">
            <v>06.5014</v>
          </cell>
        </row>
        <row r="167">
          <cell r="A167" t="str">
            <v>06.5015</v>
          </cell>
          <cell r="B167" t="str">
            <v>Vöôït ñöôøng daây haï theá tieát dieän daây &gt; 240</v>
          </cell>
          <cell r="C167" t="str">
            <v>V.trí</v>
          </cell>
          <cell r="D167">
            <v>223247</v>
          </cell>
          <cell r="E167">
            <v>226521</v>
          </cell>
          <cell r="G167" t="str">
            <v>06.5015</v>
          </cell>
        </row>
        <row r="168">
          <cell r="A168" t="str">
            <v>06.5021</v>
          </cell>
          <cell r="B168" t="str">
            <v>Vöôït ñöôøng daây 35 kV tieát dieän daây £ 50</v>
          </cell>
          <cell r="C168" t="str">
            <v>V.trí</v>
          </cell>
          <cell r="D168">
            <v>119570</v>
          </cell>
          <cell r="E168">
            <v>105596</v>
          </cell>
          <cell r="G168" t="str">
            <v>06.5021</v>
          </cell>
        </row>
        <row r="169">
          <cell r="A169" t="str">
            <v>06.5022</v>
          </cell>
          <cell r="B169" t="str">
            <v>Vöôït ñöôøng daây 35 kV tieát dieän daây £ 95</v>
          </cell>
          <cell r="C169" t="str">
            <v>V.trí</v>
          </cell>
          <cell r="D169">
            <v>149462</v>
          </cell>
          <cell r="E169">
            <v>121544</v>
          </cell>
          <cell r="G169" t="str">
            <v>06.5022</v>
          </cell>
        </row>
        <row r="170">
          <cell r="A170" t="str">
            <v>06.5023</v>
          </cell>
          <cell r="B170" t="str">
            <v>Vöôït ñöôøng daây 35 kV tieát dieän daây £ 150</v>
          </cell>
          <cell r="C170" t="str">
            <v>V.trí</v>
          </cell>
          <cell r="D170">
            <v>178093</v>
          </cell>
          <cell r="E170">
            <v>148495</v>
          </cell>
          <cell r="G170" t="str">
            <v>06.5023</v>
          </cell>
        </row>
        <row r="171">
          <cell r="A171" t="str">
            <v>06.5024</v>
          </cell>
          <cell r="B171" t="str">
            <v>Vöôït ñöôøng daây 35 kV tieát dieän daây £ 240</v>
          </cell>
          <cell r="C171" t="str">
            <v>V.trí</v>
          </cell>
          <cell r="D171">
            <v>224193</v>
          </cell>
          <cell r="E171">
            <v>166446</v>
          </cell>
          <cell r="G171" t="str">
            <v>06.5024</v>
          </cell>
        </row>
        <row r="172">
          <cell r="A172" t="str">
            <v>06.5025</v>
          </cell>
          <cell r="B172" t="str">
            <v>Vöôït ñöôøng daây 35 kV tieát dieän daây &gt; 240</v>
          </cell>
          <cell r="C172" t="str">
            <v>V.trí</v>
          </cell>
          <cell r="D172">
            <v>313870</v>
          </cell>
          <cell r="E172">
            <v>290467</v>
          </cell>
          <cell r="G172" t="str">
            <v>06.5025</v>
          </cell>
        </row>
        <row r="173">
          <cell r="A173" t="str">
            <v>06.5061</v>
          </cell>
          <cell r="B173" t="str">
            <v>Vöôït ñöôøng giao thoâng &gt;10m tieát dieän daây £ 50</v>
          </cell>
          <cell r="C173" t="str">
            <v>V.trí</v>
          </cell>
          <cell r="D173">
            <v>177462</v>
          </cell>
          <cell r="E173">
            <v>143995</v>
          </cell>
          <cell r="G173" t="str">
            <v>06.5061</v>
          </cell>
        </row>
        <row r="174">
          <cell r="A174" t="str">
            <v>06.5062</v>
          </cell>
          <cell r="B174" t="str">
            <v>Vöôït ñöôøng giao thoâng &gt;10m tieát dieän daây £ 95</v>
          </cell>
          <cell r="C174" t="str">
            <v>V.trí</v>
          </cell>
          <cell r="D174">
            <v>252130</v>
          </cell>
          <cell r="E174">
            <v>190445</v>
          </cell>
          <cell r="G174" t="str">
            <v>06.5062</v>
          </cell>
        </row>
        <row r="175">
          <cell r="A175" t="str">
            <v>06.5063</v>
          </cell>
          <cell r="B175" t="str">
            <v>Vöôït ñöôøng giao thoâng &gt;10m tieát dieän daây £ 150</v>
          </cell>
          <cell r="C175" t="str">
            <v>V.trí</v>
          </cell>
          <cell r="D175">
            <v>328186</v>
          </cell>
          <cell r="E175">
            <v>233024</v>
          </cell>
          <cell r="G175" t="str">
            <v>06.5063</v>
          </cell>
        </row>
        <row r="176">
          <cell r="A176" t="str">
            <v>06.5064</v>
          </cell>
          <cell r="B176" t="str">
            <v>Vöôït ñöôøng giao thoâng &gt;10m tieát dieän daây £ 240</v>
          </cell>
          <cell r="C176" t="str">
            <v>V.trí</v>
          </cell>
          <cell r="D176">
            <v>285447</v>
          </cell>
          <cell r="E176">
            <v>261823</v>
          </cell>
          <cell r="G176" t="str">
            <v>06.5064</v>
          </cell>
        </row>
        <row r="177">
          <cell r="A177" t="str">
            <v>06.5065</v>
          </cell>
          <cell r="B177" t="str">
            <v>Vöôït ñöôøng giao thoâng &gt;10m tieát dieän daây &gt; 240</v>
          </cell>
          <cell r="C177" t="str">
            <v>V.trí</v>
          </cell>
          <cell r="D177">
            <v>532260</v>
          </cell>
          <cell r="E177">
            <v>410618</v>
          </cell>
          <cell r="G177" t="str">
            <v>06.5065</v>
          </cell>
        </row>
        <row r="178">
          <cell r="A178" t="str">
            <v>06.5071</v>
          </cell>
          <cell r="B178" t="str">
            <v>Vò trí beû goùc tieát dieän daây £ 50</v>
          </cell>
          <cell r="C178" t="str">
            <v>V.trí</v>
          </cell>
          <cell r="E178">
            <v>30697</v>
          </cell>
          <cell r="G178" t="str">
            <v>06.5071</v>
          </cell>
        </row>
        <row r="179">
          <cell r="A179" t="str">
            <v>06.5072</v>
          </cell>
          <cell r="B179" t="str">
            <v>Vò trí beû goùc tieát dieän daây £ 95</v>
          </cell>
          <cell r="C179" t="str">
            <v>V.trí</v>
          </cell>
          <cell r="E179">
            <v>61933</v>
          </cell>
          <cell r="G179" t="str">
            <v>06.5072</v>
          </cell>
        </row>
        <row r="180">
          <cell r="A180" t="str">
            <v>06.5073</v>
          </cell>
          <cell r="B180" t="str">
            <v>Vò trí beû goùc tieát dieän daây £ 150</v>
          </cell>
          <cell r="C180" t="str">
            <v>V.trí</v>
          </cell>
          <cell r="E180">
            <v>78346</v>
          </cell>
          <cell r="G180" t="str">
            <v>06.5073</v>
          </cell>
        </row>
        <row r="181">
          <cell r="A181" t="str">
            <v>06.5074</v>
          </cell>
          <cell r="B181" t="str">
            <v>Vò trí beû goùc tieát dieän daây £ 240</v>
          </cell>
          <cell r="C181" t="str">
            <v>V.trí</v>
          </cell>
          <cell r="E181">
            <v>80978</v>
          </cell>
          <cell r="G181" t="str">
            <v>06.5074</v>
          </cell>
        </row>
        <row r="182">
          <cell r="A182" t="str">
            <v>06.5075</v>
          </cell>
          <cell r="B182" t="str">
            <v>Vò trí beû goùc tieát dieän daây &gt; 240</v>
          </cell>
          <cell r="C182" t="str">
            <v>V.trí</v>
          </cell>
          <cell r="E182">
            <v>150188</v>
          </cell>
          <cell r="G182" t="str">
            <v>06.5075</v>
          </cell>
        </row>
        <row r="183">
          <cell r="A183" t="str">
            <v>06.6104</v>
          </cell>
          <cell r="B183" t="str">
            <v>Raûi caêng daây laáy ñoä voõng daây AC-50mm 2</v>
          </cell>
          <cell r="C183" t="str">
            <v>km</v>
          </cell>
          <cell r="D183">
            <v>212189</v>
          </cell>
          <cell r="E183">
            <v>261153</v>
          </cell>
          <cell r="G183" t="str">
            <v>06.6104</v>
          </cell>
        </row>
        <row r="184">
          <cell r="A184" t="str">
            <v>06.6105</v>
          </cell>
          <cell r="B184" t="str">
            <v>Raûi caêng daây laáy ñoä voõng daây AC-70mm 2</v>
          </cell>
          <cell r="C184" t="str">
            <v>km</v>
          </cell>
          <cell r="D184">
            <v>212789</v>
          </cell>
          <cell r="E184">
            <v>348908</v>
          </cell>
          <cell r="G184" t="str">
            <v>06.6105</v>
          </cell>
        </row>
        <row r="185">
          <cell r="A185" t="str">
            <v>06.6106</v>
          </cell>
          <cell r="B185" t="str">
            <v>Raûi caêng daây laáy ñoä voõng daây AC-95mm 2</v>
          </cell>
          <cell r="C185" t="str">
            <v>km</v>
          </cell>
          <cell r="D185">
            <v>212789</v>
          </cell>
          <cell r="E185">
            <v>475178</v>
          </cell>
          <cell r="G185" t="str">
            <v>06.6106</v>
          </cell>
        </row>
        <row r="186">
          <cell r="A186" t="str">
            <v>06.6107</v>
          </cell>
          <cell r="B186" t="str">
            <v>Raûi caêng daây laáy ñoä voõng daây AC-120mm 2</v>
          </cell>
          <cell r="C186" t="str">
            <v>km</v>
          </cell>
          <cell r="D186">
            <v>298671</v>
          </cell>
          <cell r="E186">
            <v>588862</v>
          </cell>
          <cell r="G186" t="str">
            <v>06.6107</v>
          </cell>
        </row>
        <row r="187">
          <cell r="A187" t="str">
            <v>06.6108</v>
          </cell>
          <cell r="B187" t="str">
            <v>Raûi caêng daây laáy ñoä voõng daây AC-150mm 2</v>
          </cell>
          <cell r="C187" t="str">
            <v>km</v>
          </cell>
          <cell r="D187">
            <v>298671</v>
          </cell>
          <cell r="E187">
            <v>712550</v>
          </cell>
          <cell r="G187" t="str">
            <v>06.6108</v>
          </cell>
        </row>
        <row r="188">
          <cell r="A188" t="str">
            <v>06.6109</v>
          </cell>
          <cell r="B188" t="str">
            <v>Raûi caêng daây laáy ñoä voõng daây AC-185mm 2</v>
          </cell>
          <cell r="C188" t="str">
            <v>km</v>
          </cell>
          <cell r="D188">
            <v>298671</v>
          </cell>
          <cell r="E188">
            <v>840899</v>
          </cell>
          <cell r="G188" t="str">
            <v>06.6109</v>
          </cell>
        </row>
        <row r="189">
          <cell r="A189" t="str">
            <v>06.6110</v>
          </cell>
          <cell r="B189" t="str">
            <v>Raûi caêng daây laáy ñoä voõng daây AC-240mm 2</v>
          </cell>
          <cell r="C189" t="str">
            <v>km</v>
          </cell>
          <cell r="D189">
            <v>298671</v>
          </cell>
          <cell r="E189">
            <v>924792</v>
          </cell>
          <cell r="G189" t="str">
            <v>06.6110</v>
          </cell>
        </row>
        <row r="190">
          <cell r="A190" t="str">
            <v>06.6124</v>
          </cell>
          <cell r="B190" t="str">
            <v>Raûi caêng daây laáy ñoä voõng daây A-50mm 2</v>
          </cell>
          <cell r="C190" t="str">
            <v>km</v>
          </cell>
          <cell r="D190">
            <v>212189</v>
          </cell>
          <cell r="E190">
            <v>208012</v>
          </cell>
          <cell r="G190" t="str">
            <v>06.6124</v>
          </cell>
        </row>
        <row r="191">
          <cell r="A191" t="str">
            <v>06.6125</v>
          </cell>
          <cell r="B191" t="str">
            <v>Raûi caêng daây laáy ñoä voõng daây A-70mm 2</v>
          </cell>
          <cell r="C191" t="str">
            <v>km</v>
          </cell>
          <cell r="D191">
            <v>212189</v>
          </cell>
          <cell r="E191">
            <v>279516</v>
          </cell>
          <cell r="G191" t="str">
            <v>06.6125</v>
          </cell>
        </row>
        <row r="192">
          <cell r="A192" t="str">
            <v>06.6126</v>
          </cell>
          <cell r="B192" t="str">
            <v>Raûi caêng daây laáy ñoä voõng daây A-95mm 2</v>
          </cell>
          <cell r="C192" t="str">
            <v>km</v>
          </cell>
          <cell r="D192">
            <v>212189</v>
          </cell>
          <cell r="E192">
            <v>381897</v>
          </cell>
          <cell r="G192" t="str">
            <v>06.6126</v>
          </cell>
        </row>
        <row r="193">
          <cell r="A193" t="str">
            <v>06.6133</v>
          </cell>
          <cell r="B193" t="str">
            <v>Raûi caêng daây choáng seùt tieát dieän 35mm 2</v>
          </cell>
          <cell r="C193" t="str">
            <v>km</v>
          </cell>
          <cell r="D193">
            <v>211789</v>
          </cell>
          <cell r="E193">
            <v>365484</v>
          </cell>
          <cell r="G193" t="str">
            <v>06.6133</v>
          </cell>
        </row>
        <row r="194">
          <cell r="A194" t="str">
            <v>06.6134</v>
          </cell>
          <cell r="B194" t="str">
            <v>Raûi caêng daây choáng seùt tieát dieän 50mm 2</v>
          </cell>
          <cell r="C194" t="str">
            <v>km</v>
          </cell>
          <cell r="D194">
            <v>211789</v>
          </cell>
          <cell r="E194">
            <v>409524</v>
          </cell>
          <cell r="G194" t="str">
            <v>06.6134</v>
          </cell>
        </row>
        <row r="195">
          <cell r="A195" t="str">
            <v>06.6135</v>
          </cell>
          <cell r="B195" t="str">
            <v>Raûi caêng daây choáng seùt tieát dieän 70mm 2</v>
          </cell>
          <cell r="C195" t="str">
            <v>km</v>
          </cell>
          <cell r="D195">
            <v>211789</v>
          </cell>
          <cell r="E195">
            <v>491429</v>
          </cell>
          <cell r="G195" t="str">
            <v>06.6135</v>
          </cell>
        </row>
        <row r="197">
          <cell r="A197" t="str">
            <v>02.1211</v>
          </cell>
          <cell r="B197" t="str">
            <v>Vaän chuyeån xi maêng cöï ly 100m</v>
          </cell>
          <cell r="C197" t="str">
            <v>taán</v>
          </cell>
          <cell r="E197">
            <v>71813</v>
          </cell>
        </row>
        <row r="198">
          <cell r="A198" t="str">
            <v>02.1212</v>
          </cell>
          <cell r="B198" t="str">
            <v>Vaän chuyeån xi maêng cöï ly 300m</v>
          </cell>
          <cell r="C198" t="str">
            <v>taán</v>
          </cell>
          <cell r="E198">
            <v>67545</v>
          </cell>
        </row>
        <row r="199">
          <cell r="A199" t="str">
            <v>02.1213</v>
          </cell>
          <cell r="B199" t="str">
            <v>Vaän chuyeån xi maêng cöï ly 500m</v>
          </cell>
          <cell r="C199" t="str">
            <v>taán</v>
          </cell>
          <cell r="E199">
            <v>66956</v>
          </cell>
        </row>
        <row r="200">
          <cell r="A200" t="str">
            <v>02.1214</v>
          </cell>
          <cell r="B200" t="str">
            <v>Vaän chuyeån xi maêng cöï ly &gt;500m</v>
          </cell>
          <cell r="C200" t="str">
            <v>taán</v>
          </cell>
          <cell r="E200">
            <v>66515</v>
          </cell>
        </row>
        <row r="202">
          <cell r="A202" t="str">
            <v>02.1241</v>
          </cell>
          <cell r="B202" t="str">
            <v xml:space="preserve">Vaän chuyeån ñaù </v>
          </cell>
          <cell r="C202" t="str">
            <v>m3</v>
          </cell>
          <cell r="E202">
            <v>70635</v>
          </cell>
        </row>
        <row r="203">
          <cell r="A203" t="str">
            <v>02.1242</v>
          </cell>
          <cell r="B203" t="str">
            <v xml:space="preserve">Vaän chuyeån ñaù </v>
          </cell>
          <cell r="C203" t="str">
            <v>m3</v>
          </cell>
          <cell r="E203">
            <v>67692</v>
          </cell>
        </row>
        <row r="204">
          <cell r="A204" t="str">
            <v>02.1243</v>
          </cell>
          <cell r="B204" t="str">
            <v xml:space="preserve">Vaän chuyeån ñaù </v>
          </cell>
          <cell r="C204" t="str">
            <v>m3</v>
          </cell>
          <cell r="E204">
            <v>67104</v>
          </cell>
        </row>
        <row r="205">
          <cell r="A205" t="str">
            <v>02.1244</v>
          </cell>
          <cell r="B205" t="str">
            <v xml:space="preserve">Vaän chuyeån ñaù </v>
          </cell>
          <cell r="C205" t="str">
            <v>m3</v>
          </cell>
          <cell r="E205">
            <v>66662</v>
          </cell>
        </row>
        <row r="206">
          <cell r="A206" t="str">
            <v>02.1232</v>
          </cell>
          <cell r="B206" t="str">
            <v>Vaän chuyeån caÙt</v>
          </cell>
          <cell r="C206" t="str">
            <v>m3</v>
          </cell>
        </row>
        <row r="207">
          <cell r="A207" t="str">
            <v>02.1231</v>
          </cell>
          <cell r="B207" t="str">
            <v>Vaän chuyeån caùt</v>
          </cell>
          <cell r="C207" t="str">
            <v>m3</v>
          </cell>
          <cell r="E207">
            <v>67251</v>
          </cell>
        </row>
        <row r="208">
          <cell r="A208" t="str">
            <v>02.1232</v>
          </cell>
          <cell r="B208" t="str">
            <v>Vaän chuyeån caùt</v>
          </cell>
          <cell r="C208" t="str">
            <v>m3</v>
          </cell>
          <cell r="E208">
            <v>64308</v>
          </cell>
        </row>
        <row r="209">
          <cell r="A209" t="str">
            <v>02.1233</v>
          </cell>
          <cell r="B209" t="str">
            <v>Vaän chuyeån caùt</v>
          </cell>
          <cell r="C209" t="str">
            <v>m3</v>
          </cell>
          <cell r="E209">
            <v>63719</v>
          </cell>
        </row>
        <row r="210">
          <cell r="A210" t="str">
            <v>02.1234</v>
          </cell>
          <cell r="B210" t="str">
            <v>Vaän chuyeån caùt</v>
          </cell>
          <cell r="C210" t="str">
            <v>m3</v>
          </cell>
          <cell r="E210">
            <v>62983</v>
          </cell>
        </row>
        <row r="212">
          <cell r="A212" t="str">
            <v>02.1351</v>
          </cell>
          <cell r="B212" t="str">
            <v>Vaän chuyeån coát theùp + bulon</v>
          </cell>
          <cell r="C212" t="str">
            <v>Taán</v>
          </cell>
          <cell r="E212">
            <v>110221</v>
          </cell>
        </row>
        <row r="213">
          <cell r="A213" t="str">
            <v>02.1352</v>
          </cell>
          <cell r="B213" t="str">
            <v>Vaän chuyeån coát theùp + bulon</v>
          </cell>
          <cell r="C213" t="str">
            <v>Taán</v>
          </cell>
          <cell r="E213">
            <v>103451</v>
          </cell>
        </row>
        <row r="214">
          <cell r="A214" t="str">
            <v>02.1353</v>
          </cell>
          <cell r="B214" t="str">
            <v>Vaän chuyeån coát theùp + bulon</v>
          </cell>
          <cell r="C214" t="str">
            <v>Taán</v>
          </cell>
          <cell r="E214">
            <v>102127</v>
          </cell>
        </row>
        <row r="215">
          <cell r="A215" t="str">
            <v>02.1354</v>
          </cell>
          <cell r="B215" t="str">
            <v>Vaän chuyeån coát theùp + bulon</v>
          </cell>
          <cell r="C215" t="str">
            <v>Taán</v>
          </cell>
          <cell r="E215">
            <v>93739</v>
          </cell>
        </row>
        <row r="217">
          <cell r="A217" t="str">
            <v>02.1331</v>
          </cell>
          <cell r="B217" t="str">
            <v>Vaän chuyeån vaùn khuoân</v>
          </cell>
          <cell r="C217" t="str">
            <v>m3</v>
          </cell>
          <cell r="E217">
            <v>57391</v>
          </cell>
        </row>
        <row r="218">
          <cell r="A218" t="str">
            <v>02.1332</v>
          </cell>
          <cell r="B218" t="str">
            <v>Vaän chuyeån vaùn khuoân</v>
          </cell>
          <cell r="C218" t="str">
            <v>m3</v>
          </cell>
          <cell r="E218">
            <v>55037</v>
          </cell>
        </row>
        <row r="219">
          <cell r="A219" t="str">
            <v>02.1333</v>
          </cell>
          <cell r="B219" t="str">
            <v>Vaän chuyeån vaùn khuoân</v>
          </cell>
          <cell r="C219" t="str">
            <v>m3</v>
          </cell>
          <cell r="E219">
            <v>54301</v>
          </cell>
        </row>
        <row r="220">
          <cell r="A220" t="str">
            <v>02.1334</v>
          </cell>
          <cell r="B220" t="str">
            <v>Vaän chuyeån vaùn khuoân</v>
          </cell>
          <cell r="C220" t="str">
            <v>m3</v>
          </cell>
          <cell r="E220">
            <v>53859</v>
          </cell>
        </row>
        <row r="222">
          <cell r="A222" t="str">
            <v>02.1321</v>
          </cell>
          <cell r="B222" t="str">
            <v>Vaän chuyeån nöôùc</v>
          </cell>
          <cell r="C222" t="str">
            <v>m3</v>
          </cell>
          <cell r="D222">
            <v>134516</v>
          </cell>
          <cell r="E222">
            <v>57833</v>
          </cell>
        </row>
        <row r="223">
          <cell r="A223" t="str">
            <v>02.1322</v>
          </cell>
          <cell r="B223" t="str">
            <v>Vaän chuyeån nöôùc</v>
          </cell>
          <cell r="C223" t="str">
            <v>m3</v>
          </cell>
          <cell r="E223">
            <v>56950</v>
          </cell>
        </row>
        <row r="224">
          <cell r="A224" t="str">
            <v>02.1323</v>
          </cell>
          <cell r="B224" t="str">
            <v>Vaän chuyeån nöôùc</v>
          </cell>
          <cell r="C224" t="str">
            <v>m3</v>
          </cell>
          <cell r="E224">
            <v>49592</v>
          </cell>
        </row>
        <row r="225">
          <cell r="A225" t="str">
            <v>02.1324</v>
          </cell>
          <cell r="B225" t="str">
            <v>Vaän chuyeån nöôùc</v>
          </cell>
          <cell r="C225" t="str">
            <v>m3</v>
          </cell>
          <cell r="E225">
            <v>48415</v>
          </cell>
        </row>
        <row r="227">
          <cell r="A227" t="str">
            <v>02.1391</v>
          </cell>
          <cell r="B227" t="str">
            <v>Vaän chuyeån coïc tre</v>
          </cell>
          <cell r="C227" t="str">
            <v>coïc</v>
          </cell>
          <cell r="E227">
            <v>17953</v>
          </cell>
        </row>
        <row r="228">
          <cell r="A228" t="str">
            <v>02.1392</v>
          </cell>
          <cell r="B228" t="str">
            <v>Vaän chuyeån coïc tre</v>
          </cell>
          <cell r="C228" t="str">
            <v>coïc</v>
          </cell>
          <cell r="E228">
            <v>16923</v>
          </cell>
        </row>
        <row r="229">
          <cell r="A229" t="str">
            <v>02.1393</v>
          </cell>
          <cell r="B229" t="str">
            <v>Vaän chuyeån coïc tre</v>
          </cell>
          <cell r="C229" t="str">
            <v>coïc</v>
          </cell>
          <cell r="E229">
            <v>16776</v>
          </cell>
        </row>
        <row r="230">
          <cell r="A230" t="str">
            <v>02.1394</v>
          </cell>
          <cell r="B230" t="str">
            <v>Vaän chuyeån coïc tre</v>
          </cell>
          <cell r="C230" t="str">
            <v>coïc</v>
          </cell>
          <cell r="E230">
            <v>16629</v>
          </cell>
        </row>
        <row r="232">
          <cell r="A232" t="str">
            <v>02.1391</v>
          </cell>
          <cell r="B232" t="str">
            <v>Vaän chuyeån coùt eùp</v>
          </cell>
          <cell r="C232" t="str">
            <v>taám</v>
          </cell>
          <cell r="E232">
            <v>17953</v>
          </cell>
        </row>
        <row r="233">
          <cell r="A233" t="str">
            <v>02.1392</v>
          </cell>
          <cell r="B233" t="str">
            <v>Vaän chuyeån coùt eùp</v>
          </cell>
          <cell r="C233" t="str">
            <v>taám</v>
          </cell>
          <cell r="E233">
            <v>16923</v>
          </cell>
        </row>
        <row r="234">
          <cell r="A234" t="str">
            <v>02.1393</v>
          </cell>
          <cell r="B234" t="str">
            <v>Vaän chuyeån coùt eùp</v>
          </cell>
          <cell r="C234" t="str">
            <v>taám</v>
          </cell>
          <cell r="E234">
            <v>16776</v>
          </cell>
        </row>
        <row r="235">
          <cell r="A235" t="str">
            <v>02.1394</v>
          </cell>
          <cell r="B235" t="str">
            <v>Vaän chuyeån coùt eùp</v>
          </cell>
          <cell r="C235" t="str">
            <v>taám</v>
          </cell>
          <cell r="E235">
            <v>16629</v>
          </cell>
        </row>
        <row r="237">
          <cell r="A237" t="str">
            <v>02.1481</v>
          </cell>
          <cell r="B237" t="str">
            <v>Vaän chuyeån DCTC</v>
          </cell>
          <cell r="C237" t="str">
            <v>Taán</v>
          </cell>
          <cell r="E237">
            <v>91090</v>
          </cell>
        </row>
        <row r="238">
          <cell r="A238" t="str">
            <v>02.1482</v>
          </cell>
          <cell r="B238" t="str">
            <v>Vaän chuyeån DCTC</v>
          </cell>
          <cell r="C238" t="str">
            <v>Taán</v>
          </cell>
          <cell r="E238">
            <v>84615</v>
          </cell>
        </row>
        <row r="239">
          <cell r="A239" t="str">
            <v>02.1483</v>
          </cell>
          <cell r="B239" t="str">
            <v>Vaän chuyeån DCTC</v>
          </cell>
          <cell r="C239" t="str">
            <v>Taán</v>
          </cell>
          <cell r="E239">
            <v>83585</v>
          </cell>
        </row>
        <row r="240">
          <cell r="A240" t="str">
            <v>02.1484</v>
          </cell>
          <cell r="B240" t="str">
            <v>Vaän chuyeån DCTC</v>
          </cell>
          <cell r="C240" t="str">
            <v>Taán</v>
          </cell>
          <cell r="E240">
            <v>82849</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refreshError="1"/>
      <sheetData sheetId="116" refreshError="1"/>
      <sheetData sheetId="117" refreshError="1"/>
      <sheetData sheetId="118"/>
      <sheetData sheetId="119" refreshError="1"/>
      <sheetData sheetId="120" refreshError="1"/>
      <sheetData sheetId="121" refreshError="1"/>
      <sheetData sheetId="122" refreshError="1"/>
      <sheetData sheetId="123" refreshError="1"/>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sheetData sheetId="168"/>
      <sheetData sheetId="169"/>
      <sheetData sheetId="170"/>
      <sheetData sheetId="17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sheetData sheetId="183" refreshError="1"/>
      <sheetData sheetId="184" refreshError="1"/>
      <sheetData sheetId="185" refreshError="1"/>
      <sheetData sheetId="186"/>
      <sheetData sheetId="187"/>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sheetData sheetId="201" refreshError="1"/>
      <sheetData sheetId="202"/>
      <sheetData sheetId="203" refreshError="1"/>
      <sheetData sheetId="204"/>
      <sheetData sheetId="205" refreshError="1"/>
      <sheetData sheetId="206" refreshError="1"/>
      <sheetData sheetId="207" refreshError="1"/>
      <sheetData sheetId="208" refreshError="1"/>
      <sheetData sheetId="209" refreshError="1"/>
      <sheetData sheetId="210" refreshError="1"/>
      <sheetData sheetId="211" refreshError="1"/>
      <sheetData sheetId="212"/>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 "/>
      <sheetName val="TONG HOP"/>
      <sheetName val="THTBA"/>
      <sheetName val="CHI TIET TBA"/>
      <sheetName val="CHIET TINH TBA"/>
      <sheetName val="CHIET TINH TU"/>
      <sheetName val="NC TU"/>
      <sheetName val="VCMBA"/>
      <sheetName val="TH-DZ04"/>
      <sheetName val="CHI TIET DZ 0,4"/>
      <sheetName val="CHIET TINH DZ 0,4"/>
      <sheetName val="VC C89"/>
      <sheetName val="TH-CTO"/>
      <sheetName val="CHI TIET CCT"/>
      <sheetName val="CPVC 0,4 (2)"/>
      <sheetName val="CHIET TINH CCT"/>
      <sheetName val="C89 CCT"/>
      <sheetName val="THIETKE"/>
      <sheetName val="SAT GIA CONG"/>
      <sheetName val="MONG"/>
      <sheetName val="TINH MONG"/>
      <sheetName val="QUY MO"/>
      <sheetName val="HOAN CONG DAY"/>
      <sheetName val="HOAN CONG"/>
      <sheetName val="HC MONG- COT"/>
      <sheetName val="DAY 2 x 4"/>
      <sheetName val="SS KL QT - DT"/>
      <sheetName val="DT DUYET"/>
      <sheetName val="00000000"/>
      <sheetName val="10000000"/>
      <sheetName val="20000000"/>
      <sheetName val="30000000"/>
      <sheetName val="40000000"/>
      <sheetName val="5000000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PE-03E"/>
      <sheetName val="KLHT"/>
      <sheetName val="THKP"/>
      <sheetName val="KL XL2000"/>
      <sheetName val="KLXL2001"/>
      <sheetName val="THKP2001"/>
      <sheetName val="KLphanbo"/>
      <sheetName val="Chiet tinh"/>
      <sheetName val="XL4Poppy"/>
      <sheetName val="Van chuyen"/>
      <sheetName val="THKP (2)"/>
      <sheetName val="T.Bi"/>
      <sheetName val="Thiet ke"/>
      <sheetName val="Sheet2"/>
      <sheetName val="Sheet1"/>
      <sheetName val="CT"/>
      <sheetName val="K.luong"/>
      <sheetName val="Sheet4"/>
      <sheetName val="Sheet3"/>
      <sheetName val="TT L2"/>
      <sheetName val="TT L1"/>
      <sheetName val="Thue Ngoai"/>
      <sheetName val="KH"/>
      <sheetName val="DM"/>
      <sheetName val="DD&amp;TV"/>
      <sheetName val="CDSL"/>
      <sheetName val="PTSL"/>
      <sheetName val="THCP"/>
      <sheetName val="VT"/>
      <sheetName val="NL"/>
      <sheetName val="SoSanh"/>
      <sheetName val="QTVT"/>
      <sheetName val="QTNC"/>
      <sheetName val="Sheet5"/>
      <sheetName val="26+180-400.2"/>
      <sheetName val="26+180.Sub1"/>
      <sheetName val="26+180.Sub4"/>
      <sheetName val="26+180-400.5(k95)"/>
      <sheetName val="26+400-620.3(k95)"/>
      <sheetName val="26+400-640.1(k95)"/>
      <sheetName val="26+960-27+150.9"/>
      <sheetName val="26+960-27+150.10"/>
      <sheetName val="26+960-27+150.11"/>
      <sheetName val="26+960-27+150.12"/>
      <sheetName val="26+960-27+150.5(k95)"/>
      <sheetName val="26+960-27+150.4(k95)"/>
      <sheetName val="26+960-27+150.1(k95)"/>
      <sheetName val="27+500-700.5(k95)"/>
      <sheetName val="27+500-700.4(k95)"/>
      <sheetName val="27+500-700.3(k95)"/>
      <sheetName val="27+500-700.1(k95)"/>
      <sheetName val="27+740-920.3(k95)"/>
      <sheetName val="27+740-920.21"/>
      <sheetName val="27+920-28+040.6,7"/>
      <sheetName val="27+920-28+040,8,9"/>
      <sheetName val="27+920-28+040.10"/>
      <sheetName val="27+920-28+040,11"/>
      <sheetName val="27+920-28+160.Su3"/>
      <sheetName val="28+160-28+420,17Top"/>
      <sheetName val="28+160-28+420.5K95"/>
      <sheetName val="28+430-657.7"/>
      <sheetName val="Km28+430-657.8"/>
      <sheetName val="28+430-657.9"/>
      <sheetName val="28+430-667.10"/>
      <sheetName val="28+430-657.11"/>
      <sheetName val="28+430-657.4k95"/>
      <sheetName val="28+500-657.18"/>
      <sheetName val="28+520-657.19"/>
      <sheetName val="BC_KKTSCD"/>
      <sheetName val="Chitiet"/>
      <sheetName val="Sheet2 (2)"/>
      <sheetName val="Mau_BC_KKTSCD"/>
      <sheetName val="Chi tiet - Dv lap"/>
      <sheetName val="TH KHTC"/>
      <sheetName val="000"/>
      <sheetName val="00000000"/>
      <sheetName val="Dong Dau"/>
      <sheetName val="Dong Dau (2)"/>
      <sheetName val="Sau dong"/>
      <sheetName val="Ma xa"/>
      <sheetName val="My dinh"/>
      <sheetName val="Tong cong"/>
      <sheetName val="Chart2"/>
      <sheetName val="Chart1"/>
      <sheetName val="1"/>
      <sheetName val="Sheet6"/>
      <sheetName val="Sheet7"/>
      <sheetName val="Sheet8"/>
      <sheetName val="Sheet9"/>
      <sheetName val="Sheet10"/>
      <sheetName val="Sheet11"/>
      <sheetName val="Sheet12"/>
      <sheetName val="LUAN CHUYEN"/>
      <sheetName val="KE QUY"/>
      <sheetName val="CPC"/>
      <sheetName val="LUONGGIAN TIEP"/>
      <sheetName val="CLUONG"/>
      <sheetName val="VAY VON"/>
      <sheetName val="O.THAO"/>
      <sheetName val="Q.TRUNG"/>
      <sheetName val="THUY"/>
      <sheetName val="Y.THANH"/>
      <sheetName val="621"/>
      <sheetName val="333"/>
      <sheetName val="627"/>
      <sheetName val="TTLUONG"/>
      <sheetName val="Gia VL"/>
      <sheetName val="Bang gia ca may"/>
      <sheetName val="Bang luong CB"/>
      <sheetName val="Bang P.tich CT"/>
      <sheetName val="D.toan chi tiet"/>
      <sheetName val="Bang TH Dtoan"/>
      <sheetName val="XXXXXXXX"/>
      <sheetName val="Interim payment"/>
      <sheetName val="Letter"/>
      <sheetName val="Bid Sum"/>
      <sheetName val="Item B"/>
      <sheetName val="Dg A"/>
      <sheetName val="Dg B&amp;C"/>
      <sheetName val="Rates&amp;Prices"/>
      <sheetName val="Material at site"/>
      <sheetName val="MD"/>
      <sheetName val="ND"/>
      <sheetName val="CONG"/>
      <sheetName val="DGCT"/>
      <sheetName val="VL"/>
      <sheetName val="CTXD"/>
      <sheetName val=".."/>
      <sheetName val="CTDN"/>
      <sheetName val="san vuon"/>
      <sheetName val="khu phu tro"/>
      <sheetName val="TH"/>
      <sheetName val="KH 2003 (moi max)"/>
      <sheetName val="Phu luc"/>
      <sheetName val="Gia trÞ"/>
      <sheetName val="372+132-181"/>
      <sheetName val="372+00-025-T"/>
      <sheetName val="371+920-1000-T"/>
      <sheetName val="371-340-386"/>
      <sheetName val="371+036-175"/>
      <sheetName val="371+920-1000-P"/>
      <sheetName val="371+650-800"/>
      <sheetName val="371+340-386"/>
      <sheetName val="371+00-150"/>
      <sheetName val="370+625-720"/>
      <sheetName val="370+402-550"/>
      <sheetName val="370+227-300"/>
      <sheetName val="370+00-10"/>
      <sheetName val="370+933-1000"/>
      <sheetName val="370+421-550"/>
      <sheetName val="370+246-280"/>
      <sheetName val="370+135-160"/>
      <sheetName val="369+700-730"/>
      <sheetName val="369+592-700"/>
      <sheetName val="369+400-542"/>
      <sheetName val="369+940-008"/>
      <sheetName val="369+800-908"/>
      <sheetName val="369+606-722"/>
      <sheetName val="369+411-526"/>
      <sheetName val="368+517-580"/>
      <sheetName val="368+822-900"/>
      <sheetName val="368+530-687"/>
      <sheetName val="368+00-25"/>
      <sheetName val="369+"/>
      <sheetName val="AC PC"/>
      <sheetName val="LT"/>
      <sheetName val="LP"/>
      <sheetName val="Dao-P"/>
      <sheetName val="AC66-436"/>
      <sheetName val="Dao-T"/>
      <sheetName val="BCC (2)"/>
      <sheetName val="Bao cao"/>
      <sheetName val="Bao cao 2"/>
      <sheetName val="BC3"/>
      <sheetName val="THKL"/>
      <sheetName val="Khoi luong"/>
      <sheetName val="Khoi luong mat"/>
      <sheetName val="Bang ke"/>
      <sheetName val="KLCL"/>
      <sheetName val="T.HopKL"/>
      <sheetName val="S.Luong"/>
      <sheetName val="PTCP2"/>
      <sheetName val="CPBVTC2"/>
      <sheetName val="D.Dap"/>
      <sheetName val="Q.Toan"/>
      <sheetName val="NCong"/>
      <sheetName val="Phan tich chi phi"/>
      <sheetName val="Chi phi nen theo BVTC"/>
      <sheetName val="CPTBVTC3"/>
      <sheetName val="nhan cong phu"/>
      <sheetName val="nhan cong Hung"/>
      <sheetName val="Nhan cong"/>
      <sheetName val="CCD2"/>
      <sheetName val="BCC"/>
      <sheetName val="Doi2"/>
      <sheetName val="Khoi luong nen theo BVTC"/>
      <sheetName val="116(300)"/>
      <sheetName val="116(200)"/>
      <sheetName val="116(150)"/>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Tong hop"/>
      <sheetName val="CT cong"/>
      <sheetName val="dg cong"/>
      <sheetName val="tong hop thanh toan thue"/>
      <sheetName val="bang ke nop thue"/>
      <sheetName val="Tonh hop chi phi"/>
      <sheetName val="BK chi phi"/>
      <sheetName val="KTra DS va thue GTGT"/>
      <sheetName val="Kiãøm tra DS thue GTGT"/>
      <sheetName val="XUAT(gia von)"/>
      <sheetName val="nhap"/>
      <sheetName val="Xuat (gia ban)"/>
      <sheetName val="Dchinh TH N-X-T"/>
      <sheetName val="Tong hop N-X-T"/>
      <sheetName val="thue TH"/>
      <sheetName val="tong hop 2001"/>
      <sheetName val="qUYET TOAN THUE"/>
      <sheetName val="N-X-T=L"/>
      <sheetName val="be tong"/>
      <sheetName val="Thep"/>
      <sheetName val="Tong hop thep"/>
      <sheetName val="Congty"/>
      <sheetName val="VPPN"/>
      <sheetName val="XN74"/>
      <sheetName val="XN54"/>
      <sheetName val="XN33"/>
      <sheetName val="NK96"/>
      <sheetName val="XL4Test5"/>
      <sheetName val="KH12"/>
      <sheetName val="CN12"/>
      <sheetName val="HD12"/>
      <sheetName val="KH1"/>
      <sheetName val="Km0-Km1"/>
      <sheetName val="Km1-Km2"/>
      <sheetName val="BU CTPH"/>
      <sheetName val="CTPH"/>
      <sheetName val="BU tran3+360.22"/>
      <sheetName val="Tran3+360.22"/>
      <sheetName val="BU tran2+386.4"/>
      <sheetName val="Tran2+386.4"/>
      <sheetName val="Bu4-5"/>
      <sheetName val="DTcong 4-5"/>
      <sheetName val="BU3-4"/>
      <sheetName val="dtcong3-4"/>
      <sheetName val="bu2-3"/>
      <sheetName val="dtcong2-3"/>
      <sheetName val="Bu 1-2"/>
      <sheetName val="dtcong1-2"/>
      <sheetName val="bu0-1"/>
      <sheetName val="dtcong0-1"/>
      <sheetName val="KLc1"/>
      <sheetName val="klcong"/>
      <sheetName val="Bu 12-13"/>
      <sheetName val="DTcong 12-13"/>
      <sheetName val="BU13-13+"/>
      <sheetName val="DT cong13-13+"/>
      <sheetName val="BU- nhanh"/>
      <sheetName val="Bunh1-2"/>
      <sheetName val="dtcong nh1-2"/>
      <sheetName val="BUnh0-1"/>
      <sheetName val="dtcong nh0-1"/>
      <sheetName val="BU5-6"/>
      <sheetName val="DTcong5-6"/>
      <sheetName val="BU6-7"/>
      <sheetName val="DTcong6-7"/>
      <sheetName val="BU7-8"/>
      <sheetName val="DTcong7-8"/>
      <sheetName val="BU8-9"/>
      <sheetName val="DTcong8-9"/>
      <sheetName val="BU9-10"/>
      <sheetName val="DTcong9-10"/>
      <sheetName val="BU10-11"/>
      <sheetName val="DTcong10-11"/>
      <sheetName val="BU 11-12"/>
      <sheetName val="DTcong 11-12"/>
      <sheetName val="Mnh1-2+80"/>
      <sheetName val="Pr- CC"/>
      <sheetName val="Nnh1-2+80"/>
      <sheetName val="Mnh0-1"/>
      <sheetName val="Nnh0-1"/>
      <sheetName val="MD13-13+334"/>
      <sheetName val="ND13-13+334"/>
      <sheetName val="BU-TK"/>
      <sheetName val="MD12-13"/>
      <sheetName val="ND12-13"/>
      <sheetName val="MD11-12"/>
      <sheetName val="ND11-12"/>
      <sheetName val="MD10-11"/>
      <sheetName val="ND10-11"/>
      <sheetName val="MD9-10"/>
      <sheetName val="ND9-10"/>
      <sheetName val="MD8-9"/>
      <sheetName val="ND8-9"/>
      <sheetName val="MD7-8"/>
      <sheetName val="ND7-8"/>
      <sheetName val="MD6-7"/>
      <sheetName val="ND6-7"/>
      <sheetName val="MD5-6"/>
      <sheetName val="ND5-6"/>
      <sheetName val="MD4-5"/>
      <sheetName val="ND4-5"/>
      <sheetName val="MD 3-4"/>
      <sheetName val="ND 3-4"/>
      <sheetName val="MD2-3"/>
      <sheetName val="ND2-3"/>
      <sheetName val="MD 1-2"/>
      <sheetName val="ND 1-2"/>
      <sheetName val="MD 0-1"/>
      <sheetName val="ND 0-1"/>
      <sheetName val="km11-12"/>
      <sheetName val="km10-11"/>
      <sheetName val="KLN"/>
      <sheetName val="KL tong"/>
      <sheetName val="dutoan1"/>
      <sheetName val="Anhtoan"/>
      <sheetName val="dutoan2"/>
      <sheetName val="vat tu"/>
      <sheetName val="DTHH"/>
      <sheetName val="Bang1"/>
      <sheetName val="TAI TRONG"/>
      <sheetName val="NOI LUC"/>
      <sheetName val="TINH DUYET THTT CHINH"/>
      <sheetName val="TDUYET THTT PHU"/>
      <sheetName val="TINH DAO DONG VA DO VONG"/>
      <sheetName val="TINH NEO"/>
      <sheetName val="Sheet13"/>
      <sheetName val="Sheet14"/>
      <sheetName val="Sheet15"/>
      <sheetName val="Sheet16"/>
      <sheetName val="Sheet17"/>
      <sheetName val="Sheet18"/>
      <sheetName val="Sheet19"/>
      <sheetName val="tscd"/>
      <sheetName val="KM"/>
      <sheetName val="KHOANMUC"/>
      <sheetName val="CPQL"/>
      <sheetName val="SANLUONG"/>
      <sheetName val="SSCP-SL"/>
      <sheetName val="CPSX"/>
      <sheetName val="KQKD"/>
      <sheetName val="CDSL (2)"/>
      <sheetName val="00000001"/>
      <sheetName val="00000002"/>
      <sheetName val="00000003"/>
      <sheetName val="00000004"/>
      <sheetName val="Thuyet minh"/>
      <sheetName val="CQ-HQ"/>
      <sheetName val="phan tich DG"/>
      <sheetName val="gia vat lieu"/>
      <sheetName val="gia xe may"/>
      <sheetName val="gia nhan cong"/>
      <sheetName val="DS them luong qui 4-2002"/>
      <sheetName val="Phuc loi 2-9-02"/>
      <sheetName val="PCLB-2002"/>
      <sheetName val="Thuong nhan dip 21-12-02"/>
      <sheetName val="Thuong dip nhan danh hieu AHL§"/>
      <sheetName val="Thang luong thu 13 nam 2002"/>
      <sheetName val="Luong SX# dip Tet Qui Mui(dong)"/>
      <sheetName val="PTCT"/>
      <sheetName val="CDghino"/>
      <sheetName val="Tonghop"/>
      <sheetName val="TH (T1-6)"/>
      <sheetName val="ThueTB"/>
      <sheetName val="SCD5"/>
      <sheetName val=" NL"/>
      <sheetName val="CPVL-CPM"/>
      <sheetName val="PTVL"/>
      <sheetName val="CD1"/>
      <sheetName val=" NL (2)"/>
      <sheetName val="CDTHCT"/>
      <sheetName val="CDTHCT (3)"/>
      <sheetName val="cd viaK0-T6"/>
      <sheetName val="cdvia T6-Tc24"/>
      <sheetName val="cdvia Tc24-T46"/>
      <sheetName val="cdbtnL2ko-k0+361"/>
      <sheetName val="cd btnL2k0+361-T19"/>
      <sheetName val="01"/>
      <sheetName val="02"/>
      <sheetName val="03"/>
      <sheetName val="04"/>
      <sheetName val="05"/>
      <sheetName val="Sheet20"/>
      <sheetName val="CHIT"/>
      <sheetName val="THXH"/>
      <sheetName val="BHXH"/>
      <sheetName val="THCT"/>
      <sheetName val="cap cho cac DT"/>
      <sheetName val="Ung - hoan"/>
      <sheetName val="CP may"/>
      <sheetName val="SS"/>
      <sheetName val="NVL"/>
      <sheetName val="10000000"/>
      <sheetName val="DT"/>
      <sheetName val="THND"/>
      <sheetName val="THMD"/>
      <sheetName val="Phtro1"/>
      <sheetName val="DTKS1"/>
      <sheetName val="CT1m"/>
      <sheetName val="Thep "/>
      <sheetName val="Chi tiet Khoi luong"/>
      <sheetName val="TH khoi luong"/>
      <sheetName val="Chiet tinh vat lieu "/>
      <sheetName val="TH KL VL"/>
      <sheetName val="thkl (2)"/>
      <sheetName val="kht8"/>
      <sheetName val="long tec"/>
      <sheetName val="nlongt"/>
      <sheetName val="tuanb"/>
      <sheetName val="ntuanb"/>
      <sheetName val="nbinh"/>
      <sheetName val="nque"/>
      <sheetName val="ntien"/>
      <sheetName val="ntuanH"/>
      <sheetName val="nmuoi"/>
      <sheetName val="nnghia"/>
      <sheetName val="ntuanM"/>
      <sheetName val="nthi"/>
      <sheetName val="nchung"/>
      <sheetName val="nanh"/>
      <sheetName val="nthang"/>
      <sheetName val="nnguyen"/>
      <sheetName val="ntuc"/>
      <sheetName val="nngan"/>
      <sheetName val="nloi"/>
      <sheetName val="nphuock"/>
      <sheetName val="nphuoch"/>
      <sheetName val="nsonpd"/>
      <sheetName val="nphuock04"/>
      <sheetName val="nphuoch04"/>
      <sheetName val="nphuocpd04"/>
      <sheetName val="nphuocd04"/>
      <sheetName val="nphuoctr04"/>
      <sheetName val="nphuocb04"/>
      <sheetName val="phong"/>
      <sheetName val="CT Duong"/>
      <sheetName val="Bia"/>
      <sheetName val="D.gia"/>
      <sheetName val="T.hop"/>
      <sheetName val="Khoan"/>
      <sheetName val="CtP.tro"/>
      <sheetName val="Nha moi"/>
      <sheetName val="NamBanThach"/>
      <sheetName val="KhoanDuong"/>
      <sheetName val="DeNghiDuong"/>
      <sheetName val="TT-BDH-B1"/>
      <sheetName val="TT-T.Tron So 2"/>
      <sheetName val="TT-Doi6-Dot-1"/>
      <sheetName val="ChietTinh"/>
      <sheetName val="Ct.Dam "/>
      <sheetName val="Ct.Duoi"/>
      <sheetName val="Ct.Tren"/>
      <sheetName val="CtVKdam"/>
      <sheetName val="asphal"/>
      <sheetName val="Gvua"/>
      <sheetName val="D.giaMay"/>
      <sheetName val="9"/>
      <sheetName val="10"/>
      <sheetName val="cong Q2"/>
      <sheetName val="T.U luong Q1"/>
      <sheetName val="T.U luong Q2"/>
      <sheetName val="T.U luong Q3"/>
      <sheetName val="KL VL"/>
      <sheetName val="KHCTiet"/>
      <sheetName val="QT 9-6"/>
      <sheetName val="Thuong luu HB"/>
      <sheetName val="QT03"/>
      <sheetName val="QT"/>
      <sheetName val="PTmay"/>
      <sheetName val="KK"/>
      <sheetName val="QT Ky T"/>
      <sheetName val="BCKT"/>
      <sheetName val="bc vt TON BAI"/>
      <sheetName val="XXXXXXX0"/>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Quang Tri"/>
      <sheetName val="TTHue"/>
      <sheetName val="Da Nang"/>
      <sheetName val="Quang Nam"/>
      <sheetName val="Quang Ngai"/>
      <sheetName val="TH DH-QN"/>
      <sheetName val="KP HD"/>
      <sheetName val="DB HD"/>
      <sheetName val="Xep hang 201"/>
      <sheetName val="toan Cty"/>
      <sheetName val="Cong ty"/>
      <sheetName val="XN 2"/>
      <sheetName val="XN ong CHi"/>
      <sheetName val="N XDCT&amp; XKLD"/>
      <sheetName val="CN HCM"/>
      <sheetName val="HITECO"/>
      <sheetName val="TT XKLD(Nhan)"/>
      <sheetName val="Ong Hong"/>
      <sheetName val="CN hung yen"/>
      <sheetName val="Dong nai"/>
      <sheetName val="LUU1704"/>
      <sheetName val="T1(T1)04"/>
      <sheetName val="Quyet toan"/>
      <sheetName val="Thu hoi"/>
      <sheetName val="Lai vay"/>
      <sheetName val="Tien vay"/>
      <sheetName val="Cong no"/>
      <sheetName val="Cop pha"/>
      <sheetName val="20000000"/>
      <sheetName val="CT xa"/>
      <sheetName val="TLGC"/>
      <sheetName val="BL"/>
      <sheetName val="sent to"/>
      <sheetName val="KL Tram Cty"/>
      <sheetName val="Gam may Cty"/>
      <sheetName val="KL tram KH"/>
      <sheetName val="Gam may KH"/>
      <sheetName val="Cach dien"/>
      <sheetName val="Mang tai"/>
      <sheetName val="KL DDK"/>
      <sheetName val="Mang tai DDK"/>
      <sheetName val="KL DDK0,4"/>
      <sheetName val="TT Ky thuat"/>
      <sheetName val="CT moi"/>
      <sheetName val="Tu dien"/>
      <sheetName val="May cat"/>
      <sheetName val="Dao Cly"/>
      <sheetName val="Dao Ptai"/>
      <sheetName val="Tu RMU"/>
      <sheetName val="C.set"/>
      <sheetName val="SI"/>
      <sheetName val="Sco Cap"/>
      <sheetName val="Sco TB"/>
      <sheetName val="TN tram"/>
      <sheetName val="TN C.set"/>
      <sheetName val="TN TD DDay"/>
      <sheetName val="Phan chung"/>
      <sheetName val="DGXDCB"/>
      <sheetName val="DEM"/>
      <sheetName val="KHOILUONG"/>
      <sheetName val="DONGIA"/>
      <sheetName val="CPKSTK"/>
      <sheetName val="THIETBI"/>
      <sheetName val="TDT"/>
      <sheetName val="VC1"/>
      <sheetName val="VC2"/>
      <sheetName val="VC3"/>
      <sheetName val="VC4"/>
      <sheetName val="VC5"/>
      <sheetName val="BaoCao"/>
      <sheetName val="TT"/>
      <sheetName val="CO SO DU LIEU PTVL"/>
      <sheetName val="Caodo"/>
      <sheetName val="Dat"/>
      <sheetName val="KL-CTTK"/>
      <sheetName val="BTH"/>
      <sheetName val="C.TIEU"/>
      <sheetName val="CPNLTT"/>
      <sheetName val="T.Luong"/>
      <sheetName val="NCTT"/>
      <sheetName val="QLDN"/>
      <sheetName val="641"/>
      <sheetName val="642"/>
      <sheetName val="T.HAO"/>
      <sheetName val="DT TUYEN"/>
      <sheetName val="DT GIA"/>
      <sheetName val="KHDT"/>
      <sheetName val="KHDT (2)"/>
      <sheetName val="SX-TT"/>
      <sheetName val="CL "/>
      <sheetName val="VTu"/>
      <sheetName val="LDTL"/>
      <sheetName val="KHao"/>
      <sheetName val="LNKD"/>
      <sheetName val="SK"/>
      <sheetName val="TNo"/>
      <sheetName val="CTTH"/>
      <sheetName val="VON"/>
      <sheetName val="VLD"/>
      <sheetName val="KQ (2)"/>
      <sheetName val="Tien ung"/>
      <sheetName val="phi luong3"/>
      <sheetName val="00000005"/>
      <sheetName val="00000006"/>
      <sheetName val="HTSD6LD"/>
      <sheetName val="HTSDDNN"/>
      <sheetName val="HTSDKT"/>
      <sheetName val="BD"/>
      <sheetName val="HTNT"/>
      <sheetName val="CHART"/>
      <sheetName val="HTDT"/>
      <sheetName val="HTSDD"/>
      <sheetName val="tc"/>
      <sheetName val="xl"/>
      <sheetName val="NN"/>
      <sheetName val="Tralaivay"/>
      <sheetName val="TBTN"/>
      <sheetName val="CPTV"/>
      <sheetName val="PCCHAY"/>
      <sheetName val="dtks"/>
      <sheetName val="Dc Dau"/>
      <sheetName val=" o to Hien 8"/>
      <sheetName val=" o to Hien9"/>
      <sheetName val=" o to Hien10"/>
      <sheetName val=" o to Hien11"/>
      <sheetName val=" o to Hien12)"/>
      <sheetName val=" o to Hien1"/>
      <sheetName val=" o to Hien2"/>
      <sheetName val=" o to Hien3"/>
      <sheetName val=" o to Hien4"/>
      <sheetName val=" o to Hien5"/>
      <sheetName val=" o to Phong 8"/>
      <sheetName val=" o to Phong9"/>
      <sheetName val=" o to Phong10"/>
      <sheetName val=" o to Phong11"/>
      <sheetName val=" o to Phong12)"/>
      <sheetName val=" o to Phong1"/>
      <sheetName val=" o to Phong2"/>
      <sheetName val=" o to Phong3"/>
      <sheetName val=" o to Phong4"/>
      <sheetName val=" o to Phong5"/>
      <sheetName val=" o to Dung 8 "/>
      <sheetName val=" D tt dau8"/>
      <sheetName val=" o to Dung 9"/>
      <sheetName val=" D9 tt dau"/>
      <sheetName val=" D10 tt dau"/>
      <sheetName val=" o to Dung 10"/>
      <sheetName val=" o to Dung 11"/>
      <sheetName val=" o to Dung 12)"/>
      <sheetName val=" o to Dung 1"/>
      <sheetName val=" o to Dung2"/>
      <sheetName val=" o to Dung3"/>
      <sheetName val=" o to Dung4"/>
      <sheetName val=" o totrongT10-12"/>
      <sheetName val=" o totrongT2"/>
      <sheetName val=" o totrungT10-12"/>
      <sheetName val=" o toMinhT10-12 "/>
      <sheetName val=" o toMinhT2"/>
      <sheetName val=" o toTrieuT10-12  "/>
      <sheetName val="Luong 8 SP"/>
      <sheetName val="Luong 9 SP "/>
      <sheetName val="Luong 10 SP "/>
      <sheetName val="Luong 11 SP "/>
      <sheetName val="Luong 12 SP"/>
      <sheetName val="Luong 1 SP1"/>
      <sheetName val="Luong 2 SP2"/>
      <sheetName val="Luong 3 SP3"/>
      <sheetName val="Luong 4 SP4"/>
      <sheetName val="Luong 4 SP5"/>
      <sheetName val="BTTTLT8"/>
      <sheetName val="BTTTLT9"/>
      <sheetName val="BTTTLT10"/>
      <sheetName val="BTTTLT11"/>
      <sheetName val="BTTTLT12"/>
      <sheetName val="BTTTLT1"/>
      <sheetName val="BTTTLT2"/>
      <sheetName val="BTTTLT3"/>
      <sheetName val="BTTTLT4"/>
      <sheetName val="BTTTLT5"/>
      <sheetName val="Q1-02"/>
      <sheetName val="Q2-02"/>
      <sheetName val="Q3-02"/>
      <sheetName val="Phu luc HD"/>
      <sheetName val="Gia du thau"/>
      <sheetName val="PTDG"/>
      <sheetName val="Ca xe"/>
      <sheetName val="Cau 2(3)"/>
      <sheetName val="THDT"/>
      <sheetName val="DM-Goc"/>
      <sheetName val="Gia-CT"/>
      <sheetName val="PTCP"/>
      <sheetName val="cphoi"/>
      <sheetName val="THDGK"/>
      <sheetName val="THDGTT"/>
      <sheetName val="Cong hop"/>
      <sheetName val="nt+dd+cl"/>
      <sheetName val="kc+conlaiql"/>
      <sheetName val="kc+clai(107)"/>
      <sheetName val="duong(107)"/>
      <sheetName val="qui1"/>
      <sheetName val="1,3-30,4"/>
      <sheetName val="kldukien"/>
      <sheetName val="kldukien (107)"/>
      <sheetName val="thang4"/>
      <sheetName val="qui1 (2)"/>
      <sheetName val="Ke"/>
      <sheetName val="KLTong hop"/>
      <sheetName val="Lan can"/>
      <sheetName val="PXuat"/>
      <sheetName val="THVT.T5"/>
      <sheetName val="TM"/>
      <sheetName val="CDTHU CHI T1"/>
      <sheetName val="THUCHI 2"/>
      <sheetName val="THU CHI3"/>
      <sheetName val="THU CHI 4"/>
      <sheetName val="THU CHI5"/>
      <sheetName val="THU CHI 6"/>
      <sheetName val="TU CHI 7"/>
      <sheetName val="THU CHI9"/>
      <sheetName val="THU CHI 8"/>
      <sheetName val="THU CHI 10"/>
      <sheetName val="THU CHI 11"/>
      <sheetName val="THU CHI 12"/>
      <sheetName val="Ranh doc (2)"/>
      <sheetName val="Ranh doc"/>
      <sheetName val="Coc tieu"/>
      <sheetName val="Bien bao"/>
      <sheetName val="Nan tuyen"/>
      <sheetName val="Lan 1"/>
      <sheetName val="Lan  2"/>
      <sheetName val="Lan 3"/>
      <sheetName val="Gia tri"/>
      <sheetName val="Lan 5"/>
      <sheetName val="BU-gian"/>
      <sheetName val="Bu-Ha"/>
      <sheetName val="PTVT"/>
      <sheetName val="Gia DAN"/>
      <sheetName val="Dan"/>
      <sheetName val="Cuoc"/>
      <sheetName val="Bugia"/>
      <sheetName val="KL57"/>
      <sheetName val="binh do"/>
      <sheetName val="cot lieu"/>
      <sheetName val="van khuon"/>
      <sheetName val="CT BT"/>
      <sheetName val="lay mau"/>
      <sheetName val="mat ngoai goi"/>
      <sheetName val="coc tram-bt"/>
      <sheetName val="TH du toan "/>
      <sheetName val="Du toan "/>
      <sheetName val="C.Tinh"/>
      <sheetName val="TK_cap"/>
      <sheetName val="cong bien t10"/>
      <sheetName val="luong t9 "/>
      <sheetName val="bb t9"/>
      <sheetName val="XETT10-03"/>
      <sheetName val="bxet"/>
      <sheetName val="VAT TU NHAN TXQN"/>
      <sheetName val="bang tong ke khoi luong vat tu"/>
      <sheetName val="hcong tkhe"/>
      <sheetName val="VAT TU NHAN TKHE"/>
      <sheetName val="hcong qn"/>
      <sheetName val="VAT TU NHAN (2)"/>
      <sheetName val="bugiatheùpmong"/>
      <sheetName val="gia phan mong"/>
      <sheetName val="Dec31"/>
      <sheetName val="Hat 1"/>
      <sheetName val="H9Bson"/>
      <sheetName val=" H8 duong"/>
      <sheetName val="VP"/>
      <sheetName val="Hat 7dg"/>
      <sheetName val="TH duong 1B"/>
      <sheetName val="TH cau 1B"/>
      <sheetName val="cauH9"/>
      <sheetName val="cauH7"/>
      <sheetName val="cau H1"/>
      <sheetName val="Clech"/>
      <sheetName val="CPVL"/>
      <sheetName val="Son dg"/>
      <sheetName val="h"/>
      <sheetName val="UBi"/>
      <sheetName val="C45A-BH"/>
      <sheetName val="C46A-BH"/>
      <sheetName val="C47A-BH"/>
      <sheetName val="C48A-BH"/>
      <sheetName val="S-53-1"/>
      <sheetName val=""/>
      <sheetName val="Tong Thu"/>
      <sheetName val="Tong Chi"/>
      <sheetName val="Truong hoc"/>
      <sheetName val="Cty CP"/>
      <sheetName val="G.thau 3B"/>
      <sheetName val="T.Hop Thu-chi"/>
      <sheetName val="XL1.t5"/>
      <sheetName val="XL2.T5"/>
      <sheetName val="XL3.T5"/>
      <sheetName val="XL5.T5"/>
      <sheetName val="THCCDCXN"/>
      <sheetName val="CC.XL1"/>
      <sheetName val="XL2"/>
      <sheetName val="XL3"/>
      <sheetName val="XL5"/>
      <sheetName val="Cpa"/>
      <sheetName val="khXN"/>
      <sheetName val="KKTS.04"/>
      <sheetName val="nha kct"/>
      <sheetName val="BKVT"/>
      <sheetName val="Mucluc"/>
      <sheetName val="TMDT"/>
      <sheetName val="PBVDT"/>
      <sheetName val="LPS"/>
      <sheetName val="VONTB"/>
      <sheetName val="KTCB"/>
      <sheetName val="KHTN"/>
      <sheetName val="GT"/>
      <sheetName val="Chart5"/>
      <sheetName val="LL"/>
      <sheetName val="CDTN"/>
      <sheetName val="HV"/>
      <sheetName val="lUONGTIEN"/>
      <sheetName val="Chart3"/>
      <sheetName val="Chart4"/>
      <sheetName val="Chart6"/>
      <sheetName val="DN"/>
      <sheetName val="CSDV"/>
      <sheetName val="PTKT"/>
      <sheetName val="Thang 12"/>
      <sheetName val="Thang 1"/>
      <sheetName val="moi"/>
      <sheetName val="Thang 12 (2)"/>
      <sheetName val="Thang 01"/>
      <sheetName val="Jan2"/>
      <sheetName val="Jan3"/>
      <sheetName val="Jan4"/>
      <sheetName val="Jan6"/>
      <sheetName val="Jan7"/>
      <sheetName val="Jan8"/>
      <sheetName val="Jan9"/>
      <sheetName val="Jan10"/>
      <sheetName val="Jan11"/>
      <sheetName val="Jan13"/>
      <sheetName val="Jan14"/>
      <sheetName val="Jan15"/>
      <sheetName val="Jan16"/>
      <sheetName val="Jan17"/>
      <sheetName val="Jan18"/>
      <sheetName val="Jan20"/>
      <sheetName val="Jan21"/>
      <sheetName val="Jan22"/>
      <sheetName val="Jan23"/>
      <sheetName val="Jan24"/>
      <sheetName val="Jan25"/>
      <sheetName val="Jan27"/>
      <sheetName val="Jan28"/>
      <sheetName val="CT 03"/>
      <sheetName val="TH 03"/>
      <sheetName val="clvl"/>
      <sheetName val="Chenh lech"/>
      <sheetName val="Kinh phí"/>
    </sheetNames>
    <definedNames>
      <definedName name="DataFilter"/>
      <definedName name="DataSort"/>
      <definedName name="GoBack" sheetId="1"/>
    </defined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refreshError="1"/>
      <sheetData sheetId="83" refreshError="1"/>
      <sheetData sheetId="84" refreshError="1"/>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refreshError="1"/>
      <sheetData sheetId="230" refreshError="1"/>
      <sheetData sheetId="231" refreshError="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refreshError="1"/>
      <sheetData sheetId="544" refreshError="1"/>
      <sheetData sheetId="545" refreshError="1"/>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sheetData sheetId="572"/>
      <sheetData sheetId="573"/>
      <sheetData sheetId="574"/>
      <sheetData sheetId="575"/>
      <sheetData sheetId="576"/>
      <sheetData sheetId="577" refreshError="1"/>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refreshError="1"/>
      <sheetData sheetId="723" refreshError="1"/>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sheetData sheetId="869"/>
      <sheetData sheetId="870"/>
      <sheetData sheetId="871"/>
      <sheetData sheetId="872"/>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vl"/>
    </sheetNames>
    <sheetDataSet>
      <sheetData sheetId="0">
        <row r="11">
          <cell r="N11">
            <v>113228.67800000001</v>
          </cell>
        </row>
      </sheetData>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n bu  Quy Hop - Yen Hop "/>
      <sheetName val="Bang chiet tinh TBA"/>
      <sheetName val="VL-NC-MTC tram bien ap"/>
      <sheetName val="DZ22"/>
      <sheetName val="Chiet tinh DZ 22"/>
      <sheetName val="Thy nghiem MBA"/>
      <sheetName val="VL-NC-MTC DZ 0,4 kV"/>
      <sheetName val="Chiet tinh §Z 0,4 kV"/>
      <sheetName val="cto"/>
      <sheetName val="Tong hop chi tiet "/>
      <sheetName val="TH"/>
      <sheetName val="Sheet2"/>
      <sheetName val="bia"/>
      <sheetName val="XL4Poppy"/>
      <sheetName val="1-6"/>
      <sheetName val="ANCA "/>
      <sheetName val="VT&amp;UL&amp;tet"/>
      <sheetName val="CNHAT-Cty"/>
      <sheetName val="CNHAT-Cty (2)"/>
      <sheetName val="CNHAT-phong"/>
      <sheetName val="CNHAT-phong (2)"/>
      <sheetName val="Tet am"/>
      <sheetName val="Hao mon"/>
      <sheetName val="Trach nhiem"/>
      <sheetName val="Ctac phi"/>
      <sheetName val="DS-2005"/>
      <sheetName val="Vat tu 6T cuoi 2005"/>
      <sheetName val="TH vat tu"/>
      <sheetName val="XL4Test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ghn"/>
      <sheetName val="GVT"/>
      <sheetName val="dm56"/>
      <sheetName val="dgth"/>
      <sheetName val="Sheet1"/>
      <sheetName val="Sheet2"/>
      <sheetName val="Sheet3"/>
      <sheetName val="XL4Poppy"/>
      <sheetName val="H4"/>
      <sheetName val="gvl"/>
      <sheetName val="TH-chaythu"/>
      <sheetName val="biachiettinh"/>
      <sheetName val="NO.00"/>
      <sheetName val="TH-thaodomay"/>
      <sheetName val="THvanchuyen"/>
      <sheetName val="TH thaodo-VC-Lm"/>
      <sheetName val="thuyetminh"/>
      <sheetName val="BIA-2"/>
      <sheetName val="BIA-1"/>
      <sheetName val="TH-LM"/>
      <sheetName val="Bang chiet tinh TBA"/>
      <sheetName val="DM 56"/>
      <sheetName val="Gia VL"/>
    </sheetNames>
    <sheetDataSet>
      <sheetData sheetId="0" refreshError="1">
        <row r="4">
          <cell r="A4">
            <v>20011</v>
          </cell>
          <cell r="B4" t="str">
            <v xml:space="preserve">  PhŸ dë tõéng g­ch th¶p hçn 4m        </v>
          </cell>
          <cell r="C4" t="str">
            <v>m3</v>
          </cell>
          <cell r="D4">
            <v>0</v>
          </cell>
          <cell r="E4">
            <v>13079</v>
          </cell>
          <cell r="F4">
            <v>0</v>
          </cell>
        </row>
        <row r="5">
          <cell r="A5">
            <v>20012</v>
          </cell>
          <cell r="B5" t="str">
            <v xml:space="preserve">  PhŸ ½ë tõéng g­ch  cao hçn 4m        </v>
          </cell>
          <cell r="C5" t="str">
            <v>m3</v>
          </cell>
          <cell r="D5">
            <v>0</v>
          </cell>
          <cell r="E5">
            <v>22808</v>
          </cell>
          <cell r="F5">
            <v>0</v>
          </cell>
        </row>
        <row r="6">
          <cell r="A6">
            <v>20013</v>
          </cell>
          <cell r="B6" t="str">
            <v xml:space="preserve"> PhŸ dë tõéng ½Ÿ th¶p hçn 4m          </v>
          </cell>
          <cell r="C6" t="str">
            <v>m3</v>
          </cell>
          <cell r="D6">
            <v>0</v>
          </cell>
          <cell r="E6">
            <v>16430</v>
          </cell>
          <cell r="F6">
            <v>0</v>
          </cell>
        </row>
        <row r="7">
          <cell r="A7">
            <v>20014</v>
          </cell>
          <cell r="B7" t="str">
            <v xml:space="preserve"> PhŸ dë tuéng ½Ÿ    cao hon 4m        </v>
          </cell>
          <cell r="C7" t="str">
            <v>m3</v>
          </cell>
          <cell r="D7">
            <v>0</v>
          </cell>
          <cell r="E7">
            <v>26158</v>
          </cell>
          <cell r="F7">
            <v>0</v>
          </cell>
        </row>
        <row r="8">
          <cell r="A8">
            <v>20015</v>
          </cell>
          <cell r="B8" t="str">
            <v xml:space="preserve"> PhŸ dë BT g­ch vë &lt;= 4m              </v>
          </cell>
          <cell r="C8" t="str">
            <v>m3</v>
          </cell>
          <cell r="D8">
            <v>0</v>
          </cell>
          <cell r="E8">
            <v>18051</v>
          </cell>
          <cell r="F8">
            <v>0</v>
          </cell>
        </row>
        <row r="9">
          <cell r="A9">
            <v>20016</v>
          </cell>
          <cell r="B9" t="str">
            <v xml:space="preserve"> PhŸ dë BT g­ch vë &lt;= 4m              </v>
          </cell>
          <cell r="C9" t="str">
            <v>m3</v>
          </cell>
          <cell r="D9">
            <v>0</v>
          </cell>
          <cell r="E9">
            <v>21727</v>
          </cell>
          <cell r="F9">
            <v>0</v>
          </cell>
        </row>
        <row r="10">
          <cell r="A10">
            <v>20017</v>
          </cell>
          <cell r="B10" t="str">
            <v xml:space="preserve"> PhŸ dë bÅ táng than x×                   </v>
          </cell>
          <cell r="C10" t="str">
            <v>m3</v>
          </cell>
          <cell r="D10">
            <v>0</v>
          </cell>
          <cell r="E10">
            <v>19673</v>
          </cell>
          <cell r="F10">
            <v>0</v>
          </cell>
        </row>
        <row r="11">
          <cell r="A11">
            <v>20021</v>
          </cell>
          <cell r="B11" t="str">
            <v xml:space="preserve"> PhŸ dë BT t¨ng réi                       </v>
          </cell>
          <cell r="C11" t="str">
            <v>m3</v>
          </cell>
          <cell r="D11">
            <v>0</v>
          </cell>
          <cell r="E11">
            <v>20213</v>
          </cell>
          <cell r="F11">
            <v>0</v>
          </cell>
        </row>
        <row r="12">
          <cell r="A12">
            <v>20022</v>
          </cell>
          <cell r="B12" t="str">
            <v xml:space="preserve"> PhŸ dë BT nËn,mÜng  (kháng ct)           </v>
          </cell>
          <cell r="C12" t="str">
            <v>m3</v>
          </cell>
          <cell r="D12">
            <v>0</v>
          </cell>
          <cell r="E12">
            <v>38481</v>
          </cell>
          <cell r="F12">
            <v>0</v>
          </cell>
        </row>
        <row r="13">
          <cell r="A13">
            <v>20023</v>
          </cell>
          <cell r="B13" t="str">
            <v xml:space="preserve"> PhŸ dë BT nËn,mÜng  (cÜ th¾p )           </v>
          </cell>
          <cell r="C13" t="str">
            <v>m3</v>
          </cell>
          <cell r="D13">
            <v>0</v>
          </cell>
          <cell r="E13">
            <v>55127</v>
          </cell>
          <cell r="F13">
            <v>0</v>
          </cell>
        </row>
        <row r="14">
          <cell r="A14">
            <v>20024</v>
          </cell>
          <cell r="B14" t="str">
            <v xml:space="preserve"> PhŸ dë tõéng,cæt th¶p hçn 4m         </v>
          </cell>
          <cell r="C14" t="str">
            <v>m3</v>
          </cell>
          <cell r="D14">
            <v>0</v>
          </cell>
          <cell r="E14">
            <v>50803</v>
          </cell>
          <cell r="F14">
            <v>0</v>
          </cell>
        </row>
        <row r="15">
          <cell r="A15">
            <v>20025</v>
          </cell>
          <cell r="B15" t="str">
            <v xml:space="preserve"> PhŸ dë tõéng cæt   cao hçn 4m        </v>
          </cell>
          <cell r="C15" t="str">
            <v>m3</v>
          </cell>
          <cell r="D15">
            <v>0</v>
          </cell>
          <cell r="E15">
            <v>96094</v>
          </cell>
          <cell r="F15">
            <v>0</v>
          </cell>
        </row>
        <row r="16">
          <cell r="A16">
            <v>20026</v>
          </cell>
          <cell r="B16" t="str">
            <v xml:space="preserve"> PhŸ dë BT x¡,d·m  th¶p hçn 4m        </v>
          </cell>
          <cell r="C16" t="str">
            <v>m3</v>
          </cell>
          <cell r="D16">
            <v>0</v>
          </cell>
          <cell r="E16">
            <v>57289</v>
          </cell>
          <cell r="F16">
            <v>0</v>
          </cell>
        </row>
        <row r="17">
          <cell r="A17">
            <v>20027</v>
          </cell>
          <cell r="B17" t="str">
            <v xml:space="preserve"> PhŸ dë BT x¡ d·m   cao hon 4m        </v>
          </cell>
          <cell r="C17" t="str">
            <v>m3</v>
          </cell>
          <cell r="D17">
            <v>0</v>
          </cell>
          <cell r="E17">
            <v>98364</v>
          </cell>
          <cell r="F17">
            <v>0</v>
          </cell>
        </row>
        <row r="18">
          <cell r="A18">
            <v>20031</v>
          </cell>
          <cell r="B18" t="str">
            <v xml:space="preserve"> PhŸ dë kÆt c¶u gå th¶p hçn 4m        </v>
          </cell>
          <cell r="C18" t="str">
            <v>m3</v>
          </cell>
          <cell r="D18">
            <v>0</v>
          </cell>
          <cell r="E18">
            <v>20429</v>
          </cell>
          <cell r="F18">
            <v>0</v>
          </cell>
        </row>
        <row r="19">
          <cell r="A19">
            <v>20032</v>
          </cell>
          <cell r="B19" t="str">
            <v xml:space="preserve"> PhŸ dë kÆt c¶u gå  cao hçn 4m        </v>
          </cell>
          <cell r="C19" t="str">
            <v>m3</v>
          </cell>
          <cell r="D19">
            <v>0</v>
          </cell>
          <cell r="E19">
            <v>32320</v>
          </cell>
          <cell r="F19">
            <v>0</v>
          </cell>
        </row>
        <row r="20">
          <cell r="A20">
            <v>20033</v>
          </cell>
          <cell r="B20" t="str">
            <v xml:space="preserve"> PhŸ dë kÆt c¶u s°t th¶p hçn 4m       </v>
          </cell>
          <cell r="C20" t="str">
            <v>t¶n</v>
          </cell>
          <cell r="D20">
            <v>0</v>
          </cell>
          <cell r="E20">
            <v>70260</v>
          </cell>
          <cell r="F20">
            <v>0</v>
          </cell>
        </row>
        <row r="21">
          <cell r="A21">
            <v>20034</v>
          </cell>
          <cell r="B21" t="str">
            <v xml:space="preserve"> PhŸ dë kÆt c¶u s°t cao hçn 4m        </v>
          </cell>
          <cell r="C21" t="str">
            <v>t¶n</v>
          </cell>
          <cell r="D21">
            <v>0</v>
          </cell>
          <cell r="E21">
            <v>95121</v>
          </cell>
          <cell r="F21">
            <v>0</v>
          </cell>
        </row>
        <row r="22">
          <cell r="A22">
            <v>20041</v>
          </cell>
          <cell r="B22" t="str">
            <v xml:space="preserve"> ThŸo dë mŸi ngÜi th¶p hçn 4m         </v>
          </cell>
          <cell r="C22" t="str">
            <v>m2</v>
          </cell>
          <cell r="D22">
            <v>0</v>
          </cell>
          <cell r="E22">
            <v>649</v>
          </cell>
          <cell r="F22">
            <v>0</v>
          </cell>
        </row>
        <row r="23">
          <cell r="A23">
            <v>20042</v>
          </cell>
          <cell r="B23" t="str">
            <v xml:space="preserve"> ThŸo dë mŸi ngÜi cao hçn   4m        </v>
          </cell>
          <cell r="C23" t="str">
            <v>m2</v>
          </cell>
          <cell r="D23">
            <v>0</v>
          </cell>
          <cell r="E23">
            <v>973</v>
          </cell>
          <cell r="F23">
            <v>0</v>
          </cell>
        </row>
        <row r="24">
          <cell r="A24">
            <v>20043</v>
          </cell>
          <cell r="B24" t="str">
            <v xml:space="preserve"> ThŸo dë mŸi tán th¶p hçn   4m        </v>
          </cell>
          <cell r="C24" t="str">
            <v>m2</v>
          </cell>
          <cell r="D24">
            <v>0</v>
          </cell>
          <cell r="E24">
            <v>324</v>
          </cell>
          <cell r="F24">
            <v>0</v>
          </cell>
        </row>
        <row r="25">
          <cell r="A25">
            <v>20044</v>
          </cell>
          <cell r="B25" t="str">
            <v xml:space="preserve"> ThŸo dë mŸi tán cao hçn    4m        </v>
          </cell>
          <cell r="C25" t="str">
            <v>m2</v>
          </cell>
          <cell r="D25">
            <v>0</v>
          </cell>
          <cell r="E25">
            <v>432</v>
          </cell>
          <cell r="F25">
            <v>0</v>
          </cell>
        </row>
        <row r="26">
          <cell r="A26">
            <v>20045</v>
          </cell>
          <cell r="B26" t="str">
            <v xml:space="preserve"> ThŸo dë mŸi fibroximang  &lt; 4m        </v>
          </cell>
          <cell r="C26" t="str">
            <v>m2</v>
          </cell>
          <cell r="D26">
            <v>0</v>
          </cell>
          <cell r="E26">
            <v>541</v>
          </cell>
          <cell r="F26">
            <v>0</v>
          </cell>
        </row>
        <row r="27">
          <cell r="A27">
            <v>20046</v>
          </cell>
          <cell r="B27" t="str">
            <v xml:space="preserve"> ThŸo dë mŸi fibro XM cao hçn 4m      </v>
          </cell>
          <cell r="C27" t="str">
            <v>m2</v>
          </cell>
          <cell r="D27">
            <v>0</v>
          </cell>
          <cell r="E27">
            <v>649</v>
          </cell>
          <cell r="F27">
            <v>0</v>
          </cell>
        </row>
        <row r="28">
          <cell r="A28">
            <v>20051</v>
          </cell>
          <cell r="B28" t="str">
            <v xml:space="preserve"> ThŸo dë tr·n                             </v>
          </cell>
          <cell r="C28" t="str">
            <v>m2</v>
          </cell>
          <cell r="D28">
            <v>0</v>
          </cell>
          <cell r="E28">
            <v>649</v>
          </cell>
          <cell r="F28">
            <v>0</v>
          </cell>
        </row>
        <row r="29">
          <cell r="A29">
            <v>20052</v>
          </cell>
          <cell r="B29" t="str">
            <v xml:space="preserve"> ThŸo dë cða                              </v>
          </cell>
          <cell r="C29" t="str">
            <v>m2</v>
          </cell>
          <cell r="D29">
            <v>0</v>
          </cell>
          <cell r="E29">
            <v>432</v>
          </cell>
          <cell r="F29">
            <v>0</v>
          </cell>
        </row>
        <row r="30">
          <cell r="A30">
            <v>20053</v>
          </cell>
          <cell r="B30" t="str">
            <v xml:space="preserve"> ThŸo dë g­ch âp tõéng                    </v>
          </cell>
          <cell r="C30" t="str">
            <v>m2</v>
          </cell>
          <cell r="D30">
            <v>0</v>
          </cell>
          <cell r="E30">
            <v>1189</v>
          </cell>
          <cell r="F30">
            <v>0</v>
          </cell>
        </row>
        <row r="31">
          <cell r="A31">
            <v>20054</v>
          </cell>
          <cell r="B31" t="str">
            <v xml:space="preserve"> ThŸo dë g­ch âp chµn tõéng               </v>
          </cell>
          <cell r="C31" t="str">
            <v>m2</v>
          </cell>
          <cell r="D31">
            <v>0</v>
          </cell>
          <cell r="E31">
            <v>1405</v>
          </cell>
          <cell r="F31">
            <v>0</v>
          </cell>
        </row>
        <row r="32">
          <cell r="A32">
            <v>20061</v>
          </cell>
          <cell r="B32" t="str">
            <v xml:space="preserve"> Khung m°t cŸo                            </v>
          </cell>
          <cell r="C32" t="str">
            <v>m2</v>
          </cell>
          <cell r="D32">
            <v>0</v>
          </cell>
          <cell r="E32">
            <v>324</v>
          </cell>
          <cell r="F32">
            <v>0</v>
          </cell>
        </row>
        <row r="33">
          <cell r="A33">
            <v>20062</v>
          </cell>
          <cell r="B33" t="str">
            <v xml:space="preserve"> ThŸo dë gi¶y ¾p,vŸn ¾p                   </v>
          </cell>
          <cell r="C33" t="str">
            <v>m2</v>
          </cell>
          <cell r="D33">
            <v>0</v>
          </cell>
          <cell r="E33">
            <v>432</v>
          </cell>
          <cell r="F33">
            <v>0</v>
          </cell>
        </row>
        <row r="34">
          <cell r="A34">
            <v>20063</v>
          </cell>
          <cell r="B34" t="str">
            <v xml:space="preserve"> ThŸo dë chµn tõéng gå                    </v>
          </cell>
          <cell r="C34" t="str">
            <v>m2</v>
          </cell>
          <cell r="D34">
            <v>0</v>
          </cell>
          <cell r="E34">
            <v>432</v>
          </cell>
          <cell r="F34">
            <v>0</v>
          </cell>
        </row>
        <row r="35">
          <cell r="A35">
            <v>20064</v>
          </cell>
          <cell r="B35" t="str">
            <v xml:space="preserve"> ThŸo dë vŸn s¡n                          </v>
          </cell>
          <cell r="C35" t="str">
            <v>m2</v>
          </cell>
          <cell r="D35">
            <v>0</v>
          </cell>
          <cell r="E35">
            <v>649</v>
          </cell>
          <cell r="F35">
            <v>0</v>
          </cell>
        </row>
        <row r="36">
          <cell r="A36">
            <v>20071</v>
          </cell>
          <cell r="B36" t="str">
            <v xml:space="preserve"> PhŸ nËn xi m¯ng kháng cât th¾p           </v>
          </cell>
          <cell r="C36" t="str">
            <v>m2</v>
          </cell>
          <cell r="D36">
            <v>0</v>
          </cell>
          <cell r="E36">
            <v>324</v>
          </cell>
          <cell r="F36">
            <v>0</v>
          </cell>
        </row>
        <row r="37">
          <cell r="A37">
            <v>20072</v>
          </cell>
          <cell r="B37" t="str">
            <v xml:space="preserve"> PhŸ nËn xi m¯ng    cÜ cât th¾p           </v>
          </cell>
          <cell r="C37" t="str">
            <v>m2</v>
          </cell>
          <cell r="D37">
            <v>0</v>
          </cell>
          <cell r="E37">
            <v>541</v>
          </cell>
          <cell r="F37">
            <v>0</v>
          </cell>
        </row>
        <row r="38">
          <cell r="A38">
            <v>20073</v>
          </cell>
          <cell r="B38" t="str">
            <v xml:space="preserve"> PhŸ nËn xi m¯ng ½an bÅ táng              </v>
          </cell>
          <cell r="C38" t="str">
            <v>m2</v>
          </cell>
          <cell r="D38">
            <v>0</v>
          </cell>
          <cell r="E38">
            <v>973</v>
          </cell>
          <cell r="F38">
            <v>0</v>
          </cell>
        </row>
        <row r="39">
          <cell r="A39">
            <v>20074</v>
          </cell>
          <cell r="B39" t="str">
            <v xml:space="preserve"> PhŸ nËn g­ch lŸ nem                  </v>
          </cell>
          <cell r="C39" t="str">
            <v>m2</v>
          </cell>
          <cell r="D39">
            <v>0</v>
          </cell>
          <cell r="E39">
            <v>757</v>
          </cell>
          <cell r="F39">
            <v>0</v>
          </cell>
        </row>
        <row r="40">
          <cell r="A40">
            <v>20075</v>
          </cell>
          <cell r="B40" t="str">
            <v xml:space="preserve"> PhŸ nËn g­ch x× m¯ng                     </v>
          </cell>
          <cell r="C40" t="str">
            <v>m2</v>
          </cell>
          <cell r="D40">
            <v>0</v>
          </cell>
          <cell r="E40">
            <v>865</v>
          </cell>
          <cell r="F40">
            <v>0</v>
          </cell>
        </row>
        <row r="41">
          <cell r="A41">
            <v>20076</v>
          </cell>
          <cell r="B41" t="str">
            <v xml:space="preserve"> PhŸ nËn g­ch ch× n±m                 </v>
          </cell>
          <cell r="C41" t="str">
            <v>m2</v>
          </cell>
          <cell r="D41">
            <v>0</v>
          </cell>
          <cell r="E41">
            <v>649</v>
          </cell>
          <cell r="F41">
            <v>0</v>
          </cell>
        </row>
        <row r="42">
          <cell r="A42">
            <v>20077</v>
          </cell>
          <cell r="B42" t="str">
            <v xml:space="preserve"> PhŸ nËn g­ch ch× nghiÅng                 </v>
          </cell>
          <cell r="C42" t="str">
            <v>m2</v>
          </cell>
          <cell r="D42">
            <v>0</v>
          </cell>
          <cell r="E42">
            <v>432</v>
          </cell>
          <cell r="F42">
            <v>0</v>
          </cell>
        </row>
        <row r="43">
          <cell r="A43">
            <v>20081</v>
          </cell>
          <cell r="B43" t="str">
            <v xml:space="preserve"> ‡¡o bÞ m´t ½õéng nhúa d¡y &lt;=7cm      </v>
          </cell>
          <cell r="C43" t="str">
            <v>m2</v>
          </cell>
          <cell r="D43">
            <v>0</v>
          </cell>
          <cell r="E43">
            <v>97</v>
          </cell>
          <cell r="F43">
            <v>0</v>
          </cell>
        </row>
        <row r="44">
          <cell r="A44">
            <v>20082</v>
          </cell>
          <cell r="B44" t="str">
            <v xml:space="preserve"> ‡¡o bÞ m´t ½õéng nhúa d¡y&lt;=10cm      </v>
          </cell>
          <cell r="C44" t="str">
            <v>m2</v>
          </cell>
          <cell r="D44">
            <v>0</v>
          </cell>
          <cell r="E44">
            <v>216</v>
          </cell>
          <cell r="F44">
            <v>0</v>
          </cell>
        </row>
        <row r="45">
          <cell r="A45">
            <v>20091</v>
          </cell>
          <cell r="B45" t="str">
            <v xml:space="preserve"> PhŸ h¡ng r¡o dµy kÁm gai 3 lèp           </v>
          </cell>
          <cell r="C45" t="str">
            <v>m</v>
          </cell>
          <cell r="D45">
            <v>0</v>
          </cell>
          <cell r="E45">
            <v>216</v>
          </cell>
          <cell r="F45">
            <v>0</v>
          </cell>
        </row>
        <row r="46">
          <cell r="A46">
            <v>20092</v>
          </cell>
          <cell r="B46" t="str">
            <v xml:space="preserve"> PhŸ h¡ng r¡o dµy kÁm gai 5 lèp           </v>
          </cell>
          <cell r="C46" t="str">
            <v>m</v>
          </cell>
          <cell r="D46">
            <v>0</v>
          </cell>
          <cell r="E46">
            <v>378</v>
          </cell>
          <cell r="F46">
            <v>0</v>
          </cell>
        </row>
        <row r="47">
          <cell r="A47">
            <v>20093</v>
          </cell>
          <cell r="B47" t="str">
            <v xml:space="preserve"> PhŸ h¡ng r¡o song s°t ½çn gi¨n           </v>
          </cell>
          <cell r="C47" t="str">
            <v>m</v>
          </cell>
          <cell r="D47">
            <v>0</v>
          </cell>
          <cell r="E47">
            <v>865</v>
          </cell>
          <cell r="F47">
            <v>0</v>
          </cell>
        </row>
        <row r="48">
          <cell r="A48">
            <v>20094</v>
          </cell>
          <cell r="B48" t="str">
            <v xml:space="preserve"> PhŸ h¡ng r¡o song s°t phöc t­p           </v>
          </cell>
          <cell r="C48" t="str">
            <v>m</v>
          </cell>
          <cell r="D48">
            <v>0</v>
          </cell>
          <cell r="E48">
            <v>1038</v>
          </cell>
          <cell r="F48">
            <v>0</v>
          </cell>
        </row>
        <row r="49">
          <cell r="A49">
            <v>20101</v>
          </cell>
          <cell r="B49" t="str">
            <v xml:space="preserve"> PhŸ dë bãn t°m                       </v>
          </cell>
          <cell r="C49" t="str">
            <v>CŸi</v>
          </cell>
          <cell r="D49">
            <v>0</v>
          </cell>
          <cell r="E49">
            <v>2702</v>
          </cell>
          <cell r="F49">
            <v>0</v>
          </cell>
        </row>
        <row r="50">
          <cell r="A50">
            <v>20102</v>
          </cell>
          <cell r="B50" t="str">
            <v xml:space="preserve"> PhŸ dë chau røa                          </v>
          </cell>
          <cell r="C50" t="str">
            <v>CŸi</v>
          </cell>
          <cell r="D50">
            <v>0</v>
          </cell>
          <cell r="E50">
            <v>1081</v>
          </cell>
          <cell r="F50">
            <v>0</v>
          </cell>
        </row>
        <row r="51">
          <cell r="A51">
            <v>20103</v>
          </cell>
          <cell r="B51" t="str">
            <v xml:space="preserve"> PhŸ dë bÎ xÏ                             </v>
          </cell>
          <cell r="C51" t="str">
            <v>CŸi</v>
          </cell>
          <cell r="D51">
            <v>0</v>
          </cell>
          <cell r="E51">
            <v>1351</v>
          </cell>
          <cell r="F51">
            <v>0</v>
          </cell>
        </row>
        <row r="52">
          <cell r="A52">
            <v>20104</v>
          </cell>
          <cell r="B52" t="str">
            <v xml:space="preserve"> PhŸ dë chºu tiÌu                         </v>
          </cell>
          <cell r="C52" t="str">
            <v>CŸi</v>
          </cell>
          <cell r="D52">
            <v>0</v>
          </cell>
          <cell r="E52">
            <v>1621</v>
          </cell>
          <cell r="F52">
            <v>0</v>
          </cell>
        </row>
        <row r="53">
          <cell r="A53" t="str">
            <v xml:space="preserve">        </v>
          </cell>
          <cell r="B53" t="str">
            <v xml:space="preserve"> B.  cáng tŸc ½¡o, ½°p ½¶t, ½Ÿ, cŸt</v>
          </cell>
          <cell r="C53" t="str">
            <v xml:space="preserve">        </v>
          </cell>
          <cell r="D53">
            <v>0</v>
          </cell>
          <cell r="E53">
            <v>0</v>
          </cell>
          <cell r="F53">
            <v>0</v>
          </cell>
        </row>
        <row r="54">
          <cell r="A54" t="str">
            <v xml:space="preserve">        </v>
          </cell>
          <cell r="B54" t="str">
            <v>(b±ng thð cáng)</v>
          </cell>
          <cell r="C54" t="str">
            <v xml:space="preserve">        </v>
          </cell>
          <cell r="D54">
            <v>0</v>
          </cell>
          <cell r="E54">
            <v>0</v>
          </cell>
          <cell r="F54">
            <v>0</v>
          </cell>
        </row>
        <row r="55">
          <cell r="A55">
            <v>31101</v>
          </cell>
          <cell r="B55" t="str">
            <v xml:space="preserve"> ‡¡o bïn ½´c                              </v>
          </cell>
          <cell r="C55" t="str">
            <v>m3</v>
          </cell>
          <cell r="D55">
            <v>0</v>
          </cell>
          <cell r="E55">
            <v>7009</v>
          </cell>
          <cell r="F55">
            <v>0</v>
          </cell>
        </row>
        <row r="56">
          <cell r="A56">
            <v>31102</v>
          </cell>
          <cell r="B56" t="str">
            <v xml:space="preserve"> ‡¡o bïn l¹n rŸc                          </v>
          </cell>
          <cell r="C56" t="str">
            <v>m3</v>
          </cell>
          <cell r="D56">
            <v>0</v>
          </cell>
          <cell r="E56">
            <v>8146</v>
          </cell>
          <cell r="F56">
            <v>0</v>
          </cell>
        </row>
        <row r="57">
          <cell r="A57">
            <v>31103</v>
          </cell>
          <cell r="B57" t="str">
            <v xml:space="preserve"> ‡¡o bïn l¹n sÞi ½Ÿ                       </v>
          </cell>
          <cell r="C57" t="str">
            <v>m3</v>
          </cell>
          <cell r="D57">
            <v>0</v>
          </cell>
          <cell r="E57">
            <v>11840</v>
          </cell>
          <cell r="F57">
            <v>0</v>
          </cell>
        </row>
        <row r="58">
          <cell r="A58">
            <v>31104</v>
          </cell>
          <cell r="B58" t="str">
            <v xml:space="preserve"> ‡¡o bïn lÞng                             </v>
          </cell>
          <cell r="C58" t="str">
            <v>m3</v>
          </cell>
          <cell r="D58">
            <v>0</v>
          </cell>
          <cell r="E58">
            <v>9472</v>
          </cell>
          <cell r="F58">
            <v>0</v>
          </cell>
        </row>
        <row r="59">
          <cell r="A59">
            <v>31111</v>
          </cell>
          <cell r="B59" t="str">
            <v xml:space="preserve"> VC tiÆp 10m Bïn ½´c                      </v>
          </cell>
          <cell r="C59" t="str">
            <v>m3</v>
          </cell>
          <cell r="D59">
            <v>0</v>
          </cell>
          <cell r="E59">
            <v>133</v>
          </cell>
          <cell r="F59">
            <v>0</v>
          </cell>
        </row>
        <row r="60">
          <cell r="A60">
            <v>31112</v>
          </cell>
          <cell r="B60" t="str">
            <v xml:space="preserve"> VC tiÆp 10m Bïn l¹n rŸc                  </v>
          </cell>
          <cell r="C60" t="str">
            <v>m3</v>
          </cell>
          <cell r="D60">
            <v>0</v>
          </cell>
          <cell r="E60">
            <v>133</v>
          </cell>
          <cell r="F60">
            <v>0</v>
          </cell>
        </row>
        <row r="61">
          <cell r="A61">
            <v>31113</v>
          </cell>
          <cell r="B61" t="str">
            <v xml:space="preserve"> VC tiÆp 10m bïn l¹n sÞi ½Ÿ               </v>
          </cell>
          <cell r="C61" t="str">
            <v>m3</v>
          </cell>
          <cell r="D61">
            <v>0</v>
          </cell>
          <cell r="E61">
            <v>625</v>
          </cell>
          <cell r="F61">
            <v>0</v>
          </cell>
        </row>
        <row r="62">
          <cell r="A62">
            <v>31114</v>
          </cell>
          <cell r="B62" t="str">
            <v xml:space="preserve"> VC tiÆp 10m bïn lÞng                     </v>
          </cell>
          <cell r="C62" t="str">
            <v>m3</v>
          </cell>
          <cell r="D62">
            <v>0</v>
          </cell>
          <cell r="E62">
            <v>625</v>
          </cell>
          <cell r="F62">
            <v>0</v>
          </cell>
        </row>
        <row r="63">
          <cell r="A63">
            <v>31201</v>
          </cell>
          <cell r="B63" t="str">
            <v xml:space="preserve"> ‡¡o ½¶t ½Ì ½°p ½¶t c¶p I                 </v>
          </cell>
          <cell r="C63" t="str">
            <v>m3</v>
          </cell>
          <cell r="D63">
            <v>0</v>
          </cell>
          <cell r="E63">
            <v>4262</v>
          </cell>
          <cell r="F63">
            <v>0</v>
          </cell>
        </row>
        <row r="64">
          <cell r="A64">
            <v>31202</v>
          </cell>
          <cell r="B64" t="str">
            <v xml:space="preserve"> ‡¡o ½¶t ½Ì ½°p ½¶t c¶p II                </v>
          </cell>
          <cell r="C64" t="str">
            <v>m3</v>
          </cell>
          <cell r="D64">
            <v>0</v>
          </cell>
          <cell r="E64">
            <v>5872</v>
          </cell>
          <cell r="F64">
            <v>0</v>
          </cell>
        </row>
        <row r="65">
          <cell r="A65">
            <v>31203</v>
          </cell>
          <cell r="B65" t="str">
            <v xml:space="preserve"> ‡¡o ½¶t ½Ì ½°p ½¶t c¶p III               </v>
          </cell>
          <cell r="C65" t="str">
            <v>m3</v>
          </cell>
          <cell r="D65">
            <v>0</v>
          </cell>
          <cell r="E65">
            <v>7388</v>
          </cell>
          <cell r="F65">
            <v>0</v>
          </cell>
        </row>
        <row r="66">
          <cell r="A66">
            <v>31211</v>
          </cell>
          <cell r="B66" t="str">
            <v xml:space="preserve"> Vºn chuyÌn tiÆp 10m ½¶t c¶p I            </v>
          </cell>
          <cell r="C66" t="str">
            <v>m3</v>
          </cell>
          <cell r="D66">
            <v>0</v>
          </cell>
          <cell r="E66">
            <v>294</v>
          </cell>
          <cell r="F66">
            <v>0</v>
          </cell>
        </row>
        <row r="67">
          <cell r="A67">
            <v>31212</v>
          </cell>
          <cell r="B67" t="str">
            <v xml:space="preserve"> Vºn chuyÌn tiÆp 10m ½¶t c¶p II           </v>
          </cell>
          <cell r="C67" t="str">
            <v>m3</v>
          </cell>
          <cell r="D67">
            <v>0</v>
          </cell>
          <cell r="E67">
            <v>303</v>
          </cell>
          <cell r="F67">
            <v>0</v>
          </cell>
        </row>
        <row r="68">
          <cell r="A68">
            <v>31213</v>
          </cell>
          <cell r="B68" t="str">
            <v xml:space="preserve"> Vºn chuyÌn tiÆp 10m ½¶t c¶p III          </v>
          </cell>
          <cell r="C68" t="str">
            <v>m3</v>
          </cell>
          <cell r="D68">
            <v>0</v>
          </cell>
          <cell r="E68">
            <v>332</v>
          </cell>
          <cell r="F68">
            <v>0</v>
          </cell>
        </row>
        <row r="69">
          <cell r="A69">
            <v>31311</v>
          </cell>
          <cell r="B69" t="str">
            <v xml:space="preserve"> ‡¡o mÜng b¯ng B&lt;3m,H&lt;1m ‡c¶p I           </v>
          </cell>
          <cell r="C69" t="str">
            <v>m3</v>
          </cell>
          <cell r="D69">
            <v>0</v>
          </cell>
          <cell r="E69">
            <v>5646</v>
          </cell>
          <cell r="F69">
            <v>0</v>
          </cell>
        </row>
        <row r="70">
          <cell r="A70">
            <v>31312</v>
          </cell>
          <cell r="B70" t="str">
            <v xml:space="preserve"> ‡¡o mÜng b¯ng B&lt;3m,H&lt;1m ‡c¶p II          </v>
          </cell>
          <cell r="C70" t="str">
            <v>m3</v>
          </cell>
          <cell r="D70">
            <v>0</v>
          </cell>
          <cell r="E70">
            <v>8268</v>
          </cell>
          <cell r="F70">
            <v>0</v>
          </cell>
        </row>
        <row r="71">
          <cell r="A71">
            <v>31313</v>
          </cell>
          <cell r="B71" t="str">
            <v xml:space="preserve"> ‡¡o mÜng b¯ng B&lt;3m,H&lt;1m ‡c¶pIII          </v>
          </cell>
          <cell r="C71" t="str">
            <v>m3</v>
          </cell>
          <cell r="D71">
            <v>0</v>
          </cell>
          <cell r="E71">
            <v>12502</v>
          </cell>
          <cell r="F71">
            <v>0</v>
          </cell>
        </row>
        <row r="72">
          <cell r="A72">
            <v>31314</v>
          </cell>
          <cell r="B72" t="str">
            <v xml:space="preserve"> ‡¡o mÜng b¯ng B&lt;3m,H&lt;1m ‡c¶p IV          </v>
          </cell>
          <cell r="C72" t="str">
            <v>m3</v>
          </cell>
          <cell r="D72">
            <v>0</v>
          </cell>
          <cell r="E72">
            <v>19459</v>
          </cell>
          <cell r="F72">
            <v>0</v>
          </cell>
        </row>
        <row r="73">
          <cell r="A73">
            <v>31321</v>
          </cell>
          <cell r="B73" t="str">
            <v xml:space="preserve"> ‡¡o mÜng b¯ng B&lt;3m,H&lt;2m ‡c¶p I           </v>
          </cell>
          <cell r="C73" t="str">
            <v>m3</v>
          </cell>
          <cell r="D73">
            <v>0</v>
          </cell>
          <cell r="E73">
            <v>6251</v>
          </cell>
          <cell r="F73">
            <v>0</v>
          </cell>
        </row>
        <row r="74">
          <cell r="A74">
            <v>31322</v>
          </cell>
          <cell r="B74" t="str">
            <v xml:space="preserve"> ‡¡o mÜng b¯ng B&lt;3m,H&lt;2m ‡c¶p II          </v>
          </cell>
          <cell r="C74" t="str">
            <v>m3</v>
          </cell>
          <cell r="D74">
            <v>0</v>
          </cell>
          <cell r="E74">
            <v>8872</v>
          </cell>
          <cell r="F74">
            <v>0</v>
          </cell>
        </row>
        <row r="75">
          <cell r="A75">
            <v>31323</v>
          </cell>
          <cell r="B75" t="str">
            <v xml:space="preserve"> ‡¡o mÜng b¯ng B&lt;3m,H&lt;2m ‡c¶pIII          </v>
          </cell>
          <cell r="C75" t="str">
            <v>m3</v>
          </cell>
          <cell r="D75">
            <v>0</v>
          </cell>
          <cell r="E75">
            <v>13208</v>
          </cell>
          <cell r="F75">
            <v>0</v>
          </cell>
        </row>
        <row r="76">
          <cell r="A76">
            <v>31324</v>
          </cell>
          <cell r="B76" t="str">
            <v xml:space="preserve"> ‡¡o mÜng b¯ng B&lt;3m,H&lt;2m ‡c¶p IV          </v>
          </cell>
          <cell r="C76" t="str">
            <v>m3</v>
          </cell>
          <cell r="D76">
            <v>0</v>
          </cell>
          <cell r="E76">
            <v>20165</v>
          </cell>
          <cell r="F76">
            <v>0</v>
          </cell>
        </row>
        <row r="77">
          <cell r="A77">
            <v>31331</v>
          </cell>
          <cell r="B77" t="str">
            <v xml:space="preserve"> ‡¡o mÜng b¯ng B&lt;3m,H&lt;3m ‡c¶p I           </v>
          </cell>
          <cell r="C77" t="str">
            <v>m3</v>
          </cell>
          <cell r="D77">
            <v>0</v>
          </cell>
          <cell r="E77">
            <v>6856</v>
          </cell>
          <cell r="F77">
            <v>0</v>
          </cell>
        </row>
        <row r="78">
          <cell r="A78">
            <v>31332</v>
          </cell>
          <cell r="B78" t="str">
            <v xml:space="preserve"> ‡¡o mÜng b¯ng B&lt;3m,H&lt;3m ‡c¶p II          </v>
          </cell>
          <cell r="C78" t="str">
            <v>m3</v>
          </cell>
          <cell r="D78">
            <v>0</v>
          </cell>
          <cell r="E78">
            <v>9578</v>
          </cell>
          <cell r="F78">
            <v>0</v>
          </cell>
        </row>
        <row r="79">
          <cell r="A79">
            <v>31333</v>
          </cell>
          <cell r="B79" t="str">
            <v xml:space="preserve"> ‡¡o mÜng b¯ng B&lt;3m,H&lt;3m ‡c¶pIII          </v>
          </cell>
          <cell r="C79" t="str">
            <v>m3</v>
          </cell>
          <cell r="D79">
            <v>0</v>
          </cell>
          <cell r="E79">
            <v>13914</v>
          </cell>
          <cell r="F79">
            <v>0</v>
          </cell>
        </row>
        <row r="80">
          <cell r="A80">
            <v>31334</v>
          </cell>
          <cell r="B80" t="str">
            <v xml:space="preserve"> ‡¡o mÜng b¯ng B&lt;3m,H&lt;3m ‡c¶p IV          </v>
          </cell>
          <cell r="C80" t="str">
            <v>m3</v>
          </cell>
          <cell r="D80">
            <v>0</v>
          </cell>
          <cell r="E80">
            <v>21173</v>
          </cell>
          <cell r="F80">
            <v>0</v>
          </cell>
        </row>
        <row r="81">
          <cell r="A81">
            <v>31341</v>
          </cell>
          <cell r="B81" t="str">
            <v xml:space="preserve"> ‡¡o mÜng b¯ng B&lt;3m,H&gt;3m ‡c¶p I           </v>
          </cell>
          <cell r="C81" t="str">
            <v>m3</v>
          </cell>
          <cell r="D81">
            <v>0</v>
          </cell>
          <cell r="E81">
            <v>7663</v>
          </cell>
          <cell r="F81">
            <v>0</v>
          </cell>
        </row>
        <row r="82">
          <cell r="A82">
            <v>31342</v>
          </cell>
          <cell r="B82" t="str">
            <v xml:space="preserve"> ‡¡o mÜng b¯ng B&lt;3m,H&gt;3m ‡c¶p II          </v>
          </cell>
          <cell r="C82" t="str">
            <v>m3</v>
          </cell>
          <cell r="D82">
            <v>0</v>
          </cell>
          <cell r="E82">
            <v>10586</v>
          </cell>
          <cell r="F82">
            <v>0</v>
          </cell>
        </row>
        <row r="83">
          <cell r="A83">
            <v>31343</v>
          </cell>
          <cell r="B83" t="str">
            <v xml:space="preserve"> ‡¡o mÜng b¯ng B&lt;3m,H&gt;3m ‡c¶pIII          </v>
          </cell>
          <cell r="C83" t="str">
            <v>m3</v>
          </cell>
          <cell r="D83">
            <v>0</v>
          </cell>
          <cell r="E83">
            <v>15023</v>
          </cell>
          <cell r="F83">
            <v>0</v>
          </cell>
        </row>
        <row r="84">
          <cell r="A84">
            <v>31344</v>
          </cell>
          <cell r="B84" t="str">
            <v xml:space="preserve"> ‡¡o mÜng b¯ng B&lt;3m,H&gt;3m ‡c¶p IV          </v>
          </cell>
          <cell r="C84" t="str">
            <v>m3</v>
          </cell>
          <cell r="D84">
            <v>0</v>
          </cell>
          <cell r="E84">
            <v>22484</v>
          </cell>
          <cell r="F84">
            <v>0</v>
          </cell>
        </row>
        <row r="85">
          <cell r="A85">
            <v>31351</v>
          </cell>
          <cell r="B85" t="str">
            <v xml:space="preserve"> ‡¡o mÜng b¯ng B&gt;3m,H&lt;1m ‡c¶p I           </v>
          </cell>
          <cell r="C85" t="str">
            <v>m3</v>
          </cell>
          <cell r="D85">
            <v>0</v>
          </cell>
          <cell r="E85">
            <v>4638</v>
          </cell>
          <cell r="F85">
            <v>0</v>
          </cell>
        </row>
        <row r="86">
          <cell r="A86">
            <v>31352</v>
          </cell>
          <cell r="B86" t="str">
            <v xml:space="preserve"> ‡¡o mÜng b¯ng B&gt;3m,H&lt;1m ‡c¶p II          </v>
          </cell>
          <cell r="C86" t="str">
            <v>m3</v>
          </cell>
          <cell r="D86">
            <v>0</v>
          </cell>
          <cell r="E86">
            <v>6352</v>
          </cell>
          <cell r="F86">
            <v>0</v>
          </cell>
        </row>
        <row r="87">
          <cell r="A87">
            <v>31353</v>
          </cell>
          <cell r="B87" t="str">
            <v xml:space="preserve"> ‡¡o mÜng b¯ng B&lt;3m,H&lt;1m ‡c¶pIII          </v>
          </cell>
          <cell r="C87" t="str">
            <v>m3</v>
          </cell>
          <cell r="D87">
            <v>0</v>
          </cell>
          <cell r="E87">
            <v>9780</v>
          </cell>
          <cell r="F87">
            <v>0</v>
          </cell>
        </row>
        <row r="88">
          <cell r="A88">
            <v>31354</v>
          </cell>
          <cell r="B88" t="str">
            <v xml:space="preserve"> ‡¡o mÜng b¯ng B&gt;3m,H&lt;1m ‡c¶p IV          </v>
          </cell>
          <cell r="C88" t="str">
            <v>m3</v>
          </cell>
          <cell r="D88">
            <v>0</v>
          </cell>
          <cell r="E88">
            <v>14720</v>
          </cell>
          <cell r="F88">
            <v>0</v>
          </cell>
        </row>
        <row r="89">
          <cell r="A89">
            <v>31361</v>
          </cell>
          <cell r="B89" t="str">
            <v xml:space="preserve"> ‡¡o mÜng b¯ng B&gt;3m,H&lt;2m ‡c¶p I           </v>
          </cell>
          <cell r="C89" t="str">
            <v>m3</v>
          </cell>
          <cell r="D89">
            <v>0</v>
          </cell>
          <cell r="E89">
            <v>5041</v>
          </cell>
          <cell r="F89">
            <v>0</v>
          </cell>
        </row>
        <row r="90">
          <cell r="A90">
            <v>31362</v>
          </cell>
          <cell r="B90" t="str">
            <v xml:space="preserve"> ‡¡o mÜng b¯ng B&gt;3m,H&lt;2m ‡c¶p II          </v>
          </cell>
          <cell r="C90" t="str">
            <v>m3</v>
          </cell>
          <cell r="D90">
            <v>0</v>
          </cell>
          <cell r="E90">
            <v>6856</v>
          </cell>
          <cell r="F90">
            <v>0</v>
          </cell>
        </row>
        <row r="91">
          <cell r="A91">
            <v>31363</v>
          </cell>
          <cell r="B91" t="str">
            <v xml:space="preserve"> ‡¡o mÜng b¯ng B&gt;3m,H&lt;2m ‡c¶pIII          </v>
          </cell>
          <cell r="C91" t="str">
            <v>m3</v>
          </cell>
          <cell r="D91">
            <v>0</v>
          </cell>
          <cell r="E91">
            <v>10284</v>
          </cell>
          <cell r="F91">
            <v>0</v>
          </cell>
        </row>
        <row r="92">
          <cell r="A92">
            <v>31364</v>
          </cell>
          <cell r="B92" t="str">
            <v xml:space="preserve"> ‡¡o mÜng b¯ng B&gt;3m,H&lt;2m ‡c¶p IV          </v>
          </cell>
          <cell r="C92" t="str">
            <v>m3</v>
          </cell>
          <cell r="D92">
            <v>0</v>
          </cell>
          <cell r="E92">
            <v>15325</v>
          </cell>
          <cell r="F92">
            <v>0</v>
          </cell>
        </row>
        <row r="93">
          <cell r="A93">
            <v>31371</v>
          </cell>
          <cell r="B93" t="str">
            <v xml:space="preserve"> ‡¡o mÜng b¯ng B&gt;3m,H&lt;3m ‡c¶p I           </v>
          </cell>
          <cell r="C93" t="str">
            <v>m3</v>
          </cell>
          <cell r="D93">
            <v>0</v>
          </cell>
          <cell r="E93">
            <v>5444</v>
          </cell>
          <cell r="F93">
            <v>0</v>
          </cell>
        </row>
        <row r="94">
          <cell r="A94">
            <v>31372</v>
          </cell>
          <cell r="B94" t="str">
            <v xml:space="preserve"> ‡¡o mÜng b¯ng B&gt;3m,H&lt;3m ‡c¶p II          </v>
          </cell>
          <cell r="C94" t="str">
            <v>m3</v>
          </cell>
          <cell r="D94">
            <v>0</v>
          </cell>
          <cell r="E94">
            <v>7360</v>
          </cell>
          <cell r="F94">
            <v>0</v>
          </cell>
        </row>
        <row r="95">
          <cell r="A95">
            <v>31373</v>
          </cell>
          <cell r="B95" t="str">
            <v xml:space="preserve"> ‡¡o mÜng b¯ng B&gt;3m,H&lt;3m ‡c¶pIII          </v>
          </cell>
          <cell r="C95" t="str">
            <v>m3</v>
          </cell>
          <cell r="D95">
            <v>0</v>
          </cell>
          <cell r="E95">
            <v>10990</v>
          </cell>
          <cell r="F95">
            <v>0</v>
          </cell>
        </row>
        <row r="96">
          <cell r="A96">
            <v>31374</v>
          </cell>
          <cell r="B96" t="str">
            <v xml:space="preserve"> ‡¡o mÜng b¯ng B&gt;3m,H&lt;3m ‡c¶p IV          </v>
          </cell>
          <cell r="C96" t="str">
            <v>m3</v>
          </cell>
          <cell r="D96">
            <v>0</v>
          </cell>
          <cell r="E96">
            <v>16132</v>
          </cell>
          <cell r="F96">
            <v>0</v>
          </cell>
        </row>
        <row r="97">
          <cell r="A97">
            <v>31381</v>
          </cell>
          <cell r="B97" t="str">
            <v xml:space="preserve"> ‡¡o mÜng b¯ng B&gt;3m,H&gt;3m ‡c¶p I           </v>
          </cell>
          <cell r="C97" t="str">
            <v>m3</v>
          </cell>
          <cell r="D97">
            <v>0</v>
          </cell>
          <cell r="E97">
            <v>6049</v>
          </cell>
          <cell r="F97">
            <v>0</v>
          </cell>
        </row>
        <row r="98">
          <cell r="A98">
            <v>31382</v>
          </cell>
          <cell r="B98" t="str">
            <v xml:space="preserve"> ‡¡o mÜng b¯ng B&gt;3m,H&gt;3m ‡c¶p II          </v>
          </cell>
          <cell r="C98" t="str">
            <v>m3</v>
          </cell>
          <cell r="D98">
            <v>0</v>
          </cell>
          <cell r="E98">
            <v>8066</v>
          </cell>
          <cell r="F98">
            <v>0</v>
          </cell>
        </row>
        <row r="99">
          <cell r="A99">
            <v>31383</v>
          </cell>
          <cell r="B99" t="str">
            <v xml:space="preserve"> ‡¡o mÜng b¯ng B&gt;3m,H&gt;3m ‡c¶pIII          </v>
          </cell>
          <cell r="C99" t="str">
            <v>m3</v>
          </cell>
          <cell r="D99">
            <v>0</v>
          </cell>
          <cell r="E99">
            <v>11696</v>
          </cell>
          <cell r="F99">
            <v>0</v>
          </cell>
        </row>
        <row r="100">
          <cell r="A100">
            <v>31384</v>
          </cell>
          <cell r="B100" t="str">
            <v xml:space="preserve"> ‡¡o mÜng b¯ng B&gt;3m,H&gt;3m ‡c¶p IV          </v>
          </cell>
          <cell r="C100" t="str">
            <v>m3</v>
          </cell>
          <cell r="D100">
            <v>0</v>
          </cell>
          <cell r="E100">
            <v>17140</v>
          </cell>
          <cell r="F100">
            <v>0</v>
          </cell>
        </row>
        <row r="101">
          <cell r="A101">
            <v>31391</v>
          </cell>
          <cell r="B101" t="str">
            <v xml:space="preserve"> Vºn chuyÌn tiÆp 10m ½¶t c¶p I            </v>
          </cell>
          <cell r="C101" t="str">
            <v>m3</v>
          </cell>
          <cell r="D101">
            <v>0</v>
          </cell>
          <cell r="E101">
            <v>313</v>
          </cell>
          <cell r="F101">
            <v>0</v>
          </cell>
        </row>
        <row r="102">
          <cell r="A102">
            <v>31392</v>
          </cell>
          <cell r="B102" t="str">
            <v xml:space="preserve"> Vºn chuyÌn tiÆp 10m ½¶t c¶p II           </v>
          </cell>
          <cell r="C102" t="str">
            <v>m3</v>
          </cell>
          <cell r="D102">
            <v>0</v>
          </cell>
          <cell r="E102">
            <v>323</v>
          </cell>
          <cell r="F102">
            <v>0</v>
          </cell>
        </row>
        <row r="103">
          <cell r="A103">
            <v>31393</v>
          </cell>
          <cell r="B103" t="str">
            <v xml:space="preserve"> Vºn chuyÌn tiÆp 10m ½¶t c¶p III          </v>
          </cell>
          <cell r="C103" t="str">
            <v>m3</v>
          </cell>
          <cell r="D103">
            <v>0</v>
          </cell>
          <cell r="E103">
            <v>353</v>
          </cell>
          <cell r="F103">
            <v>0</v>
          </cell>
        </row>
        <row r="104">
          <cell r="A104">
            <v>31394</v>
          </cell>
          <cell r="B104" t="str">
            <v xml:space="preserve"> Vºn chuyÌn tiÆp 10m ½¶t c¶p IV           </v>
          </cell>
          <cell r="C104" t="str">
            <v>m3</v>
          </cell>
          <cell r="D104">
            <v>0</v>
          </cell>
          <cell r="E104">
            <v>373</v>
          </cell>
          <cell r="F104">
            <v>0</v>
          </cell>
        </row>
        <row r="105">
          <cell r="A105" t="str">
            <v xml:space="preserve">        </v>
          </cell>
          <cell r="B105" t="str">
            <v xml:space="preserve">  4. ½¡o mÜng cæt (cæt, trò, hâ ktra)     </v>
          </cell>
          <cell r="C105" t="str">
            <v xml:space="preserve">        </v>
          </cell>
          <cell r="D105">
            <v>0</v>
          </cell>
          <cell r="E105">
            <v>0</v>
          </cell>
          <cell r="F105">
            <v>0</v>
          </cell>
        </row>
        <row r="106">
          <cell r="A106" t="str">
            <v xml:space="preserve">        </v>
          </cell>
          <cell r="B106" t="str">
            <v>(b±ng thð cáng)</v>
          </cell>
          <cell r="C106" t="str">
            <v xml:space="preserve">        </v>
          </cell>
          <cell r="D106">
            <v>0</v>
          </cell>
          <cell r="E106">
            <v>0</v>
          </cell>
          <cell r="F106">
            <v>0</v>
          </cell>
        </row>
        <row r="107">
          <cell r="A107">
            <v>31411</v>
          </cell>
          <cell r="B107" t="str">
            <v xml:space="preserve"> ‡¡o mÜng cæt..B&lt;1m,H&lt;1m ‡c¶p I           </v>
          </cell>
          <cell r="C107" t="str">
            <v>m3</v>
          </cell>
          <cell r="D107">
            <v>0</v>
          </cell>
          <cell r="E107">
            <v>7663</v>
          </cell>
          <cell r="F107">
            <v>0</v>
          </cell>
        </row>
        <row r="108">
          <cell r="A108">
            <v>31412</v>
          </cell>
          <cell r="B108" t="str">
            <v xml:space="preserve"> ‡¡o mÜng cæt..B&lt;1m,H&lt;1m ‡c¶p II          </v>
          </cell>
          <cell r="C108" t="str">
            <v>m3</v>
          </cell>
          <cell r="D108">
            <v>0</v>
          </cell>
          <cell r="E108">
            <v>11998</v>
          </cell>
          <cell r="F108">
            <v>0</v>
          </cell>
        </row>
        <row r="109">
          <cell r="A109">
            <v>31413</v>
          </cell>
          <cell r="B109" t="str">
            <v xml:space="preserve"> ‡¡o mÜng cæt..B&lt;1m,H&lt;1m ‡c¶pIII          </v>
          </cell>
          <cell r="C109" t="str">
            <v>m3</v>
          </cell>
          <cell r="D109">
            <v>0</v>
          </cell>
          <cell r="E109">
            <v>19156</v>
          </cell>
          <cell r="F109">
            <v>0</v>
          </cell>
        </row>
        <row r="110">
          <cell r="A110">
            <v>31414</v>
          </cell>
          <cell r="B110" t="str">
            <v xml:space="preserve"> ‡¡o mÜng cæt..B&lt;1m,H&lt;1m ‡c¶p IV          </v>
          </cell>
          <cell r="C110" t="str">
            <v>m3</v>
          </cell>
          <cell r="D110">
            <v>0</v>
          </cell>
          <cell r="E110">
            <v>31255</v>
          </cell>
          <cell r="F110">
            <v>0</v>
          </cell>
        </row>
        <row r="111">
          <cell r="A111">
            <v>31421</v>
          </cell>
          <cell r="B111" t="str">
            <v xml:space="preserve"> ‡¡o mÜng cæt..B&lt;1m,H&gt;1m ‡c¶p I           </v>
          </cell>
          <cell r="C111" t="str">
            <v>m3</v>
          </cell>
          <cell r="D111">
            <v>0</v>
          </cell>
          <cell r="E111">
            <v>10990</v>
          </cell>
          <cell r="F111">
            <v>0</v>
          </cell>
        </row>
        <row r="112">
          <cell r="A112">
            <v>31422</v>
          </cell>
          <cell r="B112" t="str">
            <v xml:space="preserve"> ‡¡o mÜng cæt..B&lt;1m,H&gt;1m ‡c¶p II          </v>
          </cell>
          <cell r="C112" t="str">
            <v>m3</v>
          </cell>
          <cell r="D112">
            <v>0</v>
          </cell>
          <cell r="E112">
            <v>15930</v>
          </cell>
          <cell r="F112">
            <v>0</v>
          </cell>
        </row>
        <row r="113">
          <cell r="A113">
            <v>31423</v>
          </cell>
          <cell r="B113" t="str">
            <v xml:space="preserve"> ‡¡o mÜng cæt..B&lt;1m,H&gt;1m ‡c¶pIII          </v>
          </cell>
          <cell r="C113" t="str">
            <v>m3</v>
          </cell>
          <cell r="D113">
            <v>0</v>
          </cell>
          <cell r="E113">
            <v>23593</v>
          </cell>
          <cell r="F113">
            <v>0</v>
          </cell>
        </row>
        <row r="114">
          <cell r="A114">
            <v>31424</v>
          </cell>
          <cell r="B114" t="str">
            <v xml:space="preserve"> ‡¡o mÜng cæt..B&lt;1m,H&gt;1m ‡c¶p IV          </v>
          </cell>
          <cell r="C114" t="str">
            <v>m3</v>
          </cell>
          <cell r="D114">
            <v>0</v>
          </cell>
          <cell r="E114">
            <v>36296</v>
          </cell>
          <cell r="F114">
            <v>0</v>
          </cell>
        </row>
        <row r="115">
          <cell r="A115">
            <v>31431</v>
          </cell>
          <cell r="B115" t="str">
            <v xml:space="preserve"> ‡¡o mÜng cæt..B&gt;1m,H&lt;1m ‡c¶p I           </v>
          </cell>
          <cell r="C115" t="str">
            <v>m3</v>
          </cell>
          <cell r="D115">
            <v>0</v>
          </cell>
          <cell r="E115">
            <v>5041</v>
          </cell>
          <cell r="F115">
            <v>0</v>
          </cell>
        </row>
        <row r="116">
          <cell r="A116">
            <v>31432</v>
          </cell>
          <cell r="B116" t="str">
            <v xml:space="preserve"> ‡¡o mÜng cæt..B&gt;1m,H&lt;1m ‡c¶p II          </v>
          </cell>
          <cell r="C116" t="str">
            <v>m3</v>
          </cell>
          <cell r="D116">
            <v>0</v>
          </cell>
          <cell r="E116">
            <v>7763</v>
          </cell>
          <cell r="F116">
            <v>0</v>
          </cell>
        </row>
        <row r="117">
          <cell r="A117">
            <v>31433</v>
          </cell>
          <cell r="B117" t="str">
            <v xml:space="preserve"> ‡¡o mÜng cæt..B&gt;1m,H&lt;1m ‡c¶pIII          </v>
          </cell>
          <cell r="C117" t="str">
            <v>m3</v>
          </cell>
          <cell r="D117">
            <v>0</v>
          </cell>
          <cell r="E117">
            <v>12603</v>
          </cell>
          <cell r="F117">
            <v>0</v>
          </cell>
        </row>
        <row r="118">
          <cell r="A118">
            <v>31434</v>
          </cell>
          <cell r="B118" t="str">
            <v xml:space="preserve"> ‡¡o mÜng cæt..B&gt;1m,H&lt;1m ‡c¶p IV          </v>
          </cell>
          <cell r="C118" t="str">
            <v>m3</v>
          </cell>
          <cell r="D118">
            <v>0</v>
          </cell>
          <cell r="E118">
            <v>20165</v>
          </cell>
          <cell r="F118">
            <v>0</v>
          </cell>
        </row>
        <row r="119">
          <cell r="A119">
            <v>31441</v>
          </cell>
          <cell r="B119" t="str">
            <v xml:space="preserve"> ‡¡o mÜng cæt..B&gt;1m,H&gt;1m ‡c¶p I           </v>
          </cell>
          <cell r="C119" t="str">
            <v>m3</v>
          </cell>
          <cell r="D119">
            <v>0</v>
          </cell>
          <cell r="E119">
            <v>7158</v>
          </cell>
          <cell r="F119">
            <v>0</v>
          </cell>
        </row>
        <row r="120">
          <cell r="A120">
            <v>31442</v>
          </cell>
          <cell r="B120" t="str">
            <v xml:space="preserve"> ‡¡o mÜng cæt..B&gt;1m,H&gt;1m ‡c¶p II          </v>
          </cell>
          <cell r="C120" t="str">
            <v>m3</v>
          </cell>
          <cell r="D120">
            <v>0</v>
          </cell>
          <cell r="E120">
            <v>10486</v>
          </cell>
          <cell r="F120">
            <v>0</v>
          </cell>
        </row>
        <row r="121">
          <cell r="A121">
            <v>31443</v>
          </cell>
          <cell r="B121" t="str">
            <v xml:space="preserve"> ‡¡o mÜng cæt..B&gt;1m,H&gt;1m ‡c¶pIII          </v>
          </cell>
          <cell r="C121" t="str">
            <v>m3</v>
          </cell>
          <cell r="D121">
            <v>0</v>
          </cell>
          <cell r="E121">
            <v>15224</v>
          </cell>
          <cell r="F121">
            <v>0</v>
          </cell>
        </row>
        <row r="122">
          <cell r="A122">
            <v>31444</v>
          </cell>
          <cell r="B122" t="str">
            <v xml:space="preserve"> ‡¡o mÜng cæt..B&gt;1m,H&gt;1m ‡c¶p IV          </v>
          </cell>
          <cell r="C122" t="str">
            <v>m3</v>
          </cell>
          <cell r="D122">
            <v>0</v>
          </cell>
          <cell r="E122">
            <v>23593</v>
          </cell>
          <cell r="F122">
            <v>0</v>
          </cell>
        </row>
        <row r="123">
          <cell r="A123">
            <v>31451</v>
          </cell>
          <cell r="B123" t="str">
            <v xml:space="preserve"> Vºn chuyÌn tiÆp 10m ½¶t c¶p I            </v>
          </cell>
          <cell r="C123" t="str">
            <v>m3</v>
          </cell>
          <cell r="D123">
            <v>0</v>
          </cell>
          <cell r="E123">
            <v>313</v>
          </cell>
          <cell r="F123">
            <v>0</v>
          </cell>
        </row>
        <row r="124">
          <cell r="A124">
            <v>31452</v>
          </cell>
          <cell r="B124" t="str">
            <v xml:space="preserve"> Vºn chuyÌn tiÆp 10m ½¶t c¶p II           </v>
          </cell>
          <cell r="C124" t="str">
            <v>m3</v>
          </cell>
          <cell r="D124">
            <v>0</v>
          </cell>
          <cell r="E124">
            <v>323</v>
          </cell>
          <cell r="F124">
            <v>0</v>
          </cell>
        </row>
        <row r="125">
          <cell r="A125">
            <v>31453</v>
          </cell>
          <cell r="B125" t="str">
            <v xml:space="preserve"> Vºn chuyÌn tiÆp 10m ½¶t c¶p III          </v>
          </cell>
          <cell r="C125" t="str">
            <v>m3</v>
          </cell>
          <cell r="D125">
            <v>0</v>
          </cell>
          <cell r="E125">
            <v>353</v>
          </cell>
          <cell r="F125">
            <v>0</v>
          </cell>
        </row>
        <row r="126">
          <cell r="A126">
            <v>31454</v>
          </cell>
          <cell r="B126" t="str">
            <v xml:space="preserve"> Vºn chuyÌn tiÆp 10m ½¶t c¶p IV           </v>
          </cell>
          <cell r="C126" t="str">
            <v>m3</v>
          </cell>
          <cell r="D126">
            <v>0</v>
          </cell>
          <cell r="E126">
            <v>373</v>
          </cell>
          <cell r="F126">
            <v>0</v>
          </cell>
        </row>
        <row r="127">
          <cell r="A127">
            <v>31511</v>
          </cell>
          <cell r="B127" t="str">
            <v xml:space="preserve"> ‡¡o Mõçng,r¬nh B&lt;3m,H&lt;1m ½c¶p I          </v>
          </cell>
          <cell r="C127" t="str">
            <v>m3</v>
          </cell>
          <cell r="D127">
            <v>0</v>
          </cell>
          <cell r="E127">
            <v>6150</v>
          </cell>
          <cell r="F127">
            <v>0</v>
          </cell>
        </row>
        <row r="128">
          <cell r="A128">
            <v>31512</v>
          </cell>
          <cell r="B128" t="str">
            <v xml:space="preserve"> ‡¡o Mõçng,r¬nh B&lt;3m,H&lt;1m ½c¶pII          </v>
          </cell>
          <cell r="C128" t="str">
            <v>m3</v>
          </cell>
          <cell r="D128">
            <v>0</v>
          </cell>
          <cell r="E128">
            <v>9175</v>
          </cell>
          <cell r="F128">
            <v>0</v>
          </cell>
        </row>
        <row r="129">
          <cell r="A129">
            <v>31513</v>
          </cell>
          <cell r="B129" t="str">
            <v xml:space="preserve"> ‡¡o Mõçng,r¬nh B&lt;3m,H&lt;1m c¶pIII          </v>
          </cell>
          <cell r="C129" t="str">
            <v>m3</v>
          </cell>
          <cell r="D129">
            <v>0</v>
          </cell>
          <cell r="E129">
            <v>13611</v>
          </cell>
          <cell r="F129">
            <v>0</v>
          </cell>
        </row>
        <row r="130">
          <cell r="A130">
            <v>31514</v>
          </cell>
          <cell r="B130" t="str">
            <v xml:space="preserve"> ‡¡o Mõçng,r¬nh B&lt;3m,H&lt;1m ½c¶pIV          </v>
          </cell>
          <cell r="C130" t="str">
            <v>m3</v>
          </cell>
          <cell r="D130">
            <v>0</v>
          </cell>
          <cell r="E130">
            <v>20770</v>
          </cell>
          <cell r="F130">
            <v>0</v>
          </cell>
        </row>
        <row r="131">
          <cell r="A131">
            <v>31521</v>
          </cell>
          <cell r="B131" t="str">
            <v xml:space="preserve"> ‡¡o Mõçng,r¬nh B&lt;3m,H&lt;2m ½c¶p I          </v>
          </cell>
          <cell r="C131" t="str">
            <v>m3</v>
          </cell>
          <cell r="D131">
            <v>0</v>
          </cell>
          <cell r="E131">
            <v>6856</v>
          </cell>
          <cell r="F131">
            <v>0</v>
          </cell>
        </row>
        <row r="132">
          <cell r="A132">
            <v>31522</v>
          </cell>
          <cell r="B132" t="str">
            <v xml:space="preserve"> ‡¡o Mõçng,r¬nh B&lt;3m,H&lt;2m ½c¶pII          </v>
          </cell>
          <cell r="C132" t="str">
            <v>m3</v>
          </cell>
          <cell r="D132">
            <v>0</v>
          </cell>
          <cell r="E132">
            <v>9477</v>
          </cell>
          <cell r="F132">
            <v>0</v>
          </cell>
        </row>
        <row r="133">
          <cell r="A133">
            <v>31523</v>
          </cell>
          <cell r="B133" t="str">
            <v xml:space="preserve"> ‡¡o Mõçng,r¬nh B&lt;3m,H&lt;2m c¶pIII          </v>
          </cell>
          <cell r="C133" t="str">
            <v>m3</v>
          </cell>
          <cell r="D133">
            <v>0</v>
          </cell>
          <cell r="E133">
            <v>13813</v>
          </cell>
          <cell r="F133">
            <v>0</v>
          </cell>
        </row>
        <row r="134">
          <cell r="A134">
            <v>31524</v>
          </cell>
          <cell r="B134" t="str">
            <v xml:space="preserve"> ‡¡o Mõçng,r¬nh B&lt;3m,H&lt;2m ½c¶pIV          </v>
          </cell>
          <cell r="C134" t="str">
            <v>m3</v>
          </cell>
          <cell r="D134">
            <v>0</v>
          </cell>
          <cell r="E134">
            <v>20971</v>
          </cell>
          <cell r="F134">
            <v>0</v>
          </cell>
        </row>
        <row r="135">
          <cell r="A135">
            <v>31531</v>
          </cell>
          <cell r="B135" t="str">
            <v xml:space="preserve"> ‡¡o Mõçng,r¬nh B&lt;3m,H&lt;3m ½c¶p I          </v>
          </cell>
          <cell r="C135" t="str">
            <v>m3</v>
          </cell>
          <cell r="D135">
            <v>0</v>
          </cell>
          <cell r="E135">
            <v>7259</v>
          </cell>
          <cell r="F135">
            <v>0</v>
          </cell>
        </row>
        <row r="136">
          <cell r="A136">
            <v>31532</v>
          </cell>
          <cell r="B136" t="str">
            <v xml:space="preserve"> ‡¡o Mõçng,r¬nh B&lt;3m,H&lt;3m ½c¶pII          </v>
          </cell>
          <cell r="C136" t="str">
            <v>m3</v>
          </cell>
          <cell r="D136">
            <v>0</v>
          </cell>
          <cell r="E136">
            <v>10082</v>
          </cell>
          <cell r="F136">
            <v>0</v>
          </cell>
        </row>
        <row r="137">
          <cell r="A137">
            <v>31533</v>
          </cell>
          <cell r="B137" t="str">
            <v xml:space="preserve"> ‡¡o Mõçng,r¬nh B&lt;3m,H&lt;3m c¶pIII          </v>
          </cell>
          <cell r="C137" t="str">
            <v>m3</v>
          </cell>
          <cell r="D137">
            <v>0</v>
          </cell>
          <cell r="E137">
            <v>14519</v>
          </cell>
          <cell r="F137">
            <v>0</v>
          </cell>
        </row>
        <row r="138">
          <cell r="A138">
            <v>31534</v>
          </cell>
          <cell r="B138" t="str">
            <v xml:space="preserve"> ‡¡o Mõçng,r¬nh B&lt;3m,H&lt;3m ½c¶pIV          </v>
          </cell>
          <cell r="C138" t="str">
            <v>m3</v>
          </cell>
          <cell r="D138">
            <v>0</v>
          </cell>
          <cell r="E138">
            <v>21879</v>
          </cell>
          <cell r="F138">
            <v>0</v>
          </cell>
        </row>
        <row r="139">
          <cell r="A139">
            <v>31541</v>
          </cell>
          <cell r="B139" t="str">
            <v xml:space="preserve"> ‡¡o Mõçng,r¬nh B&lt;3m,H&gt;3m ½c¶p I          </v>
          </cell>
          <cell r="C139" t="str">
            <v>m3</v>
          </cell>
          <cell r="D139">
            <v>0</v>
          </cell>
          <cell r="E139">
            <v>7965</v>
          </cell>
          <cell r="F139">
            <v>0</v>
          </cell>
        </row>
        <row r="140">
          <cell r="A140">
            <v>31542</v>
          </cell>
          <cell r="B140" t="str">
            <v xml:space="preserve"> ‡¡o Mõçng,r¬nh B&lt;3m,H&gt;3m ½c¶pII          </v>
          </cell>
          <cell r="C140" t="str">
            <v>m3</v>
          </cell>
          <cell r="D140">
            <v>0</v>
          </cell>
          <cell r="E140">
            <v>10990</v>
          </cell>
          <cell r="F140">
            <v>0</v>
          </cell>
        </row>
        <row r="141">
          <cell r="A141">
            <v>31543</v>
          </cell>
          <cell r="B141" t="str">
            <v xml:space="preserve"> ‡¡o Mõçng,r¬nh B&lt;3m,H&gt;3m c¶pIII          </v>
          </cell>
          <cell r="C141" t="str">
            <v>m3</v>
          </cell>
          <cell r="D141">
            <v>0</v>
          </cell>
          <cell r="E141">
            <v>18249</v>
          </cell>
          <cell r="F141">
            <v>0</v>
          </cell>
        </row>
        <row r="142">
          <cell r="A142">
            <v>31544</v>
          </cell>
          <cell r="B142" t="str">
            <v xml:space="preserve"> ‡¡o Mõçng,r¬nh B&lt;3m,H&gt;3m ½c¶pIV          </v>
          </cell>
          <cell r="C142" t="str">
            <v>m3</v>
          </cell>
          <cell r="D142">
            <v>0</v>
          </cell>
          <cell r="E142">
            <v>23996</v>
          </cell>
          <cell r="F142">
            <v>0</v>
          </cell>
        </row>
        <row r="143">
          <cell r="A143">
            <v>31551</v>
          </cell>
          <cell r="B143" t="str">
            <v xml:space="preserve"> ‡¡o Mõçng,r¬nh B&gt;3m,H&lt;1m ½c¶p I          </v>
          </cell>
          <cell r="C143" t="str">
            <v>m3</v>
          </cell>
          <cell r="D143">
            <v>0</v>
          </cell>
          <cell r="E143">
            <v>5243</v>
          </cell>
          <cell r="F143">
            <v>0</v>
          </cell>
        </row>
        <row r="144">
          <cell r="A144">
            <v>31552</v>
          </cell>
          <cell r="B144" t="str">
            <v xml:space="preserve"> ‡¡o Mõçng,r¬nh B&gt;3m,H&lt;1m ½c¶pII          </v>
          </cell>
          <cell r="C144" t="str">
            <v>m3</v>
          </cell>
          <cell r="D144">
            <v>0</v>
          </cell>
          <cell r="E144">
            <v>7058</v>
          </cell>
          <cell r="F144">
            <v>0</v>
          </cell>
        </row>
        <row r="145">
          <cell r="A145">
            <v>31553</v>
          </cell>
          <cell r="B145" t="str">
            <v xml:space="preserve"> ‡¡o Mõçng,r¬nh B&gt;3m,H&lt;1m c¶pIII          </v>
          </cell>
          <cell r="C145" t="str">
            <v>m3</v>
          </cell>
          <cell r="D145">
            <v>0</v>
          </cell>
          <cell r="E145">
            <v>10586</v>
          </cell>
          <cell r="F145">
            <v>0</v>
          </cell>
        </row>
        <row r="146">
          <cell r="A146">
            <v>31554</v>
          </cell>
          <cell r="B146" t="str">
            <v xml:space="preserve"> ‡¡o Mõçng,r¬nh B&gt;3m,H&lt;1m ½c¶pIV          </v>
          </cell>
          <cell r="C146" t="str">
            <v>m3</v>
          </cell>
          <cell r="D146">
            <v>0</v>
          </cell>
          <cell r="E146">
            <v>15829</v>
          </cell>
          <cell r="F146">
            <v>0</v>
          </cell>
        </row>
        <row r="147">
          <cell r="A147">
            <v>31561</v>
          </cell>
          <cell r="B147" t="str">
            <v xml:space="preserve"> ‡¡o Mõçng,r¬nh B&gt;3m,H&lt;2m ½c¶p I          </v>
          </cell>
          <cell r="C147" t="str">
            <v>m3</v>
          </cell>
          <cell r="D147">
            <v>0</v>
          </cell>
          <cell r="E147">
            <v>5444</v>
          </cell>
          <cell r="F147">
            <v>0</v>
          </cell>
        </row>
        <row r="148">
          <cell r="A148">
            <v>31562</v>
          </cell>
          <cell r="B148" t="str">
            <v xml:space="preserve"> ‡¡o Mõçng,r¬nh B&gt;3m,H&lt;2m ½c¶pII          </v>
          </cell>
          <cell r="C148" t="str">
            <v>m3</v>
          </cell>
          <cell r="D148">
            <v>0</v>
          </cell>
          <cell r="E148">
            <v>7360</v>
          </cell>
          <cell r="F148">
            <v>0</v>
          </cell>
        </row>
        <row r="149">
          <cell r="A149">
            <v>31563</v>
          </cell>
          <cell r="B149" t="str">
            <v xml:space="preserve"> ‡¡o Mõçng,r¬nh B&gt;3m,H&lt;2m c¶pIII          </v>
          </cell>
          <cell r="C149" t="str">
            <v>m3</v>
          </cell>
          <cell r="D149">
            <v>0</v>
          </cell>
          <cell r="E149">
            <v>10889</v>
          </cell>
          <cell r="F149">
            <v>0</v>
          </cell>
        </row>
        <row r="150">
          <cell r="A150">
            <v>31564</v>
          </cell>
          <cell r="B150" t="str">
            <v xml:space="preserve"> ‡¡o Mõçng,r¬nh B&gt;3m,H&lt;2m ½c¶pIV          </v>
          </cell>
          <cell r="C150" t="str">
            <v>m3</v>
          </cell>
          <cell r="D150">
            <v>0</v>
          </cell>
          <cell r="E150">
            <v>16031</v>
          </cell>
          <cell r="F150">
            <v>0</v>
          </cell>
        </row>
        <row r="151">
          <cell r="A151">
            <v>31571</v>
          </cell>
          <cell r="B151" t="str">
            <v xml:space="preserve"> ‡¡o Mõçng,r¬nh B&gt;3m,H&lt;3m ½c¶p I          </v>
          </cell>
          <cell r="C151" t="str">
            <v>m3</v>
          </cell>
          <cell r="D151">
            <v>0</v>
          </cell>
          <cell r="E151">
            <v>6049</v>
          </cell>
          <cell r="F151">
            <v>0</v>
          </cell>
        </row>
        <row r="152">
          <cell r="A152">
            <v>31572</v>
          </cell>
          <cell r="B152" t="str">
            <v xml:space="preserve"> ‡¡o Mõçng,r¬nh B&gt;3m,H&lt;3m ½c¶pII          </v>
          </cell>
          <cell r="C152" t="str">
            <v>m3</v>
          </cell>
          <cell r="D152">
            <v>0</v>
          </cell>
          <cell r="E152">
            <v>8368</v>
          </cell>
          <cell r="F152">
            <v>0</v>
          </cell>
        </row>
        <row r="153">
          <cell r="A153">
            <v>31573</v>
          </cell>
          <cell r="B153" t="str">
            <v xml:space="preserve"> ‡¡o Mõçng,r¬nh B&gt;3m,H&lt;3m c¶pIII          </v>
          </cell>
          <cell r="C153" t="str">
            <v>m3</v>
          </cell>
          <cell r="D153">
            <v>0</v>
          </cell>
          <cell r="E153">
            <v>11393</v>
          </cell>
          <cell r="F153">
            <v>0</v>
          </cell>
        </row>
        <row r="154">
          <cell r="A154">
            <v>31574</v>
          </cell>
          <cell r="B154" t="str">
            <v xml:space="preserve"> ‡¡o Mõçng,r¬nh B&gt;3m,H&lt;3m ½c¶pIV          </v>
          </cell>
          <cell r="C154" t="str">
            <v>m3</v>
          </cell>
          <cell r="D154">
            <v>0</v>
          </cell>
          <cell r="E154">
            <v>16636</v>
          </cell>
          <cell r="F154">
            <v>0</v>
          </cell>
        </row>
        <row r="155">
          <cell r="A155">
            <v>31581</v>
          </cell>
          <cell r="B155" t="str">
            <v xml:space="preserve"> ‡¡o Mõçng,r¬nh B&gt;3m,H&gt;3m ½c¶p I          </v>
          </cell>
          <cell r="C155" t="str">
            <v>m3</v>
          </cell>
          <cell r="D155">
            <v>0</v>
          </cell>
          <cell r="E155">
            <v>6554</v>
          </cell>
          <cell r="F155">
            <v>0</v>
          </cell>
        </row>
        <row r="156">
          <cell r="A156">
            <v>31582</v>
          </cell>
          <cell r="B156" t="str">
            <v xml:space="preserve"> ‡¡o Mõçng,r¬nh B&gt;3m,H&gt;3m ½c¶pII          </v>
          </cell>
          <cell r="C156" t="str">
            <v>m3</v>
          </cell>
          <cell r="D156">
            <v>0</v>
          </cell>
          <cell r="E156">
            <v>9074</v>
          </cell>
          <cell r="F156">
            <v>0</v>
          </cell>
        </row>
        <row r="157">
          <cell r="A157">
            <v>31583</v>
          </cell>
          <cell r="B157" t="str">
            <v xml:space="preserve"> ‡¡o Mõçng,r¬nh B&gt;3m,H&gt;3m c¶pIII          </v>
          </cell>
          <cell r="C157" t="str">
            <v>m3</v>
          </cell>
          <cell r="D157">
            <v>0</v>
          </cell>
          <cell r="E157">
            <v>11897</v>
          </cell>
          <cell r="F157">
            <v>0</v>
          </cell>
        </row>
        <row r="158">
          <cell r="A158">
            <v>31584</v>
          </cell>
          <cell r="B158" t="str">
            <v xml:space="preserve"> ‡¡o Mõçng,r¬nh B&gt;3m,H&gt;3m ½c¶pIV          </v>
          </cell>
          <cell r="C158" t="str">
            <v>m3</v>
          </cell>
          <cell r="D158">
            <v>0</v>
          </cell>
          <cell r="E158">
            <v>17442</v>
          </cell>
          <cell r="F158">
            <v>0</v>
          </cell>
        </row>
        <row r="159">
          <cell r="A159">
            <v>31591</v>
          </cell>
          <cell r="B159" t="str">
            <v xml:space="preserve"> Vºn chuyÌn tiÆp 10m ½¶t c¶p I            </v>
          </cell>
          <cell r="C159" t="str">
            <v>m3</v>
          </cell>
          <cell r="D159">
            <v>0</v>
          </cell>
          <cell r="E159">
            <v>313</v>
          </cell>
          <cell r="F159">
            <v>0</v>
          </cell>
        </row>
        <row r="160">
          <cell r="A160">
            <v>31592</v>
          </cell>
          <cell r="B160" t="str">
            <v xml:space="preserve"> Vºn chuyÌn tiÆp 10m ½¶t c¶p II           </v>
          </cell>
          <cell r="C160" t="str">
            <v>m3</v>
          </cell>
          <cell r="D160">
            <v>0</v>
          </cell>
          <cell r="E160">
            <v>323</v>
          </cell>
          <cell r="F160">
            <v>0</v>
          </cell>
        </row>
        <row r="161">
          <cell r="A161">
            <v>31593</v>
          </cell>
          <cell r="B161" t="str">
            <v xml:space="preserve"> Vºn chuyÌn tiÆp 10m ½¶t c¶p III          </v>
          </cell>
          <cell r="C161" t="str">
            <v>m3</v>
          </cell>
          <cell r="D161">
            <v>0</v>
          </cell>
          <cell r="E161">
            <v>353</v>
          </cell>
          <cell r="F161">
            <v>0</v>
          </cell>
        </row>
        <row r="162">
          <cell r="A162">
            <v>31594</v>
          </cell>
          <cell r="B162" t="str">
            <v xml:space="preserve"> Vºn chuyÌn tiÆp 10m ½¶t c¶p IV           </v>
          </cell>
          <cell r="C162" t="str">
            <v>m3</v>
          </cell>
          <cell r="D162">
            <v>0</v>
          </cell>
          <cell r="E162">
            <v>373</v>
          </cell>
          <cell r="F162">
            <v>0</v>
          </cell>
        </row>
        <row r="163">
          <cell r="A163" t="str">
            <v xml:space="preserve">        </v>
          </cell>
          <cell r="B163" t="str">
            <v xml:space="preserve">  5.  ½¡o nËn ½õéng ( b±ng thð cáng)  </v>
          </cell>
          <cell r="C163" t="str">
            <v xml:space="preserve">        </v>
          </cell>
          <cell r="D163">
            <v>0</v>
          </cell>
          <cell r="E163">
            <v>0</v>
          </cell>
          <cell r="F163">
            <v>0</v>
          </cell>
        </row>
        <row r="164">
          <cell r="A164">
            <v>31611</v>
          </cell>
          <cell r="B164" t="str">
            <v xml:space="preserve"> ‡¡o nËn ½õéng mê ræng ‡c¶p I             </v>
          </cell>
          <cell r="C164" t="str">
            <v>m3</v>
          </cell>
          <cell r="D164">
            <v>0</v>
          </cell>
          <cell r="E164">
            <v>5646</v>
          </cell>
          <cell r="F164">
            <v>0</v>
          </cell>
        </row>
        <row r="165">
          <cell r="A165">
            <v>31612</v>
          </cell>
          <cell r="B165" t="str">
            <v xml:space="preserve"> ‡¡o nËn ½õéng mê ræng ‡c¶p II            </v>
          </cell>
          <cell r="C165" t="str">
            <v>m3</v>
          </cell>
          <cell r="D165">
            <v>0</v>
          </cell>
          <cell r="E165">
            <v>7461</v>
          </cell>
          <cell r="F165">
            <v>0</v>
          </cell>
        </row>
        <row r="166">
          <cell r="A166">
            <v>31613</v>
          </cell>
          <cell r="B166" t="str">
            <v xml:space="preserve"> ‡¡o nËn ½õéng mê ræng ‡c¶p III           </v>
          </cell>
          <cell r="C166" t="str">
            <v>m3</v>
          </cell>
          <cell r="D166">
            <v>0</v>
          </cell>
          <cell r="E166">
            <v>10788</v>
          </cell>
          <cell r="F166">
            <v>0</v>
          </cell>
        </row>
        <row r="167">
          <cell r="A167">
            <v>31614</v>
          </cell>
          <cell r="B167" t="str">
            <v xml:space="preserve"> ‡¡o nËn ½õéng mê ræng ‡c¶p IV            </v>
          </cell>
          <cell r="C167" t="str">
            <v>m3</v>
          </cell>
          <cell r="D167">
            <v>0</v>
          </cell>
          <cell r="E167">
            <v>15930</v>
          </cell>
          <cell r="F167">
            <v>0</v>
          </cell>
        </row>
        <row r="168">
          <cell r="A168">
            <v>31621</v>
          </cell>
          <cell r="B168" t="str">
            <v xml:space="preserve"> ‡¡o nËn ½õéng l¡m mèi ‡c¶p I             </v>
          </cell>
          <cell r="C168" t="str">
            <v>m3</v>
          </cell>
          <cell r="D168">
            <v>0</v>
          </cell>
          <cell r="E168">
            <v>3630</v>
          </cell>
          <cell r="F168">
            <v>0</v>
          </cell>
        </row>
        <row r="169">
          <cell r="A169">
            <v>31622</v>
          </cell>
          <cell r="B169" t="str">
            <v xml:space="preserve"> ‡¡o nËn ½õéng l¡m mèi ‡c¶p II            </v>
          </cell>
          <cell r="C169" t="str">
            <v>m3</v>
          </cell>
          <cell r="D169">
            <v>0</v>
          </cell>
          <cell r="E169">
            <v>5444</v>
          </cell>
          <cell r="F169">
            <v>0</v>
          </cell>
        </row>
        <row r="170">
          <cell r="A170">
            <v>31623</v>
          </cell>
          <cell r="B170" t="str">
            <v xml:space="preserve"> ‡¡o nËn ½õéng l¡m mèi ‡c¶p III           </v>
          </cell>
          <cell r="C170" t="str">
            <v>m3</v>
          </cell>
          <cell r="D170">
            <v>0</v>
          </cell>
          <cell r="E170">
            <v>8772</v>
          </cell>
          <cell r="F170">
            <v>0</v>
          </cell>
        </row>
        <row r="171">
          <cell r="A171">
            <v>31624</v>
          </cell>
          <cell r="B171" t="str">
            <v xml:space="preserve"> ‡¡o nËn ½õéng l¡m mèi ‡c¶p IV            </v>
          </cell>
          <cell r="C171" t="str">
            <v>m3</v>
          </cell>
          <cell r="D171">
            <v>0</v>
          </cell>
          <cell r="E171">
            <v>13914</v>
          </cell>
          <cell r="F171">
            <v>0</v>
          </cell>
        </row>
        <row r="172">
          <cell r="A172">
            <v>31631</v>
          </cell>
          <cell r="B172" t="str">
            <v xml:space="preserve"> Vºn chuyÌn tiÆp 10m ½¶t c¶p I            </v>
          </cell>
          <cell r="C172" t="str">
            <v>m3</v>
          </cell>
          <cell r="D172">
            <v>0</v>
          </cell>
          <cell r="E172">
            <v>313</v>
          </cell>
          <cell r="F172">
            <v>0</v>
          </cell>
        </row>
        <row r="173">
          <cell r="A173">
            <v>31632</v>
          </cell>
          <cell r="B173" t="str">
            <v xml:space="preserve"> Vºn chuyÌn tiÆp 10m ½¶t c¶p II           </v>
          </cell>
          <cell r="C173" t="str">
            <v>m3</v>
          </cell>
          <cell r="D173">
            <v>0</v>
          </cell>
          <cell r="E173">
            <v>323</v>
          </cell>
          <cell r="F173">
            <v>0</v>
          </cell>
        </row>
        <row r="174">
          <cell r="A174">
            <v>31633</v>
          </cell>
          <cell r="B174" t="str">
            <v xml:space="preserve"> Vºn chuyÌn tiÆp 10m ½¶t c¶p III          </v>
          </cell>
          <cell r="C174" t="str">
            <v>m3</v>
          </cell>
          <cell r="D174">
            <v>0</v>
          </cell>
          <cell r="E174">
            <v>353</v>
          </cell>
          <cell r="F174">
            <v>0</v>
          </cell>
        </row>
        <row r="175">
          <cell r="A175">
            <v>31634</v>
          </cell>
          <cell r="B175" t="str">
            <v xml:space="preserve"> Vºn chuyÌn tiÆp 10m ½¶t c¶p IV           </v>
          </cell>
          <cell r="C175" t="str">
            <v>m3</v>
          </cell>
          <cell r="D175">
            <v>0</v>
          </cell>
          <cell r="E175">
            <v>373</v>
          </cell>
          <cell r="F175">
            <v>0</v>
          </cell>
        </row>
        <row r="176">
          <cell r="A176" t="str">
            <v xml:space="preserve">        </v>
          </cell>
          <cell r="B176" t="str">
            <v xml:space="preserve">  5. ½¡o khuán ½õéng (b±ng thð cáng)   </v>
          </cell>
          <cell r="C176" t="str">
            <v xml:space="preserve">        </v>
          </cell>
          <cell r="D176">
            <v>0</v>
          </cell>
          <cell r="E176">
            <v>0</v>
          </cell>
          <cell r="F176">
            <v>0</v>
          </cell>
        </row>
        <row r="177">
          <cell r="A177">
            <v>31711</v>
          </cell>
          <cell r="B177" t="str">
            <v xml:space="preserve"> ‡¡o khuán ½õéng H&lt;15cm ‡c¶p I            </v>
          </cell>
          <cell r="C177" t="str">
            <v>m3</v>
          </cell>
          <cell r="D177">
            <v>0</v>
          </cell>
          <cell r="E177">
            <v>7763</v>
          </cell>
          <cell r="F177">
            <v>0</v>
          </cell>
        </row>
        <row r="178">
          <cell r="A178">
            <v>31712</v>
          </cell>
          <cell r="B178" t="str">
            <v xml:space="preserve"> ‡¡o khuán ½õéng H&lt;15cm ‡c¶p II           </v>
          </cell>
          <cell r="C178" t="str">
            <v>m3</v>
          </cell>
          <cell r="D178">
            <v>0</v>
          </cell>
          <cell r="E178">
            <v>9679</v>
          </cell>
          <cell r="F178">
            <v>0</v>
          </cell>
        </row>
        <row r="179">
          <cell r="A179">
            <v>31713</v>
          </cell>
          <cell r="B179" t="str">
            <v xml:space="preserve"> ‡¡o khuán ½õéng H&lt;15cm ‡c¶p III          </v>
          </cell>
          <cell r="C179" t="str">
            <v>m3</v>
          </cell>
          <cell r="D179">
            <v>0</v>
          </cell>
          <cell r="E179">
            <v>14014</v>
          </cell>
          <cell r="F179">
            <v>0</v>
          </cell>
        </row>
        <row r="180">
          <cell r="A180">
            <v>31714</v>
          </cell>
          <cell r="B180" t="str">
            <v xml:space="preserve"> ‡¡o khuán ½õéng H&lt;15cm ‡c¶p IV           </v>
          </cell>
          <cell r="C180" t="str">
            <v>m3</v>
          </cell>
          <cell r="D180">
            <v>0</v>
          </cell>
          <cell r="E180">
            <v>21375</v>
          </cell>
          <cell r="F180">
            <v>0</v>
          </cell>
        </row>
        <row r="181">
          <cell r="A181">
            <v>31721</v>
          </cell>
          <cell r="B181" t="str">
            <v xml:space="preserve"> ‡¡o khuán ½õéng H&lt;30cm ‡c¶p I            </v>
          </cell>
          <cell r="C181" t="str">
            <v>m3</v>
          </cell>
          <cell r="D181">
            <v>0</v>
          </cell>
          <cell r="E181">
            <v>7058</v>
          </cell>
          <cell r="F181">
            <v>0</v>
          </cell>
        </row>
        <row r="182">
          <cell r="A182">
            <v>31722</v>
          </cell>
          <cell r="B182" t="str">
            <v xml:space="preserve"> ‡¡o khuán ½õéng H&lt;30cm ‡c¶p II           </v>
          </cell>
          <cell r="C182" t="str">
            <v>m3</v>
          </cell>
          <cell r="D182">
            <v>0</v>
          </cell>
          <cell r="E182">
            <v>8772</v>
          </cell>
          <cell r="F182">
            <v>0</v>
          </cell>
        </row>
        <row r="183">
          <cell r="A183">
            <v>31723</v>
          </cell>
          <cell r="B183" t="str">
            <v xml:space="preserve"> ‡¡o khuán ½õéng H&lt;30cm ‡c¶p III          </v>
          </cell>
          <cell r="C183" t="str">
            <v>m3</v>
          </cell>
          <cell r="D183">
            <v>0</v>
          </cell>
          <cell r="E183">
            <v>12805</v>
          </cell>
          <cell r="F183">
            <v>0</v>
          </cell>
        </row>
        <row r="184">
          <cell r="A184">
            <v>31724</v>
          </cell>
          <cell r="B184" t="str">
            <v xml:space="preserve"> ‡¡o khuán ½õéng H&lt;30cm ‡c¶p IV           </v>
          </cell>
          <cell r="C184" t="str">
            <v>m3</v>
          </cell>
          <cell r="D184">
            <v>0</v>
          </cell>
          <cell r="E184">
            <v>19661</v>
          </cell>
          <cell r="F184">
            <v>0</v>
          </cell>
        </row>
        <row r="185">
          <cell r="A185">
            <v>31731</v>
          </cell>
          <cell r="B185" t="str">
            <v xml:space="preserve"> ‡¡o khuán ½õéng H&gt;30cm ‡c¶p I            </v>
          </cell>
          <cell r="C185" t="str">
            <v>m3</v>
          </cell>
          <cell r="D185">
            <v>0</v>
          </cell>
          <cell r="E185">
            <v>6453</v>
          </cell>
          <cell r="F185">
            <v>0</v>
          </cell>
        </row>
        <row r="186">
          <cell r="A186">
            <v>31732</v>
          </cell>
          <cell r="B186" t="str">
            <v xml:space="preserve"> ‡¡o khuán ½õéng H&gt;30cm ‡c¶p II           </v>
          </cell>
          <cell r="C186" t="str">
            <v>m3</v>
          </cell>
          <cell r="D186">
            <v>0</v>
          </cell>
          <cell r="E186">
            <v>8066</v>
          </cell>
          <cell r="F186">
            <v>0</v>
          </cell>
        </row>
        <row r="187">
          <cell r="A187">
            <v>31733</v>
          </cell>
          <cell r="B187" t="str">
            <v xml:space="preserve"> ‡¡o khuán ½õéng H&gt;30cm ‡c¶p III          </v>
          </cell>
          <cell r="C187" t="str">
            <v>m3</v>
          </cell>
          <cell r="D187">
            <v>0</v>
          </cell>
          <cell r="E187">
            <v>11796</v>
          </cell>
          <cell r="F187">
            <v>0</v>
          </cell>
        </row>
        <row r="188">
          <cell r="A188">
            <v>31734</v>
          </cell>
          <cell r="B188" t="str">
            <v xml:space="preserve"> ‡¡o khuán ½õéng H&gt;30cm ‡c¶p IV           </v>
          </cell>
          <cell r="C188" t="str">
            <v>m3</v>
          </cell>
          <cell r="D188">
            <v>0</v>
          </cell>
          <cell r="E188">
            <v>18350</v>
          </cell>
          <cell r="F188">
            <v>0</v>
          </cell>
        </row>
        <row r="189">
          <cell r="A189">
            <v>31741</v>
          </cell>
          <cell r="B189" t="str">
            <v xml:space="preserve"> Vºn chuyÌn tiÆp 10m ½¶t c¶p I            </v>
          </cell>
          <cell r="C189" t="str">
            <v>m3</v>
          </cell>
          <cell r="D189">
            <v>0</v>
          </cell>
          <cell r="E189">
            <v>313</v>
          </cell>
          <cell r="F189">
            <v>0</v>
          </cell>
        </row>
        <row r="190">
          <cell r="A190">
            <v>31742</v>
          </cell>
          <cell r="B190" t="str">
            <v xml:space="preserve"> Vºn chuyÌn tiÆp 10m ½¶t c¶p II           </v>
          </cell>
          <cell r="C190" t="str">
            <v>m3</v>
          </cell>
          <cell r="D190">
            <v>0</v>
          </cell>
          <cell r="E190">
            <v>323</v>
          </cell>
          <cell r="F190">
            <v>0</v>
          </cell>
        </row>
        <row r="191">
          <cell r="A191">
            <v>31743</v>
          </cell>
          <cell r="B191" t="str">
            <v xml:space="preserve"> Vºn chuyÌn tiÆp 10m ½¶t c¶p III          </v>
          </cell>
          <cell r="C191" t="str">
            <v>m3</v>
          </cell>
          <cell r="D191">
            <v>0</v>
          </cell>
          <cell r="E191">
            <v>353</v>
          </cell>
          <cell r="F191">
            <v>0</v>
          </cell>
        </row>
        <row r="192">
          <cell r="A192">
            <v>31744</v>
          </cell>
          <cell r="B192" t="str">
            <v xml:space="preserve"> Vºn chuyÌn tiÆp 10m ½¶t c¶p IV           </v>
          </cell>
          <cell r="C192" t="str">
            <v>m3</v>
          </cell>
          <cell r="D192">
            <v>0</v>
          </cell>
          <cell r="E192">
            <v>373</v>
          </cell>
          <cell r="F192">
            <v>0</v>
          </cell>
        </row>
        <row r="193">
          <cell r="A193" t="str">
            <v xml:space="preserve">        </v>
          </cell>
          <cell r="B193" t="str">
            <v>6.  ½°p ½¶t nËn cáng trÖnh</v>
          </cell>
          <cell r="C193" t="str">
            <v xml:space="preserve">        </v>
          </cell>
          <cell r="D193">
            <v>0</v>
          </cell>
          <cell r="E193">
            <v>0</v>
          </cell>
          <cell r="F193">
            <v>0</v>
          </cell>
        </row>
        <row r="194">
          <cell r="A194" t="str">
            <v xml:space="preserve">        </v>
          </cell>
          <cell r="B194" t="str">
            <v>(b±ng thð cáng)</v>
          </cell>
          <cell r="C194" t="str">
            <v xml:space="preserve">        </v>
          </cell>
          <cell r="D194">
            <v>0</v>
          </cell>
          <cell r="E194">
            <v>0</v>
          </cell>
          <cell r="F194">
            <v>0</v>
          </cell>
        </row>
        <row r="195">
          <cell r="A195">
            <v>41111</v>
          </cell>
          <cell r="B195" t="str">
            <v xml:space="preserve"> ‡°p mÜng cáng trÖnh     ‡c¶p I           </v>
          </cell>
          <cell r="C195" t="str">
            <v>m3</v>
          </cell>
          <cell r="D195">
            <v>0</v>
          </cell>
          <cell r="E195">
            <v>5275</v>
          </cell>
          <cell r="F195">
            <v>0</v>
          </cell>
        </row>
        <row r="196">
          <cell r="A196">
            <v>41112</v>
          </cell>
          <cell r="B196" t="str">
            <v xml:space="preserve"> ‡°p mÜng cáng trÖnh     ‡c¶p II          </v>
          </cell>
          <cell r="C196" t="str">
            <v>m3</v>
          </cell>
          <cell r="D196">
            <v>0</v>
          </cell>
          <cell r="E196">
            <v>6206</v>
          </cell>
          <cell r="F196">
            <v>0</v>
          </cell>
        </row>
        <row r="197">
          <cell r="A197">
            <v>41113</v>
          </cell>
          <cell r="B197" t="str">
            <v xml:space="preserve"> ‡°p mÜng cáng trÖnh     ‡c¶pIII          </v>
          </cell>
          <cell r="C197" t="str">
            <v>m3</v>
          </cell>
          <cell r="D197">
            <v>0</v>
          </cell>
          <cell r="E197">
            <v>6931</v>
          </cell>
          <cell r="F197">
            <v>0</v>
          </cell>
        </row>
        <row r="198">
          <cell r="A198">
            <v>41114</v>
          </cell>
          <cell r="B198" t="str">
            <v xml:space="preserve"> ‡°p mÜng cáng trÖnh     ‡c¶p IV          </v>
          </cell>
          <cell r="C198" t="str">
            <v>m3</v>
          </cell>
          <cell r="D198">
            <v>0</v>
          </cell>
          <cell r="E198">
            <v>6931</v>
          </cell>
          <cell r="F198">
            <v>0</v>
          </cell>
        </row>
        <row r="199">
          <cell r="A199">
            <v>41121</v>
          </cell>
          <cell r="B199" t="str">
            <v xml:space="preserve"> ‡°p mÜng ½õéng âng      ‡c¶p I           </v>
          </cell>
          <cell r="C199" t="str">
            <v>m3</v>
          </cell>
          <cell r="D199">
            <v>0</v>
          </cell>
          <cell r="E199">
            <v>4758</v>
          </cell>
          <cell r="F199">
            <v>0</v>
          </cell>
        </row>
        <row r="200">
          <cell r="A200">
            <v>41122</v>
          </cell>
          <cell r="B200" t="str">
            <v xml:space="preserve"> ‡°p mÜng ½õéng âng      ‡c¶p II          </v>
          </cell>
          <cell r="C200" t="str">
            <v>m3</v>
          </cell>
          <cell r="D200">
            <v>0</v>
          </cell>
          <cell r="E200">
            <v>5586</v>
          </cell>
          <cell r="F200">
            <v>0</v>
          </cell>
        </row>
        <row r="201">
          <cell r="A201">
            <v>41123</v>
          </cell>
          <cell r="B201" t="str">
            <v xml:space="preserve"> ‡°p mÜng ½õéng âng      ‡c¶pIII          </v>
          </cell>
          <cell r="C201" t="str">
            <v>m3</v>
          </cell>
          <cell r="D201">
            <v>0</v>
          </cell>
          <cell r="E201">
            <v>6413</v>
          </cell>
          <cell r="F201">
            <v>0</v>
          </cell>
        </row>
        <row r="202">
          <cell r="A202">
            <v>41124</v>
          </cell>
          <cell r="B202" t="str">
            <v xml:space="preserve"> ‡°p mÜng ½õéng âng      ‡c¶p IV          </v>
          </cell>
          <cell r="C202" t="str">
            <v>m3</v>
          </cell>
          <cell r="D202">
            <v>0</v>
          </cell>
          <cell r="E202">
            <v>6413</v>
          </cell>
          <cell r="F202">
            <v>0</v>
          </cell>
        </row>
        <row r="203">
          <cell r="A203" t="str">
            <v xml:space="preserve">        </v>
          </cell>
          <cell r="B203" t="str">
            <v>c.  cáng tŸc ½¡o ½°p ½¶t, ½Ÿ, cŸt</v>
          </cell>
          <cell r="C203" t="str">
            <v xml:space="preserve">        </v>
          </cell>
          <cell r="D203">
            <v>0</v>
          </cell>
          <cell r="E203">
            <v>0</v>
          </cell>
          <cell r="F203">
            <v>0</v>
          </cell>
        </row>
        <row r="204">
          <cell r="A204" t="str">
            <v xml:space="preserve">        </v>
          </cell>
          <cell r="B204" t="str">
            <v>(b±ng mŸy)</v>
          </cell>
          <cell r="C204" t="str">
            <v xml:space="preserve">        </v>
          </cell>
          <cell r="D204">
            <v>0</v>
          </cell>
          <cell r="E204">
            <v>0</v>
          </cell>
          <cell r="F204">
            <v>0</v>
          </cell>
        </row>
        <row r="205">
          <cell r="A205">
            <v>53111</v>
          </cell>
          <cell r="B205" t="str">
            <v xml:space="preserve"> ‡¡o mÜng b¿,ê c­n,mŸy&lt;=0.8m3 ‡c¶p I      </v>
          </cell>
          <cell r="C205" t="str">
            <v>m3</v>
          </cell>
          <cell r="D205">
            <v>0</v>
          </cell>
          <cell r="E205">
            <v>203.78</v>
          </cell>
          <cell r="F205">
            <v>1657.47</v>
          </cell>
        </row>
        <row r="206">
          <cell r="A206">
            <v>53112</v>
          </cell>
          <cell r="B206" t="str">
            <v xml:space="preserve"> ‡¡o mÜng b¿,ê c­n,mŸy&lt;=0.8m3 ‡c¶p II     </v>
          </cell>
          <cell r="C206" t="str">
            <v>m3</v>
          </cell>
          <cell r="D206">
            <v>0</v>
          </cell>
          <cell r="E206">
            <v>266.88</v>
          </cell>
          <cell r="F206">
            <v>1964.17</v>
          </cell>
        </row>
        <row r="207">
          <cell r="A207">
            <v>53113</v>
          </cell>
          <cell r="B207" t="str">
            <v xml:space="preserve"> ‡¡o mÜng b¿,ê c­n,mŸy&lt;=0.8m3 ‡c¶p III    </v>
          </cell>
          <cell r="C207" t="str">
            <v>m3</v>
          </cell>
          <cell r="D207">
            <v>0</v>
          </cell>
          <cell r="E207">
            <v>328.94</v>
          </cell>
          <cell r="F207">
            <v>2475.69</v>
          </cell>
        </row>
        <row r="208">
          <cell r="A208">
            <v>53114</v>
          </cell>
          <cell r="B208" t="str">
            <v xml:space="preserve"> ‡¡o mÜng b¿,ê c­n,mŸy&lt;=0.8m3 ‡c¶p IV     </v>
          </cell>
          <cell r="C208" t="str">
            <v>m3</v>
          </cell>
          <cell r="D208">
            <v>0</v>
          </cell>
          <cell r="E208">
            <v>524.44000000000005</v>
          </cell>
          <cell r="F208">
            <v>3166.44</v>
          </cell>
        </row>
        <row r="209">
          <cell r="A209">
            <v>53121</v>
          </cell>
          <cell r="B209" t="str">
            <v xml:space="preserve"> ‡¡o mÜng b¿,ê c­n,mŸy&lt;=1.25m3 ‡c¶p I     </v>
          </cell>
          <cell r="C209" t="str">
            <v>m3</v>
          </cell>
          <cell r="D209">
            <v>0</v>
          </cell>
          <cell r="E209">
            <v>203.78</v>
          </cell>
          <cell r="F209">
            <v>2061</v>
          </cell>
        </row>
        <row r="210">
          <cell r="A210">
            <v>53122</v>
          </cell>
          <cell r="B210" t="str">
            <v xml:space="preserve"> ‡¡o mÜng b¿,ê c­n,mŸy&lt;=1.25m3 ‡c¶p II    </v>
          </cell>
          <cell r="C210" t="str">
            <v>m3</v>
          </cell>
          <cell r="D210">
            <v>0</v>
          </cell>
          <cell r="E210">
            <v>266.88</v>
          </cell>
          <cell r="F210">
            <v>2401.83</v>
          </cell>
        </row>
        <row r="211">
          <cell r="A211">
            <v>53123</v>
          </cell>
          <cell r="B211" t="str">
            <v xml:space="preserve"> ‡¡o mÜng b¿,ê c­n,mŸy&lt;=1.25m3 ‡c¶p III   </v>
          </cell>
          <cell r="C211" t="str">
            <v>m3</v>
          </cell>
          <cell r="D211">
            <v>0</v>
          </cell>
          <cell r="E211">
            <v>328.94</v>
          </cell>
          <cell r="F211">
            <v>2819.9</v>
          </cell>
        </row>
        <row r="212">
          <cell r="A212">
            <v>53124</v>
          </cell>
          <cell r="B212" t="str">
            <v xml:space="preserve"> ‡¡o mÜng b¿,ê c­n,mŸy&lt;=1.25m3 ‡c¶p IV    </v>
          </cell>
          <cell r="C212" t="str">
            <v>m3</v>
          </cell>
          <cell r="D212">
            <v>0</v>
          </cell>
          <cell r="E212">
            <v>524.44000000000005</v>
          </cell>
          <cell r="F212">
            <v>3813.02</v>
          </cell>
        </row>
        <row r="213">
          <cell r="A213">
            <v>53131</v>
          </cell>
          <cell r="B213" t="str">
            <v xml:space="preserve"> ‡¡o mÜng b¿,ê c­n,mŸy&lt;=1.6m3 ‡c¶p I      </v>
          </cell>
          <cell r="C213" t="str">
            <v>m3</v>
          </cell>
          <cell r="D213">
            <v>0</v>
          </cell>
          <cell r="E213">
            <v>203.78</v>
          </cell>
          <cell r="F213">
            <v>1982.84</v>
          </cell>
        </row>
        <row r="214">
          <cell r="A214">
            <v>53132</v>
          </cell>
          <cell r="B214" t="str">
            <v xml:space="preserve"> ‡¡o mÜng b¿,ê c­n,mŸy&lt;=1.6m3 ‡c¶p II     </v>
          </cell>
          <cell r="C214" t="str">
            <v>m3</v>
          </cell>
          <cell r="D214">
            <v>0</v>
          </cell>
          <cell r="E214">
            <v>266.88</v>
          </cell>
          <cell r="F214">
            <v>2255.9699999999998</v>
          </cell>
        </row>
        <row r="215">
          <cell r="A215">
            <v>53133</v>
          </cell>
          <cell r="B215" t="str">
            <v xml:space="preserve"> ‡¡o mÜng b¿,ê c­n,mŸy&lt;=1.6m3 ‡c¶p III    </v>
          </cell>
          <cell r="C215" t="str">
            <v>m3</v>
          </cell>
          <cell r="D215">
            <v>0</v>
          </cell>
          <cell r="E215">
            <v>328.94</v>
          </cell>
          <cell r="F215">
            <v>2678.02</v>
          </cell>
        </row>
        <row r="216">
          <cell r="A216">
            <v>53134</v>
          </cell>
          <cell r="B216" t="str">
            <v xml:space="preserve"> ‡¡o mÜng b¿,ê c­n,mŸy&lt;=1.6m3 ‡c¶p IV     </v>
          </cell>
          <cell r="C216" t="str">
            <v>m3</v>
          </cell>
          <cell r="D216">
            <v>0</v>
          </cell>
          <cell r="E216">
            <v>524.44000000000005</v>
          </cell>
          <cell r="F216">
            <v>3844.68</v>
          </cell>
        </row>
        <row r="217">
          <cell r="A217">
            <v>53141</v>
          </cell>
          <cell r="B217" t="str">
            <v xml:space="preserve"> ‡¡o mÜng b¿,ê c­n,mŸy&lt;=2.3m3 ‡c¶p I      </v>
          </cell>
          <cell r="C217" t="str">
            <v>m3</v>
          </cell>
          <cell r="D217">
            <v>0</v>
          </cell>
          <cell r="E217">
            <v>203.78</v>
          </cell>
          <cell r="F217">
            <v>1961.52</v>
          </cell>
        </row>
        <row r="218">
          <cell r="A218">
            <v>53142</v>
          </cell>
          <cell r="B218" t="str">
            <v xml:space="preserve"> ‡¡o mÜng b¿,ê c­n,mŸy&lt;=2.3m3 ‡c¶p II     </v>
          </cell>
          <cell r="C218" t="str">
            <v>m3</v>
          </cell>
          <cell r="D218">
            <v>0</v>
          </cell>
          <cell r="E218">
            <v>266.88</v>
          </cell>
          <cell r="F218">
            <v>2395.46</v>
          </cell>
        </row>
        <row r="219">
          <cell r="A219">
            <v>53143</v>
          </cell>
          <cell r="B219" t="str">
            <v xml:space="preserve"> ‡¡o mÜng b¿,ê c­n,mŸy&lt;=2.3m3 ‡c¶p III    </v>
          </cell>
          <cell r="C219" t="str">
            <v>m3</v>
          </cell>
          <cell r="D219">
            <v>0</v>
          </cell>
          <cell r="E219">
            <v>328.94</v>
          </cell>
          <cell r="F219">
            <v>3014.58</v>
          </cell>
        </row>
        <row r="220">
          <cell r="A220">
            <v>53144</v>
          </cell>
          <cell r="B220" t="str">
            <v xml:space="preserve"> ‡¡o mÜng b¿,ê c­n,mŸy&lt;=2.3m3 ‡c¶p IV     </v>
          </cell>
          <cell r="C220" t="str">
            <v>m3</v>
          </cell>
          <cell r="D220">
            <v>0</v>
          </cell>
          <cell r="E220">
            <v>524.44000000000005</v>
          </cell>
          <cell r="F220">
            <v>4258.68</v>
          </cell>
        </row>
        <row r="221">
          <cell r="A221">
            <v>53151</v>
          </cell>
          <cell r="B221" t="str">
            <v xml:space="preserve"> ‡¡o mÜng dõèi nõèc,= g·u,H&lt;=2m ‡c¶p I    </v>
          </cell>
          <cell r="C221" t="str">
            <v>m3</v>
          </cell>
          <cell r="D221">
            <v>0</v>
          </cell>
          <cell r="E221">
            <v>238.85</v>
          </cell>
          <cell r="F221">
            <v>3183.25</v>
          </cell>
        </row>
        <row r="222">
          <cell r="A222">
            <v>53152</v>
          </cell>
          <cell r="B222" t="str">
            <v xml:space="preserve"> ‡¡o mÜng dõèi nõèc,= g·u,H&lt;=2m ‡c¶p II   </v>
          </cell>
          <cell r="C222" t="str">
            <v>m3</v>
          </cell>
          <cell r="D222">
            <v>0</v>
          </cell>
          <cell r="E222">
            <v>347.56</v>
          </cell>
          <cell r="F222">
            <v>3183.25</v>
          </cell>
        </row>
        <row r="223">
          <cell r="A223">
            <v>53161</v>
          </cell>
          <cell r="B223" t="str">
            <v xml:space="preserve"> ‡¡o mÜng dõèi nõèc,= g·u,H&lt;=5m ‡c¶p I    </v>
          </cell>
          <cell r="C223" t="str">
            <v>m3</v>
          </cell>
          <cell r="D223">
            <v>0</v>
          </cell>
          <cell r="E223">
            <v>286.52999999999997</v>
          </cell>
          <cell r="F223">
            <v>8926.1200000000008</v>
          </cell>
        </row>
        <row r="224">
          <cell r="A224">
            <v>53162</v>
          </cell>
          <cell r="B224" t="str">
            <v xml:space="preserve"> ‡¡o mÜng dõèi nõèc,= g·u,H&lt;=5m ‡c¶p II   </v>
          </cell>
          <cell r="C224" t="str">
            <v>m3</v>
          </cell>
          <cell r="D224">
            <v>0</v>
          </cell>
          <cell r="E224">
            <v>416.86</v>
          </cell>
          <cell r="F224">
            <v>8926.1200000000008</v>
          </cell>
        </row>
        <row r="225">
          <cell r="A225">
            <v>53171</v>
          </cell>
          <cell r="B225" t="str">
            <v xml:space="preserve"> ‡¡o mÜng dõèi nõèc,= g·u,H&gt; 5m ‡c¶p I    </v>
          </cell>
          <cell r="C225" t="str">
            <v>m3</v>
          </cell>
          <cell r="D225">
            <v>0</v>
          </cell>
          <cell r="E225">
            <v>344.46</v>
          </cell>
          <cell r="F225">
            <v>9484.4</v>
          </cell>
        </row>
        <row r="226">
          <cell r="A226">
            <v>53172</v>
          </cell>
          <cell r="B226" t="str">
            <v xml:space="preserve"> ‡¡o mÜng dõèi nõèc,= g·u,H&gt; 5m ‡c¶p II   </v>
          </cell>
          <cell r="C226" t="str">
            <v>m3</v>
          </cell>
          <cell r="D226">
            <v>0</v>
          </cell>
          <cell r="E226">
            <v>463.41</v>
          </cell>
          <cell r="F226">
            <v>9484.4</v>
          </cell>
        </row>
        <row r="227">
          <cell r="A227">
            <v>53181</v>
          </cell>
          <cell r="B227" t="str">
            <v xml:space="preserve"> ‡¡o mÜng cæt b±ng mŸy          ‡c¶p I    </v>
          </cell>
          <cell r="C227" t="str">
            <v>m3</v>
          </cell>
          <cell r="D227">
            <v>0</v>
          </cell>
          <cell r="E227">
            <v>305.14999999999998</v>
          </cell>
          <cell r="F227">
            <v>1462.27</v>
          </cell>
        </row>
        <row r="228">
          <cell r="A228">
            <v>53182</v>
          </cell>
          <cell r="B228" t="str">
            <v xml:space="preserve"> ‡¡o mÜng cæt b±ng mŸy          ‡c¶p II   </v>
          </cell>
          <cell r="C228" t="str">
            <v>m3</v>
          </cell>
          <cell r="D228">
            <v>0</v>
          </cell>
          <cell r="E228">
            <v>400.31</v>
          </cell>
          <cell r="F228">
            <v>1828.56</v>
          </cell>
        </row>
        <row r="229">
          <cell r="A229">
            <v>53183</v>
          </cell>
          <cell r="B229" t="str">
            <v xml:space="preserve"> ‡¡o mÜng cæt b±ng mŸy          ‡c¶p III  </v>
          </cell>
          <cell r="C229" t="str">
            <v>m3</v>
          </cell>
          <cell r="D229">
            <v>0</v>
          </cell>
          <cell r="E229">
            <v>493.41</v>
          </cell>
          <cell r="F229">
            <v>2279.16</v>
          </cell>
        </row>
        <row r="230">
          <cell r="A230">
            <v>53184</v>
          </cell>
          <cell r="B230" t="str">
            <v xml:space="preserve"> ‡¡o mÜng cæt b±ng mŸy          ‡c¶p IV   </v>
          </cell>
          <cell r="C230" t="str">
            <v>m3</v>
          </cell>
          <cell r="D230">
            <v>0</v>
          </cell>
          <cell r="E230">
            <v>787.18</v>
          </cell>
          <cell r="F230">
            <v>3197.8</v>
          </cell>
        </row>
        <row r="231">
          <cell r="A231">
            <v>62111</v>
          </cell>
          <cell r="B231" t="str">
            <v xml:space="preserve"> San ½·m ½¶t m´t b±ng,‡·m  9t¶n ‡c¶p I    </v>
          </cell>
          <cell r="C231" t="str">
            <v>m3</v>
          </cell>
          <cell r="D231">
            <v>0</v>
          </cell>
          <cell r="E231">
            <v>0</v>
          </cell>
          <cell r="F231">
            <v>1084.93</v>
          </cell>
        </row>
        <row r="232">
          <cell r="A232">
            <v>62112</v>
          </cell>
          <cell r="B232" t="str">
            <v xml:space="preserve"> San ½·m ½¶t m´t b±ng,‡·m  9t¶n ‡c¶p II   </v>
          </cell>
          <cell r="C232" t="str">
            <v>m3</v>
          </cell>
          <cell r="D232">
            <v>0</v>
          </cell>
          <cell r="E232">
            <v>0</v>
          </cell>
          <cell r="F232">
            <v>1203.0899999999999</v>
          </cell>
        </row>
        <row r="233">
          <cell r="A233">
            <v>62113</v>
          </cell>
          <cell r="B233" t="str">
            <v xml:space="preserve"> San ½·m ½¶t m´t b±ng,‡·m  9t¶n ‡c¶p III  </v>
          </cell>
          <cell r="C233" t="str">
            <v>m3</v>
          </cell>
          <cell r="D233">
            <v>0</v>
          </cell>
          <cell r="E233">
            <v>0</v>
          </cell>
          <cell r="F233">
            <v>1471.64</v>
          </cell>
        </row>
        <row r="234">
          <cell r="A234">
            <v>62114</v>
          </cell>
          <cell r="B234" t="str">
            <v xml:space="preserve"> San ½·m ½¶t m´t b±ng,‡·m  9t¶n ‡c¶p IV   </v>
          </cell>
          <cell r="C234" t="str">
            <v>m3</v>
          </cell>
          <cell r="D234">
            <v>0</v>
          </cell>
          <cell r="E234">
            <v>0</v>
          </cell>
          <cell r="F234">
            <v>1747.79</v>
          </cell>
        </row>
        <row r="235">
          <cell r="A235">
            <v>62211</v>
          </cell>
          <cell r="B235" t="str">
            <v xml:space="preserve"> San ½·m ½¶t m´t b±ng,‡·m 16t¶n ‡c¶p I    </v>
          </cell>
          <cell r="C235" t="str">
            <v>m3</v>
          </cell>
          <cell r="D235">
            <v>0</v>
          </cell>
          <cell r="E235">
            <v>0</v>
          </cell>
          <cell r="F235">
            <v>1497.88</v>
          </cell>
        </row>
        <row r="236">
          <cell r="A236">
            <v>62212</v>
          </cell>
          <cell r="B236" t="str">
            <v xml:space="preserve"> San ½·m ½¶t m´t b±ng,‡·m 16t¶n ‡c¶p II   </v>
          </cell>
          <cell r="C236" t="str">
            <v>m3</v>
          </cell>
          <cell r="D236">
            <v>0</v>
          </cell>
          <cell r="E236">
            <v>0</v>
          </cell>
          <cell r="F236">
            <v>1657.31</v>
          </cell>
        </row>
        <row r="237">
          <cell r="A237">
            <v>62213</v>
          </cell>
          <cell r="B237" t="str">
            <v xml:space="preserve"> San ½·m ½¶t m´t b±ng,‡·m 16t¶n ‡c¶p III  </v>
          </cell>
          <cell r="C237" t="str">
            <v>m3</v>
          </cell>
          <cell r="D237">
            <v>0</v>
          </cell>
          <cell r="E237">
            <v>0</v>
          </cell>
          <cell r="F237">
            <v>2027.16</v>
          </cell>
        </row>
        <row r="238">
          <cell r="A238">
            <v>62214</v>
          </cell>
          <cell r="B238" t="str">
            <v xml:space="preserve"> San ½·m ½¶t m´t b±ng,‡·m 16t¶n ‡c¶p IV   </v>
          </cell>
          <cell r="C238" t="str">
            <v>m3</v>
          </cell>
          <cell r="D238">
            <v>0</v>
          </cell>
          <cell r="E238">
            <v>0</v>
          </cell>
          <cell r="F238">
            <v>2581.9299999999998</v>
          </cell>
        </row>
        <row r="239">
          <cell r="A239">
            <v>62311</v>
          </cell>
          <cell r="B239" t="str">
            <v xml:space="preserve"> San ½·m ½¶t m´t b±ng,‡·m 25t¶n ‡c¶p I    </v>
          </cell>
          <cell r="C239" t="str">
            <v>m3</v>
          </cell>
          <cell r="D239">
            <v>0</v>
          </cell>
          <cell r="E239">
            <v>0</v>
          </cell>
          <cell r="F239">
            <v>2164.96</v>
          </cell>
        </row>
        <row r="240">
          <cell r="A240">
            <v>62312</v>
          </cell>
          <cell r="B240" t="str">
            <v xml:space="preserve"> San ½·m ½¶t m´t b±ng,‡·m 25t¶n ‡c¶p II   </v>
          </cell>
          <cell r="C240" t="str">
            <v>m3</v>
          </cell>
          <cell r="D240">
            <v>0</v>
          </cell>
          <cell r="E240">
            <v>0</v>
          </cell>
          <cell r="F240">
            <v>2378.41</v>
          </cell>
        </row>
        <row r="241">
          <cell r="A241">
            <v>62313</v>
          </cell>
          <cell r="B241" t="str">
            <v xml:space="preserve"> San ½·m ½¶t m´t b±ng,‡·m 25t¶n ‡c¶p III  </v>
          </cell>
          <cell r="C241" t="str">
            <v>m3</v>
          </cell>
          <cell r="D241">
            <v>0</v>
          </cell>
          <cell r="E241">
            <v>0</v>
          </cell>
          <cell r="F241">
            <v>2927.27</v>
          </cell>
        </row>
        <row r="242">
          <cell r="A242">
            <v>62314</v>
          </cell>
          <cell r="B242" t="str">
            <v xml:space="preserve"> San ½·m ½¶t m´t b±ng,‡·m 25t¶n ‡c¶p IV   </v>
          </cell>
          <cell r="C242" t="str">
            <v>m3</v>
          </cell>
          <cell r="D242">
            <v>0</v>
          </cell>
          <cell r="E242">
            <v>0</v>
          </cell>
          <cell r="F242">
            <v>3720.07</v>
          </cell>
        </row>
        <row r="243">
          <cell r="A243" t="str">
            <v xml:space="preserve">        </v>
          </cell>
          <cell r="B243" t="str">
            <v xml:space="preserve"> D.  cáng tŸc ½Üng càc thð cáng    </v>
          </cell>
          <cell r="C243" t="str">
            <v xml:space="preserve">        </v>
          </cell>
          <cell r="D243">
            <v>0</v>
          </cell>
          <cell r="E243">
            <v>0</v>
          </cell>
          <cell r="F243">
            <v>0</v>
          </cell>
        </row>
        <row r="244">
          <cell r="A244">
            <v>81110</v>
          </cell>
          <cell r="B244" t="str">
            <v xml:space="preserve"> ‡Üng càc tre ngºp ½¶t &lt;=2,5m ½¶t bïn    </v>
          </cell>
          <cell r="C244" t="str">
            <v>m</v>
          </cell>
          <cell r="D244">
            <v>1290.8900000000001</v>
          </cell>
          <cell r="E244">
            <v>149.16999999999999</v>
          </cell>
          <cell r="F244">
            <v>0</v>
          </cell>
        </row>
        <row r="245">
          <cell r="A245">
            <v>81120</v>
          </cell>
          <cell r="B245" t="str">
            <v xml:space="preserve"> ‡Üng càc tre ngºp ½¶t &lt;=2,5m ½¶t c¶p I  </v>
          </cell>
          <cell r="C245" t="str">
            <v>m</v>
          </cell>
          <cell r="D245">
            <v>1338.93</v>
          </cell>
          <cell r="E245">
            <v>180.51</v>
          </cell>
          <cell r="F245">
            <v>0</v>
          </cell>
        </row>
        <row r="246">
          <cell r="A246">
            <v>81130</v>
          </cell>
          <cell r="B246" t="str">
            <v xml:space="preserve"> ‡Üng càc tre ngºp ½¶t &lt;=2,5m ½¶t c¶p II </v>
          </cell>
          <cell r="C246" t="str">
            <v>m</v>
          </cell>
          <cell r="D246">
            <v>1338.93</v>
          </cell>
          <cell r="E246">
            <v>194.57</v>
          </cell>
          <cell r="F246">
            <v>0</v>
          </cell>
        </row>
        <row r="247">
          <cell r="A247">
            <v>81210</v>
          </cell>
          <cell r="B247" t="str">
            <v xml:space="preserve"> ‡Üng càc tre ngºp ½¶t &gt; 2,5m ½¶t bïn    </v>
          </cell>
          <cell r="C247" t="str">
            <v>m</v>
          </cell>
          <cell r="D247">
            <v>1352.63</v>
          </cell>
          <cell r="E247">
            <v>226.99</v>
          </cell>
          <cell r="F247">
            <v>0</v>
          </cell>
        </row>
        <row r="248">
          <cell r="A248">
            <v>81220</v>
          </cell>
          <cell r="B248" t="str">
            <v xml:space="preserve"> ‡Üng càc tre ngºp ½¶t &gt; 2,5m ½¶t c¶p I  </v>
          </cell>
          <cell r="C248" t="str">
            <v>m</v>
          </cell>
          <cell r="D248">
            <v>1352.63</v>
          </cell>
          <cell r="E248">
            <v>273.47000000000003</v>
          </cell>
          <cell r="F248">
            <v>0</v>
          </cell>
        </row>
        <row r="249">
          <cell r="A249">
            <v>81230</v>
          </cell>
          <cell r="B249" t="str">
            <v xml:space="preserve"> ‡Üng càc tre ngºp ½¶t &gt; 2,5m ½¶t c¶p II </v>
          </cell>
          <cell r="C249" t="str">
            <v>m</v>
          </cell>
          <cell r="D249">
            <v>1352.63</v>
          </cell>
          <cell r="E249">
            <v>303.74</v>
          </cell>
          <cell r="F249">
            <v>0</v>
          </cell>
        </row>
        <row r="250">
          <cell r="A250">
            <v>82110</v>
          </cell>
          <cell r="B250" t="str">
            <v xml:space="preserve"> ‡Üng càc gå D8-10,ngºp ½¶t &lt;=2,5m ‡bïn   </v>
          </cell>
          <cell r="C250" t="str">
            <v>m</v>
          </cell>
          <cell r="D250">
            <v>238.31</v>
          </cell>
          <cell r="E250">
            <v>180.51</v>
          </cell>
          <cell r="F250">
            <v>0</v>
          </cell>
        </row>
        <row r="251">
          <cell r="A251">
            <v>82120</v>
          </cell>
          <cell r="B251" t="str">
            <v xml:space="preserve"> ‡Üng càc gå D8-10,ngºp ½¶t &lt;=2,5m ‡c¶p I </v>
          </cell>
          <cell r="C251" t="str">
            <v>m</v>
          </cell>
          <cell r="D251">
            <v>250.91</v>
          </cell>
          <cell r="E251">
            <v>234.56</v>
          </cell>
          <cell r="F251">
            <v>0</v>
          </cell>
        </row>
        <row r="252">
          <cell r="A252">
            <v>82130</v>
          </cell>
          <cell r="B252" t="str">
            <v xml:space="preserve"> ‡Üng càc gå D8-10,ngºp ½¶t &lt;=2,5m ‡c¶pII </v>
          </cell>
          <cell r="C252" t="str">
            <v>m</v>
          </cell>
          <cell r="D252">
            <v>250.91</v>
          </cell>
          <cell r="E252">
            <v>248.61</v>
          </cell>
          <cell r="F252">
            <v>0</v>
          </cell>
        </row>
        <row r="253">
          <cell r="A253">
            <v>82210</v>
          </cell>
          <cell r="B253" t="str">
            <v xml:space="preserve"> ‡Üng càc gå D8-10,ngºp ½¶t &gt; 2,5m ‡bïn   </v>
          </cell>
          <cell r="C253" t="str">
            <v>m</v>
          </cell>
          <cell r="D253">
            <v>255.98</v>
          </cell>
          <cell r="E253">
            <v>312.39</v>
          </cell>
          <cell r="F253">
            <v>0</v>
          </cell>
        </row>
        <row r="254">
          <cell r="A254">
            <v>82220</v>
          </cell>
          <cell r="B254" t="str">
            <v xml:space="preserve"> ‡Üng càc gå D8-10,ngºp ½¶t &gt; 2,5m ‡c¶p I </v>
          </cell>
          <cell r="C254" t="str">
            <v>m</v>
          </cell>
          <cell r="D254">
            <v>269.77999999999997</v>
          </cell>
          <cell r="E254">
            <v>353.37</v>
          </cell>
          <cell r="F254">
            <v>0</v>
          </cell>
        </row>
        <row r="255">
          <cell r="A255">
            <v>82230</v>
          </cell>
          <cell r="B255" t="str">
            <v xml:space="preserve"> ‡Üng càc gå D8-10,ngºp ½¶t &gt; 2,5m ‡c¶pII </v>
          </cell>
          <cell r="C255" t="str">
            <v>m</v>
          </cell>
          <cell r="D255">
            <v>269.77999999999997</v>
          </cell>
          <cell r="E255">
            <v>391.29</v>
          </cell>
          <cell r="F255">
            <v>0</v>
          </cell>
        </row>
        <row r="256">
          <cell r="A256">
            <v>83110</v>
          </cell>
          <cell r="B256" t="str">
            <v xml:space="preserve"> ‡Üng c÷ gå d¡i &lt;=4m,TDiÎn  8x25cm ‡c¶p I </v>
          </cell>
          <cell r="C256" t="str">
            <v>m</v>
          </cell>
          <cell r="D256">
            <v>53664</v>
          </cell>
          <cell r="E256">
            <v>3404.91</v>
          </cell>
          <cell r="F256">
            <v>0</v>
          </cell>
        </row>
        <row r="257">
          <cell r="A257">
            <v>83120</v>
          </cell>
          <cell r="B257" t="str">
            <v xml:space="preserve"> ‡Üng c÷ gå d¡i &lt;=4m,TDiÎn  8x25cm ‡c¶pII </v>
          </cell>
          <cell r="C257" t="str">
            <v>m</v>
          </cell>
          <cell r="D257">
            <v>53664</v>
          </cell>
          <cell r="E257">
            <v>4129.13</v>
          </cell>
          <cell r="F257">
            <v>0</v>
          </cell>
        </row>
        <row r="258">
          <cell r="A258">
            <v>83130</v>
          </cell>
          <cell r="B258" t="str">
            <v xml:space="preserve"> ‡Üng c÷ gå d¡i &lt;=4m,TDiÎn 12x25cm ‡c¶p I </v>
          </cell>
          <cell r="C258" t="str">
            <v>m</v>
          </cell>
          <cell r="D258">
            <v>53664</v>
          </cell>
          <cell r="E258">
            <v>3469.76</v>
          </cell>
          <cell r="F258">
            <v>0</v>
          </cell>
        </row>
        <row r="259">
          <cell r="A259">
            <v>83140</v>
          </cell>
          <cell r="B259" t="str">
            <v xml:space="preserve"> ‡Üng c÷ gå d¡i &lt;=4m,TDiÎn 12x25cm ‡c¶pII </v>
          </cell>
          <cell r="C259" t="str">
            <v>m</v>
          </cell>
          <cell r="D259">
            <v>53664</v>
          </cell>
          <cell r="E259">
            <v>4345.3100000000004</v>
          </cell>
          <cell r="F259">
            <v>0</v>
          </cell>
        </row>
        <row r="260">
          <cell r="A260">
            <v>83210</v>
          </cell>
          <cell r="B260" t="str">
            <v xml:space="preserve"> ‡Üng c÷ gå d¡i &gt; 4m,TDiÎn  8x25cm ‡c¶p I </v>
          </cell>
          <cell r="C260" t="str">
            <v>m</v>
          </cell>
          <cell r="D260">
            <v>20427</v>
          </cell>
          <cell r="E260">
            <v>3783.23</v>
          </cell>
          <cell r="F260">
            <v>0</v>
          </cell>
        </row>
        <row r="261">
          <cell r="A261">
            <v>83220</v>
          </cell>
          <cell r="B261" t="str">
            <v xml:space="preserve"> ‡Üng c÷ gå d¡i &gt; 4m,TDiÎn  8x25cm ‡c¶pII </v>
          </cell>
          <cell r="C261" t="str">
            <v>m</v>
          </cell>
          <cell r="D261">
            <v>20427</v>
          </cell>
          <cell r="E261">
            <v>4626.3500000000004</v>
          </cell>
          <cell r="F261">
            <v>0</v>
          </cell>
        </row>
        <row r="262">
          <cell r="A262">
            <v>83230</v>
          </cell>
          <cell r="B262" t="str">
            <v xml:space="preserve"> ‡Üng c÷ gå d¡i &gt; 4m,TDiÎn 12x25cm ‡c¶p I </v>
          </cell>
          <cell r="C262" t="str">
            <v>m</v>
          </cell>
          <cell r="D262">
            <v>20427</v>
          </cell>
          <cell r="E262">
            <v>3934.56</v>
          </cell>
          <cell r="F262">
            <v>0</v>
          </cell>
        </row>
        <row r="263">
          <cell r="A263">
            <v>83240</v>
          </cell>
          <cell r="B263" t="str">
            <v xml:space="preserve"> ‡Üng c÷ gå d¡i &gt; 4m,TDiÎn 12x25cm ‡c¶pII </v>
          </cell>
          <cell r="C263" t="str">
            <v>m</v>
          </cell>
          <cell r="D263">
            <v>20427</v>
          </cell>
          <cell r="E263">
            <v>5015.4799999999996</v>
          </cell>
          <cell r="F263">
            <v>0</v>
          </cell>
        </row>
        <row r="264">
          <cell r="A264">
            <v>83310</v>
          </cell>
          <cell r="B264" t="str">
            <v xml:space="preserve"> ‡Üng c÷ gå d¡i &lt;=4m,TDiÎn  8x25cm ‡c¶p I </v>
          </cell>
          <cell r="C264" t="str">
            <v>m</v>
          </cell>
          <cell r="D264">
            <v>53664</v>
          </cell>
          <cell r="E264">
            <v>4475.0200000000004</v>
          </cell>
          <cell r="F264">
            <v>0</v>
          </cell>
        </row>
        <row r="265">
          <cell r="A265">
            <v>83320</v>
          </cell>
          <cell r="B265" t="str">
            <v xml:space="preserve"> ‡Üng c÷ gå d¡i &lt;=4m,TDiÎn  8x25cm ‡c¶pII </v>
          </cell>
          <cell r="C265" t="str">
            <v>m</v>
          </cell>
          <cell r="D265">
            <v>53664</v>
          </cell>
          <cell r="E265">
            <v>5015.4799999999996</v>
          </cell>
          <cell r="F265">
            <v>0</v>
          </cell>
        </row>
        <row r="266">
          <cell r="A266">
            <v>83330</v>
          </cell>
          <cell r="B266" t="str">
            <v xml:space="preserve"> ‡Üng c÷ gå d¡i &lt;=4m,TDiÎn 12x25cm ‡c¶p I </v>
          </cell>
          <cell r="C266" t="str">
            <v>m</v>
          </cell>
          <cell r="D266">
            <v>53664</v>
          </cell>
          <cell r="E266">
            <v>4820.92</v>
          </cell>
          <cell r="F266">
            <v>0</v>
          </cell>
        </row>
        <row r="267">
          <cell r="A267">
            <v>83340</v>
          </cell>
          <cell r="B267" t="str">
            <v xml:space="preserve"> ‡Üng c÷ gå d¡i &lt;=4m,TDiÎn 12x25cm ‡c¶pII </v>
          </cell>
          <cell r="C267" t="str">
            <v>m</v>
          </cell>
          <cell r="D267">
            <v>53664</v>
          </cell>
          <cell r="E267">
            <v>5210.05</v>
          </cell>
          <cell r="F267">
            <v>0</v>
          </cell>
        </row>
        <row r="268">
          <cell r="A268">
            <v>83410</v>
          </cell>
          <cell r="B268" t="str">
            <v xml:space="preserve"> ‡Üng c÷ gå d¡i &gt; 4m,TDiÎn  8x25cm ‡c¶p I </v>
          </cell>
          <cell r="C268" t="str">
            <v>m</v>
          </cell>
          <cell r="D268">
            <v>20427</v>
          </cell>
          <cell r="E268">
            <v>4712.82</v>
          </cell>
          <cell r="F268">
            <v>0</v>
          </cell>
        </row>
        <row r="269">
          <cell r="A269">
            <v>83420</v>
          </cell>
          <cell r="B269" t="str">
            <v xml:space="preserve"> ‡Üng c÷ gå d¡i &gt; 4m,TDiÎn  8x25cm ‡c¶pII </v>
          </cell>
          <cell r="C269" t="str">
            <v>m</v>
          </cell>
          <cell r="D269">
            <v>20427</v>
          </cell>
          <cell r="E269">
            <v>5318.14</v>
          </cell>
          <cell r="F269">
            <v>0</v>
          </cell>
        </row>
        <row r="270">
          <cell r="A270">
            <v>83430</v>
          </cell>
          <cell r="B270" t="str">
            <v xml:space="preserve"> ‡Üng c÷ gå d¡i &gt; 4m,TDiÎn 12x25cm ‡c¶p I </v>
          </cell>
          <cell r="C270" t="str">
            <v>m</v>
          </cell>
          <cell r="D270">
            <v>20427</v>
          </cell>
          <cell r="E270">
            <v>5156</v>
          </cell>
          <cell r="F270">
            <v>0</v>
          </cell>
        </row>
        <row r="271">
          <cell r="A271">
            <v>83440</v>
          </cell>
          <cell r="B271" t="str">
            <v xml:space="preserve"> ‡Üng c÷ gå d¡i &gt; 4m,TDiÎn 12x25cm ‡c¶pII </v>
          </cell>
          <cell r="C271" t="str">
            <v>m</v>
          </cell>
          <cell r="D271">
            <v>20427</v>
          </cell>
          <cell r="E271">
            <v>5415.42</v>
          </cell>
          <cell r="F271">
            <v>0</v>
          </cell>
        </row>
        <row r="272">
          <cell r="A272" t="str">
            <v xml:space="preserve">        </v>
          </cell>
          <cell r="B272" t="str">
            <v>d.  cáng tŸc ½Üng càc b±ng mŸy</v>
          </cell>
          <cell r="C272" t="str">
            <v xml:space="preserve">        </v>
          </cell>
          <cell r="D272">
            <v>0</v>
          </cell>
          <cell r="E272">
            <v>0</v>
          </cell>
          <cell r="F272">
            <v>0</v>
          </cell>
        </row>
        <row r="273">
          <cell r="A273">
            <v>91110</v>
          </cell>
          <cell r="B273" t="str">
            <v xml:space="preserve"> ‡Üng càc Gå 20x20,L&lt;=10m,trÅn c­n,‡c¶p I </v>
          </cell>
          <cell r="C273" t="str">
            <v>m</v>
          </cell>
          <cell r="D273">
            <v>0</v>
          </cell>
          <cell r="E273">
            <v>606.4</v>
          </cell>
          <cell r="F273">
            <v>12442.7</v>
          </cell>
        </row>
        <row r="274">
          <cell r="A274">
            <v>91120</v>
          </cell>
          <cell r="B274" t="str">
            <v xml:space="preserve"> ‡Üng càc Gå 20x20,L&lt;=10m,trÅn c­n,‡c¶pII </v>
          </cell>
          <cell r="C274" t="str">
            <v>m</v>
          </cell>
          <cell r="D274">
            <v>0</v>
          </cell>
          <cell r="E274">
            <v>594.51</v>
          </cell>
          <cell r="F274">
            <v>13110.12</v>
          </cell>
        </row>
        <row r="275">
          <cell r="A275">
            <v>91130</v>
          </cell>
          <cell r="B275" t="str">
            <v xml:space="preserve"> ‡Üng càc Gå 20x20,L&gt; 10m,trÅn c­n,‡c¶p I </v>
          </cell>
          <cell r="C275" t="str">
            <v>m</v>
          </cell>
          <cell r="D275">
            <v>0</v>
          </cell>
          <cell r="E275">
            <v>849.61</v>
          </cell>
          <cell r="F275">
            <v>18735.560000000001</v>
          </cell>
        </row>
        <row r="276">
          <cell r="A276">
            <v>91140</v>
          </cell>
          <cell r="B276" t="str">
            <v xml:space="preserve"> ‡Üng càc Gå 20x20,L&gt; 10m,trÅn c­n,‡c¶pII </v>
          </cell>
          <cell r="C276" t="str">
            <v>m</v>
          </cell>
          <cell r="D276">
            <v>0</v>
          </cell>
          <cell r="E276">
            <v>907.98</v>
          </cell>
          <cell r="F276">
            <v>24265.64</v>
          </cell>
        </row>
        <row r="277">
          <cell r="A277">
            <v>91210</v>
          </cell>
          <cell r="B277" t="str">
            <v xml:space="preserve"> ‡Üng càc Gå 20x20,L&lt;=10m,dõèi nõèc‡c¶p I </v>
          </cell>
          <cell r="C277" t="str">
            <v>m</v>
          </cell>
          <cell r="D277">
            <v>0</v>
          </cell>
          <cell r="E277">
            <v>907.98</v>
          </cell>
          <cell r="F277">
            <v>14874.03</v>
          </cell>
        </row>
        <row r="278">
          <cell r="A278">
            <v>91220</v>
          </cell>
          <cell r="B278" t="str">
            <v xml:space="preserve"> ‡Üng càc Gå 20x20,L&lt;=10m,dõèi nõèc‡c¶pII </v>
          </cell>
          <cell r="C278" t="str">
            <v>m</v>
          </cell>
          <cell r="D278">
            <v>0</v>
          </cell>
          <cell r="E278">
            <v>724.22</v>
          </cell>
          <cell r="F278">
            <v>15970.51</v>
          </cell>
        </row>
        <row r="279">
          <cell r="A279">
            <v>91230</v>
          </cell>
          <cell r="B279" t="str">
            <v xml:space="preserve"> ‡Üng càc Gå 20x20,L&gt; 10m,dõèi nõèc‡c¶p I </v>
          </cell>
          <cell r="C279" t="str">
            <v>m</v>
          </cell>
          <cell r="D279">
            <v>0</v>
          </cell>
          <cell r="E279">
            <v>1016.07</v>
          </cell>
          <cell r="F279">
            <v>22406.3</v>
          </cell>
        </row>
        <row r="280">
          <cell r="A280">
            <v>91240</v>
          </cell>
          <cell r="B280" t="str">
            <v xml:space="preserve"> ‡Üng càc Gå 20x20,L&gt; 10m,dõèi nõèc‡c¶pII </v>
          </cell>
          <cell r="C280" t="str">
            <v>m</v>
          </cell>
          <cell r="D280">
            <v>0</v>
          </cell>
          <cell r="E280">
            <v>1106.8699999999999</v>
          </cell>
          <cell r="F280">
            <v>24408.66</v>
          </cell>
        </row>
        <row r="281">
          <cell r="A281">
            <v>92110</v>
          </cell>
          <cell r="B281" t="str">
            <v xml:space="preserve"> ‡Üng c÷ gå 12x15cm       ‡¶t c¶p I   </v>
          </cell>
          <cell r="C281" t="str">
            <v>m</v>
          </cell>
          <cell r="D281">
            <v>0</v>
          </cell>
          <cell r="E281">
            <v>670.17</v>
          </cell>
          <cell r="F281">
            <v>14488.9</v>
          </cell>
        </row>
        <row r="282">
          <cell r="A282">
            <v>92120</v>
          </cell>
          <cell r="B282" t="str">
            <v xml:space="preserve"> ‡Üng c÷ gå 12x15cm       ‡¶t c¶p II  </v>
          </cell>
          <cell r="C282" t="str">
            <v>m</v>
          </cell>
          <cell r="D282">
            <v>0</v>
          </cell>
          <cell r="E282">
            <v>706.92</v>
          </cell>
          <cell r="F282">
            <v>15283.46</v>
          </cell>
        </row>
        <row r="283">
          <cell r="A283">
            <v>93111</v>
          </cell>
          <cell r="B283" t="str">
            <v xml:space="preserve"> Càc BT20x20 L&lt;12m,Bîa&lt;1.2T,‡g/th²ng ‡cI  </v>
          </cell>
          <cell r="C283" t="str">
            <v>m</v>
          </cell>
          <cell r="D283">
            <v>0</v>
          </cell>
          <cell r="E283">
            <v>518.84</v>
          </cell>
          <cell r="F283">
            <v>11890.25</v>
          </cell>
        </row>
        <row r="284">
          <cell r="A284">
            <v>93112</v>
          </cell>
          <cell r="B284" t="str">
            <v xml:space="preserve"> Càc BT25x25 L&lt;12m,Bîa&lt;1.2T,‡g/th²ng ‡cI  </v>
          </cell>
          <cell r="C284" t="str">
            <v>m</v>
          </cell>
          <cell r="D284">
            <v>0</v>
          </cell>
          <cell r="E284">
            <v>540.46</v>
          </cell>
          <cell r="F284">
            <v>13871.96</v>
          </cell>
        </row>
        <row r="285">
          <cell r="A285">
            <v>93113</v>
          </cell>
          <cell r="B285" t="str">
            <v xml:space="preserve"> Càc BT30x30 L&lt;12m,Bîa&lt;1.2T,‡g/th²ng ‡cI  </v>
          </cell>
          <cell r="C285" t="str">
            <v>m</v>
          </cell>
          <cell r="D285">
            <v>0</v>
          </cell>
          <cell r="E285">
            <v>735.03</v>
          </cell>
          <cell r="F285">
            <v>16844.52</v>
          </cell>
        </row>
        <row r="286">
          <cell r="A286">
            <v>93121</v>
          </cell>
          <cell r="B286" t="str">
            <v xml:space="preserve"> Càc BT20x20 L&lt;12m,Bîa&lt;1.2T,‡g/th²ng ‡cII </v>
          </cell>
          <cell r="C286" t="str">
            <v>m</v>
          </cell>
          <cell r="D286">
            <v>0</v>
          </cell>
          <cell r="E286">
            <v>566.4</v>
          </cell>
          <cell r="F286">
            <v>12980.19</v>
          </cell>
        </row>
        <row r="287">
          <cell r="A287">
            <v>93122</v>
          </cell>
          <cell r="B287" t="str">
            <v xml:space="preserve"> Càc BT25x25 L&lt;12m,Bîa&lt;1.2T,‡g/th²ng ‡cII </v>
          </cell>
          <cell r="C287" t="str">
            <v>m</v>
          </cell>
          <cell r="D287">
            <v>0</v>
          </cell>
          <cell r="E287">
            <v>700.44</v>
          </cell>
          <cell r="F287">
            <v>16051.84</v>
          </cell>
        </row>
        <row r="288">
          <cell r="A288">
            <v>93123</v>
          </cell>
          <cell r="B288" t="str">
            <v xml:space="preserve"> Càc BT30x30 L&lt;12m,Bîa&lt;1.2T,‡g/th²ng ‡cII </v>
          </cell>
          <cell r="C288" t="str">
            <v>m</v>
          </cell>
          <cell r="D288">
            <v>0</v>
          </cell>
          <cell r="E288">
            <v>843.12</v>
          </cell>
          <cell r="F288">
            <v>19321.66</v>
          </cell>
        </row>
        <row r="289">
          <cell r="A289">
            <v>93211</v>
          </cell>
          <cell r="B289" t="str">
            <v xml:space="preserve"> Càc BT20x20 L&gt;12m,Bîa&lt;1.2T,‡g/th²ng ‡cI  </v>
          </cell>
          <cell r="C289" t="str">
            <v>m</v>
          </cell>
          <cell r="D289">
            <v>0</v>
          </cell>
          <cell r="E289">
            <v>423</v>
          </cell>
          <cell r="F289">
            <v>9710.3700000000008</v>
          </cell>
        </row>
        <row r="290">
          <cell r="A290">
            <v>93212</v>
          </cell>
          <cell r="B290" t="str">
            <v xml:space="preserve"> Càc BT25x25 L&gt;12m,Bîa&lt;1.2T,‡g/th²ng ‡cI  </v>
          </cell>
          <cell r="C290" t="str">
            <v>m</v>
          </cell>
          <cell r="D290">
            <v>0</v>
          </cell>
          <cell r="E290">
            <v>508.03</v>
          </cell>
          <cell r="F290">
            <v>11642.54</v>
          </cell>
        </row>
        <row r="291">
          <cell r="A291">
            <v>93213</v>
          </cell>
          <cell r="B291" t="str">
            <v xml:space="preserve"> Càc BT30x30 L&gt;12m,Bîa&lt;1.2T,‡g/th²ng ‡cI  </v>
          </cell>
          <cell r="C291" t="str">
            <v>m</v>
          </cell>
          <cell r="D291">
            <v>0</v>
          </cell>
          <cell r="E291">
            <v>622.61</v>
          </cell>
          <cell r="F291">
            <v>14268.3</v>
          </cell>
        </row>
        <row r="292">
          <cell r="A292">
            <v>93221</v>
          </cell>
          <cell r="B292" t="str">
            <v xml:space="preserve"> Càc BT20x20 L&gt;12m,Bîa&lt;1.2T,‡g/th²ng ‡cII </v>
          </cell>
          <cell r="C292" t="str">
            <v>m</v>
          </cell>
          <cell r="D292">
            <v>0</v>
          </cell>
          <cell r="E292">
            <v>510.2</v>
          </cell>
          <cell r="F292">
            <v>11692.08</v>
          </cell>
        </row>
        <row r="293">
          <cell r="A293">
            <v>93222</v>
          </cell>
          <cell r="B293" t="str">
            <v xml:space="preserve"> Càc BT25x25 L&gt;12m,Bîa&lt;1.2T,‡g/th²ng ‡cII </v>
          </cell>
          <cell r="C293" t="str">
            <v>m</v>
          </cell>
          <cell r="D293">
            <v>0</v>
          </cell>
          <cell r="E293">
            <v>592.35</v>
          </cell>
          <cell r="F293">
            <v>13574.7</v>
          </cell>
        </row>
        <row r="294">
          <cell r="A294">
            <v>93223</v>
          </cell>
          <cell r="B294" t="str">
            <v xml:space="preserve"> Càc BT30x30 L&gt;12m,Bîa&lt;1.2T,‡g/th²ng ‡cII </v>
          </cell>
          <cell r="C294" t="str">
            <v>m</v>
          </cell>
          <cell r="D294">
            <v>0</v>
          </cell>
          <cell r="E294">
            <v>752.32</v>
          </cell>
          <cell r="F294">
            <v>17240.86</v>
          </cell>
        </row>
        <row r="295">
          <cell r="A295">
            <v>93311</v>
          </cell>
          <cell r="B295" t="str">
            <v xml:space="preserve"> Càc BT20x20 L&lt;12m,Bîa&lt;1.8T,‡g/th²ng ‡cI  </v>
          </cell>
          <cell r="C295" t="str">
            <v>m</v>
          </cell>
          <cell r="D295">
            <v>0</v>
          </cell>
          <cell r="E295">
            <v>412.91</v>
          </cell>
          <cell r="F295">
            <v>12471.78</v>
          </cell>
        </row>
        <row r="296">
          <cell r="A296">
            <v>93312</v>
          </cell>
          <cell r="B296" t="str">
            <v xml:space="preserve"> Càc BT25x25 L&lt;12m,Bîa&lt;1.8T,‡g/th²ng ‡cI  </v>
          </cell>
          <cell r="C296" t="str">
            <v>m</v>
          </cell>
          <cell r="D296">
            <v>0</v>
          </cell>
          <cell r="E296">
            <v>495.06</v>
          </cell>
          <cell r="F296">
            <v>14953.08</v>
          </cell>
        </row>
        <row r="297">
          <cell r="A297">
            <v>93313</v>
          </cell>
          <cell r="B297" t="str">
            <v xml:space="preserve"> Càc BT30x30 L&lt;12m,Bîa&lt;1.8T,‡g/th²ng ‡cI  </v>
          </cell>
          <cell r="C297" t="str">
            <v>m</v>
          </cell>
          <cell r="D297">
            <v>0</v>
          </cell>
          <cell r="E297">
            <v>609.64</v>
          </cell>
          <cell r="F297">
            <v>18413.830000000002</v>
          </cell>
        </row>
        <row r="298">
          <cell r="A298">
            <v>93314</v>
          </cell>
          <cell r="B298" t="str">
            <v xml:space="preserve"> Càc BT35x35 L&lt;12m,Bîa&lt;1.8T,‡g/th²ng ‡cI  </v>
          </cell>
          <cell r="C298" t="str">
            <v>m</v>
          </cell>
          <cell r="D298">
            <v>0</v>
          </cell>
          <cell r="E298">
            <v>743.68</v>
          </cell>
          <cell r="F298">
            <v>22462.26</v>
          </cell>
        </row>
        <row r="299">
          <cell r="A299">
            <v>93321</v>
          </cell>
          <cell r="B299" t="str">
            <v xml:space="preserve"> Càc BT20x20 L&lt;12m,Bîa&lt;1.8T,‡g/th²ng ‡cII </v>
          </cell>
          <cell r="C299" t="str">
            <v>m</v>
          </cell>
          <cell r="D299">
            <v>0</v>
          </cell>
          <cell r="E299">
            <v>495.06</v>
          </cell>
          <cell r="F299">
            <v>14953.08</v>
          </cell>
        </row>
        <row r="300">
          <cell r="A300">
            <v>93322</v>
          </cell>
          <cell r="B300" t="str">
            <v xml:space="preserve"> Càc BT25x25 L&lt;12m,Bîa&lt;1.8T,‡g/th²ng ‡cII </v>
          </cell>
          <cell r="C300" t="str">
            <v>m</v>
          </cell>
          <cell r="D300">
            <v>0</v>
          </cell>
          <cell r="E300">
            <v>594.51</v>
          </cell>
          <cell r="F300">
            <v>17956.75</v>
          </cell>
        </row>
        <row r="301">
          <cell r="A301">
            <v>93323</v>
          </cell>
          <cell r="B301" t="str">
            <v xml:space="preserve"> Càc BT30x30 L&lt;12m,Bîa&lt;1.8T,‡g/th²ng ‡cII </v>
          </cell>
          <cell r="C301" t="str">
            <v>m</v>
          </cell>
          <cell r="D301">
            <v>0</v>
          </cell>
          <cell r="E301">
            <v>719.9</v>
          </cell>
          <cell r="F301">
            <v>21743.99</v>
          </cell>
        </row>
        <row r="302">
          <cell r="A302">
            <v>93324</v>
          </cell>
          <cell r="B302" t="str">
            <v xml:space="preserve"> Càc BT35x35 L&lt;12m,Bîa&lt;1.8T,‡g/th²ng ‡cII </v>
          </cell>
          <cell r="C302" t="str">
            <v>m</v>
          </cell>
          <cell r="D302">
            <v>0</v>
          </cell>
          <cell r="E302">
            <v>897.17</v>
          </cell>
          <cell r="F302">
            <v>26967.77</v>
          </cell>
        </row>
        <row r="303">
          <cell r="A303">
            <v>93411</v>
          </cell>
          <cell r="B303" t="str">
            <v xml:space="preserve"> Càc BT20x20 L&gt;12m,Bîa&lt;1.8T,‡g/th²ng ‡cI  </v>
          </cell>
          <cell r="C303" t="str">
            <v>m</v>
          </cell>
          <cell r="D303">
            <v>0</v>
          </cell>
          <cell r="E303">
            <v>397.78</v>
          </cell>
          <cell r="F303">
            <v>12014.7</v>
          </cell>
        </row>
        <row r="304">
          <cell r="A304">
            <v>93412</v>
          </cell>
          <cell r="B304" t="str">
            <v xml:space="preserve"> Càc BT25x25 L&gt;12m,Bîa&lt;1.8T,‡g/th²ng ‡cI  </v>
          </cell>
          <cell r="C304" t="str">
            <v>m</v>
          </cell>
          <cell r="D304">
            <v>0</v>
          </cell>
          <cell r="E304">
            <v>441.02</v>
          </cell>
          <cell r="F304">
            <v>13320.64</v>
          </cell>
        </row>
        <row r="305">
          <cell r="A305">
            <v>93413</v>
          </cell>
          <cell r="B305" t="str">
            <v xml:space="preserve"> Càc BT30x30 L&gt;12m,Bîa&lt;1.8T,‡g/th²ng ‡cI  </v>
          </cell>
          <cell r="C305" t="str">
            <v>m</v>
          </cell>
          <cell r="D305">
            <v>0</v>
          </cell>
          <cell r="E305">
            <v>540.46</v>
          </cell>
          <cell r="F305">
            <v>16324.32</v>
          </cell>
        </row>
        <row r="306">
          <cell r="A306">
            <v>93414</v>
          </cell>
          <cell r="B306" t="str">
            <v xml:space="preserve"> Càc BT35x35 L&gt;12m,Bîa&lt;1.8T,‡g/th²ng ‡cI  </v>
          </cell>
          <cell r="C306" t="str">
            <v>m</v>
          </cell>
          <cell r="D306">
            <v>0</v>
          </cell>
          <cell r="E306">
            <v>622.61</v>
          </cell>
          <cell r="F306">
            <v>18805.61</v>
          </cell>
        </row>
        <row r="307">
          <cell r="A307">
            <v>93421</v>
          </cell>
          <cell r="B307" t="str">
            <v xml:space="preserve"> Càc BT20x20 L&gt;12m,Bîa&lt;1.8T,‡g/th²ng ‡cII </v>
          </cell>
          <cell r="C307" t="str">
            <v>m</v>
          </cell>
          <cell r="D307">
            <v>0</v>
          </cell>
          <cell r="E307">
            <v>479.93</v>
          </cell>
          <cell r="F307">
            <v>14495.99</v>
          </cell>
        </row>
        <row r="308">
          <cell r="A308">
            <v>93422</v>
          </cell>
          <cell r="B308" t="str">
            <v xml:space="preserve"> Càc BT25x25 L&gt;12m,Bîa&lt;1.8T,‡g/th²ng ‡cII </v>
          </cell>
          <cell r="C308" t="str">
            <v>m</v>
          </cell>
          <cell r="D308">
            <v>0</v>
          </cell>
          <cell r="E308">
            <v>555.59</v>
          </cell>
          <cell r="F308">
            <v>16781.400000000001</v>
          </cell>
        </row>
        <row r="309">
          <cell r="A309">
            <v>93423</v>
          </cell>
          <cell r="B309" t="str">
            <v xml:space="preserve"> Càc BT30x30 L&gt;12m,Bîa&lt;1.8T,‡g/th²ng ‡cII </v>
          </cell>
          <cell r="C309" t="str">
            <v>m</v>
          </cell>
          <cell r="D309">
            <v>0</v>
          </cell>
          <cell r="E309">
            <v>676.66</v>
          </cell>
          <cell r="F309">
            <v>20438.05</v>
          </cell>
        </row>
        <row r="310">
          <cell r="A310">
            <v>93424</v>
          </cell>
          <cell r="B310" t="str">
            <v xml:space="preserve"> Càc BT35x35 L&gt;12m,Bîa&lt;1.8T,‡g/th²ng ‡cII </v>
          </cell>
          <cell r="C310" t="str">
            <v>m</v>
          </cell>
          <cell r="D310">
            <v>0</v>
          </cell>
          <cell r="E310">
            <v>832.31</v>
          </cell>
          <cell r="F310">
            <v>25139.45</v>
          </cell>
        </row>
        <row r="311">
          <cell r="A311">
            <v>93512</v>
          </cell>
          <cell r="B311" t="str">
            <v xml:space="preserve"> Càc BT25x25 L&lt;12m,Bîa&lt;2.5T,‡g/th²ng ‡cI  </v>
          </cell>
          <cell r="C311" t="str">
            <v>m</v>
          </cell>
          <cell r="D311">
            <v>0</v>
          </cell>
          <cell r="E311">
            <v>475.61</v>
          </cell>
          <cell r="F311">
            <v>16326.61</v>
          </cell>
        </row>
        <row r="312">
          <cell r="A312">
            <v>93513</v>
          </cell>
          <cell r="B312" t="str">
            <v xml:space="preserve"> Càc BT30x30 L&lt;12m,Bîa&lt;2.5T,‡g/th²ng ‡cI  </v>
          </cell>
          <cell r="C312" t="str">
            <v>m</v>
          </cell>
          <cell r="D312">
            <v>0</v>
          </cell>
          <cell r="E312">
            <v>553.42999999999995</v>
          </cell>
          <cell r="F312">
            <v>18775.599999999999</v>
          </cell>
        </row>
        <row r="313">
          <cell r="A313">
            <v>93514</v>
          </cell>
          <cell r="B313" t="str">
            <v xml:space="preserve"> Càc BT35x35 L&lt;12m,Bîa&lt;2.5T,‡g/th²ng ‡cI  </v>
          </cell>
          <cell r="C313" t="str">
            <v>m</v>
          </cell>
          <cell r="D313">
            <v>0</v>
          </cell>
          <cell r="E313">
            <v>642.07000000000005</v>
          </cell>
          <cell r="F313">
            <v>21796.02</v>
          </cell>
        </row>
        <row r="314">
          <cell r="A314">
            <v>93515</v>
          </cell>
          <cell r="B314" t="str">
            <v xml:space="preserve"> Càc BT40x40 L&lt;12m,Bîa&lt;2.5T,‡g/th²ng ‡cI  </v>
          </cell>
          <cell r="C314" t="str">
            <v>m</v>
          </cell>
          <cell r="D314">
            <v>0</v>
          </cell>
          <cell r="E314">
            <v>791.24</v>
          </cell>
          <cell r="F314">
            <v>26938.9</v>
          </cell>
        </row>
        <row r="315">
          <cell r="A315">
            <v>93522</v>
          </cell>
          <cell r="B315" t="str">
            <v xml:space="preserve"> Càc BT25x25 L&lt;12m,Bîa&lt;2.5T,‡g/th²ng ‡cII </v>
          </cell>
          <cell r="C315" t="str">
            <v>m</v>
          </cell>
          <cell r="D315">
            <v>0</v>
          </cell>
          <cell r="E315">
            <v>529.65</v>
          </cell>
          <cell r="F315">
            <v>17551.099999999999</v>
          </cell>
        </row>
        <row r="316">
          <cell r="A316">
            <v>93523</v>
          </cell>
          <cell r="B316" t="str">
            <v xml:space="preserve"> Càc BT30x30 L&lt;12m,Bîa&lt;2.5T,‡g/th²ng ‡cII </v>
          </cell>
          <cell r="C316" t="str">
            <v>m</v>
          </cell>
          <cell r="D316">
            <v>0</v>
          </cell>
          <cell r="E316">
            <v>672.33</v>
          </cell>
          <cell r="F316">
            <v>21551.119999999999</v>
          </cell>
        </row>
        <row r="317">
          <cell r="A317">
            <v>93524</v>
          </cell>
          <cell r="B317" t="str">
            <v xml:space="preserve"> Càc BT35x35 L&lt;12m,Bîa&lt;2.5T,‡g/th²ng ‡cII </v>
          </cell>
          <cell r="C317" t="str">
            <v>m</v>
          </cell>
          <cell r="D317">
            <v>0</v>
          </cell>
          <cell r="E317">
            <v>778.27</v>
          </cell>
          <cell r="F317">
            <v>24972.71</v>
          </cell>
        </row>
        <row r="318">
          <cell r="A318">
            <v>93525</v>
          </cell>
          <cell r="B318" t="str">
            <v xml:space="preserve"> Càc BT40x40 L&lt;12m,Bîa&lt;2.5T,‡g/th²ng ‡cII </v>
          </cell>
          <cell r="C318" t="str">
            <v>m</v>
          </cell>
          <cell r="D318">
            <v>0</v>
          </cell>
          <cell r="E318">
            <v>957.7</v>
          </cell>
          <cell r="F318">
            <v>30775.66</v>
          </cell>
        </row>
        <row r="319">
          <cell r="A319">
            <v>93612</v>
          </cell>
          <cell r="B319" t="str">
            <v xml:space="preserve"> Càc BT25x25 L&gt;12m,Bîa&lt;2.5T,‡g/th²ng ‡cI  </v>
          </cell>
          <cell r="C319" t="str">
            <v>m</v>
          </cell>
          <cell r="D319">
            <v>0</v>
          </cell>
          <cell r="E319">
            <v>432.37</v>
          </cell>
          <cell r="F319">
            <v>16326.61</v>
          </cell>
        </row>
        <row r="320">
          <cell r="A320">
            <v>93613</v>
          </cell>
          <cell r="B320" t="str">
            <v xml:space="preserve"> Càc BT30x30 L&gt;12m,Bîa&lt;2.5T,‡g/th²ng ‡cI  </v>
          </cell>
          <cell r="C320" t="str">
            <v>m</v>
          </cell>
          <cell r="D320">
            <v>0</v>
          </cell>
          <cell r="E320">
            <v>501.55</v>
          </cell>
          <cell r="F320">
            <v>18938.87</v>
          </cell>
        </row>
        <row r="321">
          <cell r="A321">
            <v>93614</v>
          </cell>
          <cell r="B321" t="str">
            <v xml:space="preserve"> Càc BT35x35 L&gt;12m,Bîa&lt;2.5T,‡g/th²ng ‡cI  </v>
          </cell>
          <cell r="C321" t="str">
            <v>m</v>
          </cell>
          <cell r="D321">
            <v>0</v>
          </cell>
          <cell r="E321">
            <v>570.73</v>
          </cell>
          <cell r="F321">
            <v>21551.119999999999</v>
          </cell>
        </row>
        <row r="322">
          <cell r="A322">
            <v>93615</v>
          </cell>
          <cell r="B322" t="str">
            <v xml:space="preserve"> Càc BT40x40 L&gt;12m,Bîa&lt;2.5T,‡g/th²ng ‡cI  </v>
          </cell>
          <cell r="C322" t="str">
            <v>m</v>
          </cell>
          <cell r="D322">
            <v>0</v>
          </cell>
          <cell r="E322">
            <v>700.44</v>
          </cell>
          <cell r="F322">
            <v>26449.1</v>
          </cell>
        </row>
        <row r="323">
          <cell r="A323">
            <v>93622</v>
          </cell>
          <cell r="B323" t="str">
            <v xml:space="preserve"> Càc BT25x25 L&gt;12m,Bîa&lt;2.5T,‡g/th²ng ‡cII </v>
          </cell>
          <cell r="C323" t="str">
            <v>m</v>
          </cell>
          <cell r="D323">
            <v>0</v>
          </cell>
          <cell r="E323">
            <v>518.84</v>
          </cell>
          <cell r="F323">
            <v>17632.740000000002</v>
          </cell>
        </row>
        <row r="324">
          <cell r="A324">
            <v>93623</v>
          </cell>
          <cell r="B324" t="str">
            <v xml:space="preserve"> Càc BT30x30 L&gt;12m,Bîa&lt;2.5T,‡g/th²ng ‡cII </v>
          </cell>
          <cell r="C324" t="str">
            <v>m</v>
          </cell>
          <cell r="D324">
            <v>0</v>
          </cell>
          <cell r="E324">
            <v>570.73</v>
          </cell>
          <cell r="F324">
            <v>21551.119999999999</v>
          </cell>
        </row>
        <row r="325">
          <cell r="A325">
            <v>93624</v>
          </cell>
          <cell r="B325" t="str">
            <v xml:space="preserve"> Càc BT35x35 L&gt;12m,Bîa&lt;2.5T,‡g/th²ng ‡cII </v>
          </cell>
          <cell r="C325" t="str">
            <v>m</v>
          </cell>
          <cell r="D325">
            <v>0</v>
          </cell>
          <cell r="E325">
            <v>683.14</v>
          </cell>
          <cell r="F325">
            <v>25796.04</v>
          </cell>
        </row>
        <row r="326">
          <cell r="A326">
            <v>93625</v>
          </cell>
          <cell r="B326" t="str">
            <v xml:space="preserve"> Càc BT40x40 L&gt;12m,Bîa&lt;2.5T,‡g/th²ng ‡cII </v>
          </cell>
          <cell r="C326" t="str">
            <v>m</v>
          </cell>
          <cell r="D326">
            <v>0</v>
          </cell>
          <cell r="E326">
            <v>782.59</v>
          </cell>
          <cell r="F326">
            <v>29551.16</v>
          </cell>
        </row>
        <row r="327">
          <cell r="A327">
            <v>93713</v>
          </cell>
          <cell r="B327" t="str">
            <v xml:space="preserve"> Càc BT30x30 L&lt;12m,Bîa&gt;2.5T,‡g/th²ng ‡cI  </v>
          </cell>
          <cell r="C327" t="str">
            <v>m</v>
          </cell>
          <cell r="D327">
            <v>0</v>
          </cell>
          <cell r="E327">
            <v>505.87</v>
          </cell>
          <cell r="F327">
            <v>18640.900000000001</v>
          </cell>
        </row>
        <row r="328">
          <cell r="A328">
            <v>93714</v>
          </cell>
          <cell r="B328" t="str">
            <v xml:space="preserve"> Càc BT35x35 L&lt;12m,Bîa&gt;2.5T,‡g/th²ng ‡cI  </v>
          </cell>
          <cell r="C328" t="str">
            <v>m</v>
          </cell>
          <cell r="D328">
            <v>0</v>
          </cell>
          <cell r="E328">
            <v>594.51</v>
          </cell>
          <cell r="F328">
            <v>21747.79</v>
          </cell>
        </row>
        <row r="329">
          <cell r="A329">
            <v>93715</v>
          </cell>
          <cell r="B329" t="str">
            <v xml:space="preserve"> Càc BT40x40 L&lt;12m,Bîa&gt;2.5T,‡g/th²ng ‡cI  </v>
          </cell>
          <cell r="C329" t="str">
            <v>m</v>
          </cell>
          <cell r="D329">
            <v>0</v>
          </cell>
          <cell r="E329">
            <v>713.41</v>
          </cell>
          <cell r="F329">
            <v>26042.44</v>
          </cell>
        </row>
        <row r="330">
          <cell r="A330">
            <v>93723</v>
          </cell>
          <cell r="B330" t="str">
            <v xml:space="preserve"> Càc BT30x30 L&lt;12m,Bîa&gt;2.5T,‡g/th²ng ‡cII </v>
          </cell>
          <cell r="C330" t="str">
            <v>m</v>
          </cell>
          <cell r="D330">
            <v>0</v>
          </cell>
          <cell r="E330">
            <v>594.51</v>
          </cell>
          <cell r="F330">
            <v>22661.49</v>
          </cell>
        </row>
        <row r="331">
          <cell r="A331">
            <v>93724</v>
          </cell>
          <cell r="B331" t="str">
            <v xml:space="preserve"> Càc BT35x35 L&lt;12m,Bîa&gt;2.5T,‡g/th²ng ‡cII </v>
          </cell>
          <cell r="C331" t="str">
            <v>m</v>
          </cell>
          <cell r="D331">
            <v>0</v>
          </cell>
          <cell r="E331">
            <v>680.98</v>
          </cell>
          <cell r="F331">
            <v>26042.44</v>
          </cell>
        </row>
        <row r="332">
          <cell r="A332">
            <v>93725</v>
          </cell>
          <cell r="B332" t="str">
            <v xml:space="preserve"> Càc BT40x40 L&lt;12m,Bîa&gt;2.5T,‡g/th²ng ‡cII </v>
          </cell>
          <cell r="C332" t="str">
            <v>m</v>
          </cell>
          <cell r="D332">
            <v>0</v>
          </cell>
          <cell r="E332">
            <v>778.27</v>
          </cell>
          <cell r="F332">
            <v>31250.93</v>
          </cell>
        </row>
        <row r="333">
          <cell r="A333">
            <v>93813</v>
          </cell>
          <cell r="B333" t="str">
            <v xml:space="preserve"> Càc BT30x30 L&gt;12m,Bîa&gt;2.5T,‡g/th²ng ‡cI  </v>
          </cell>
          <cell r="C333" t="str">
            <v>m</v>
          </cell>
          <cell r="D333">
            <v>0</v>
          </cell>
          <cell r="E333">
            <v>425.88</v>
          </cell>
          <cell r="F333">
            <v>18001.27</v>
          </cell>
        </row>
        <row r="334">
          <cell r="A334">
            <v>93814</v>
          </cell>
          <cell r="B334" t="str">
            <v xml:space="preserve"> Càc BT35x35 L&gt;12m,Bîa&gt;2.5T,‡g/th²ng ‡cI  </v>
          </cell>
          <cell r="C334" t="str">
            <v>m</v>
          </cell>
          <cell r="D334">
            <v>0</v>
          </cell>
          <cell r="E334">
            <v>495.06</v>
          </cell>
          <cell r="F334">
            <v>20925.330000000002</v>
          </cell>
        </row>
        <row r="335">
          <cell r="A335">
            <v>93815</v>
          </cell>
          <cell r="B335" t="str">
            <v xml:space="preserve"> Càc BT40x40 L&gt;12m,Bîa&gt;2.5T,‡g/th²ng ‡cI  </v>
          </cell>
          <cell r="C335" t="str">
            <v>m</v>
          </cell>
          <cell r="D335">
            <v>0</v>
          </cell>
          <cell r="E335">
            <v>607.48</v>
          </cell>
          <cell r="F335">
            <v>25676.93</v>
          </cell>
        </row>
        <row r="336">
          <cell r="A336">
            <v>93823</v>
          </cell>
          <cell r="B336" t="str">
            <v xml:space="preserve"> Càc BT30x30 L&gt;12m,Bîa&gt;2.5T,‡g/th²ng ‡cII </v>
          </cell>
          <cell r="C336" t="str">
            <v>m</v>
          </cell>
          <cell r="D336">
            <v>0</v>
          </cell>
          <cell r="E336">
            <v>516.67999999999995</v>
          </cell>
          <cell r="F336">
            <v>21839.1</v>
          </cell>
        </row>
        <row r="337">
          <cell r="A337">
            <v>93824</v>
          </cell>
          <cell r="B337" t="str">
            <v xml:space="preserve"> Càc BT35x35 L&gt;12m,Bîa&gt;2.5T,‡g/th²ng ‡cII </v>
          </cell>
          <cell r="C337" t="str">
            <v>m</v>
          </cell>
          <cell r="D337">
            <v>0</v>
          </cell>
          <cell r="E337">
            <v>605.32000000000005</v>
          </cell>
          <cell r="F337">
            <v>25585.56</v>
          </cell>
        </row>
        <row r="338">
          <cell r="A338">
            <v>93825</v>
          </cell>
          <cell r="B338" t="str">
            <v xml:space="preserve"> Càc BT40x40 L&gt;12m,Bîa&gt;2.5T,‡g/th²ng ‡cII </v>
          </cell>
          <cell r="C338" t="str">
            <v>m</v>
          </cell>
          <cell r="D338">
            <v>0</v>
          </cell>
          <cell r="E338">
            <v>730.7</v>
          </cell>
          <cell r="F338">
            <v>30885.42</v>
          </cell>
        </row>
        <row r="339">
          <cell r="A339">
            <v>98110</v>
          </cell>
          <cell r="B339" t="str">
            <v xml:space="preserve"> ¾p rung càc cŸt D330 L&lt;=7m,‡¶t c¶p I     </v>
          </cell>
          <cell r="C339" t="str">
            <v>m</v>
          </cell>
          <cell r="D339">
            <v>2266.2800000000002</v>
          </cell>
          <cell r="E339">
            <v>756.65</v>
          </cell>
          <cell r="F339">
            <v>47295.05</v>
          </cell>
        </row>
        <row r="340">
          <cell r="A340">
            <v>98120</v>
          </cell>
          <cell r="B340" t="str">
            <v xml:space="preserve"> ¾p rung càc cŸt D430 L&lt;=7m,‡¶t c¶p I     </v>
          </cell>
          <cell r="C340" t="str">
            <v>m</v>
          </cell>
          <cell r="D340">
            <v>6286.56</v>
          </cell>
          <cell r="E340">
            <v>1354.4</v>
          </cell>
          <cell r="F340">
            <v>50448.06</v>
          </cell>
        </row>
        <row r="341">
          <cell r="A341">
            <v>98130</v>
          </cell>
          <cell r="B341" t="str">
            <v xml:space="preserve"> ¾p rung càc cŸt D330 L&lt;=7m,‡¶t c¶p II    </v>
          </cell>
          <cell r="C341" t="str">
            <v>m</v>
          </cell>
          <cell r="D341">
            <v>2266.2800000000002</v>
          </cell>
          <cell r="E341">
            <v>810.69</v>
          </cell>
          <cell r="F341">
            <v>50448.06</v>
          </cell>
        </row>
        <row r="342">
          <cell r="A342">
            <v>98140</v>
          </cell>
          <cell r="B342" t="str">
            <v xml:space="preserve"> ¾p rung càc cŸt D430 L&lt;=7m,‡¶t c¶p II    </v>
          </cell>
          <cell r="C342" t="str">
            <v>m</v>
          </cell>
          <cell r="D342">
            <v>3955.43</v>
          </cell>
          <cell r="E342">
            <v>1451.68</v>
          </cell>
          <cell r="F342">
            <v>55177.56</v>
          </cell>
        </row>
        <row r="343">
          <cell r="A343">
            <v>98210</v>
          </cell>
          <cell r="B343" t="str">
            <v xml:space="preserve"> ¾p rung càc cŸt D330 L&gt; 7m,‡¶t c¶p I     </v>
          </cell>
          <cell r="C343" t="str">
            <v>m</v>
          </cell>
          <cell r="D343">
            <v>2266.2800000000002</v>
          </cell>
          <cell r="E343">
            <v>864.74</v>
          </cell>
          <cell r="F343">
            <v>42565.55</v>
          </cell>
        </row>
        <row r="344">
          <cell r="A344">
            <v>98220</v>
          </cell>
          <cell r="B344" t="str">
            <v xml:space="preserve"> ¾p rung càc cŸt D430 L&gt; 7m,‡¶t c¶p I     </v>
          </cell>
          <cell r="C344" t="str">
            <v>m</v>
          </cell>
          <cell r="D344">
            <v>3955.43</v>
          </cell>
          <cell r="E344">
            <v>1547.88</v>
          </cell>
          <cell r="F344">
            <v>45403.25</v>
          </cell>
        </row>
        <row r="345">
          <cell r="A345">
            <v>98230</v>
          </cell>
          <cell r="B345" t="str">
            <v xml:space="preserve"> ¾p rung càc cŸt D330 L&gt; 7m,‡¶t c¶p II    </v>
          </cell>
          <cell r="C345" t="str">
            <v>m</v>
          </cell>
          <cell r="D345">
            <v>2266.2800000000002</v>
          </cell>
          <cell r="E345">
            <v>918.79</v>
          </cell>
          <cell r="F345">
            <v>45403.25</v>
          </cell>
        </row>
        <row r="346">
          <cell r="A346">
            <v>98240</v>
          </cell>
          <cell r="B346" t="str">
            <v xml:space="preserve"> ¾p rung càc cŸt D430 L&gt; 7m,‡¶t c¶p II    </v>
          </cell>
          <cell r="C346" t="str">
            <v>m</v>
          </cell>
          <cell r="D346">
            <v>3955.43</v>
          </cell>
          <cell r="E346">
            <v>1645.17</v>
          </cell>
          <cell r="F346">
            <v>49659.81</v>
          </cell>
        </row>
        <row r="347">
          <cell r="A347">
            <v>98310</v>
          </cell>
          <cell r="B347" t="str">
            <v xml:space="preserve"> ¾p rung càc cŸt D330 L&gt;12m,‡¶t c¶p I     </v>
          </cell>
          <cell r="C347" t="str">
            <v>m</v>
          </cell>
          <cell r="D347">
            <v>2266.2800000000002</v>
          </cell>
          <cell r="E347">
            <v>972.83</v>
          </cell>
          <cell r="F347">
            <v>38308.99</v>
          </cell>
        </row>
        <row r="348">
          <cell r="A348">
            <v>98320</v>
          </cell>
          <cell r="B348" t="str">
            <v xml:space="preserve"> ¾p rung càc cŸt D430 L&gt;12m,‡¶t c¶p I     </v>
          </cell>
          <cell r="C348" t="str">
            <v>m</v>
          </cell>
          <cell r="D348">
            <v>3955.43</v>
          </cell>
          <cell r="E348">
            <v>1741.37</v>
          </cell>
          <cell r="F348">
            <v>40831.4</v>
          </cell>
        </row>
        <row r="349">
          <cell r="A349">
            <v>98330</v>
          </cell>
          <cell r="B349" t="str">
            <v xml:space="preserve"> ¾p rung càc cŸt D330 L&gt;12m,‡¶t c¶p II    </v>
          </cell>
          <cell r="C349" t="str">
            <v>m</v>
          </cell>
          <cell r="D349">
            <v>2266.2800000000002</v>
          </cell>
          <cell r="E349">
            <v>1026.8800000000001</v>
          </cell>
          <cell r="F349">
            <v>40831.4</v>
          </cell>
        </row>
        <row r="350">
          <cell r="A350">
            <v>98340</v>
          </cell>
          <cell r="B350" t="str">
            <v xml:space="preserve"> ¾p rung càc cŸt D430 L&gt;12m,‡¶t c¶p II    </v>
          </cell>
          <cell r="C350" t="str">
            <v>m</v>
          </cell>
          <cell r="D350">
            <v>3955.43</v>
          </cell>
          <cell r="E350">
            <v>1838.65</v>
          </cell>
          <cell r="F350">
            <v>45718.55</v>
          </cell>
        </row>
        <row r="351">
          <cell r="A351">
            <v>99110</v>
          </cell>
          <cell r="B351" t="str">
            <v xml:space="preserve"> ¾p trõèc càc BTCT 15x15 L&lt;=4m,‡¶t c¶p I  </v>
          </cell>
          <cell r="C351" t="str">
            <v>m</v>
          </cell>
          <cell r="D351">
            <v>0</v>
          </cell>
          <cell r="E351">
            <v>734.49</v>
          </cell>
          <cell r="F351">
            <v>11965.39</v>
          </cell>
        </row>
        <row r="352">
          <cell r="A352">
            <v>99111</v>
          </cell>
          <cell r="B352" t="str">
            <v xml:space="preserve"> ¾p trõèc càc BTCT 20x20 L&lt;=4m,‡¶t c¶p I  </v>
          </cell>
          <cell r="C352" t="str">
            <v>m</v>
          </cell>
          <cell r="D352">
            <v>0</v>
          </cell>
          <cell r="E352">
            <v>1330.43</v>
          </cell>
          <cell r="F352">
            <v>17339.07</v>
          </cell>
        </row>
        <row r="353">
          <cell r="A353">
            <v>99112</v>
          </cell>
          <cell r="B353" t="str">
            <v xml:space="preserve"> ¾p trõèc càc BTCT 25x25 L&lt;=4m,‡¶t c¶p I  </v>
          </cell>
          <cell r="C353" t="str">
            <v>m</v>
          </cell>
          <cell r="D353">
            <v>0</v>
          </cell>
          <cell r="E353">
            <v>1566.83</v>
          </cell>
          <cell r="F353">
            <v>20419.98</v>
          </cell>
        </row>
        <row r="354">
          <cell r="A354">
            <v>99210</v>
          </cell>
          <cell r="B354" t="str">
            <v xml:space="preserve"> ¾p trõèc càc BTCT 15x15 L&lt;=4m,‡¶t c¶p II </v>
          </cell>
          <cell r="C354" t="str">
            <v>m</v>
          </cell>
          <cell r="D354">
            <v>0</v>
          </cell>
          <cell r="E354">
            <v>844.44</v>
          </cell>
          <cell r="F354">
            <v>13756.62</v>
          </cell>
        </row>
        <row r="355">
          <cell r="A355">
            <v>99211</v>
          </cell>
          <cell r="B355" t="str">
            <v xml:space="preserve"> ¾p trõèc càc BTCT 20x20 L&lt;=4m,‡¶t c¶p II </v>
          </cell>
          <cell r="C355" t="str">
            <v>m</v>
          </cell>
          <cell r="D355">
            <v>0</v>
          </cell>
          <cell r="E355">
            <v>1528.35</v>
          </cell>
          <cell r="F355">
            <v>19918.439999999999</v>
          </cell>
        </row>
        <row r="356">
          <cell r="A356">
            <v>99212</v>
          </cell>
          <cell r="B356" t="str">
            <v xml:space="preserve"> ¾p trõèc càc BTCT 25x25 L&lt;=4m,‡¶t c¶p II </v>
          </cell>
          <cell r="C356" t="str">
            <v>m</v>
          </cell>
          <cell r="D356">
            <v>0</v>
          </cell>
          <cell r="E356">
            <v>1913.18</v>
          </cell>
          <cell r="F356">
            <v>24933.88</v>
          </cell>
        </row>
        <row r="357">
          <cell r="A357">
            <v>99310</v>
          </cell>
          <cell r="B357" t="str">
            <v xml:space="preserve"> ¾p trõèc càc BTCT 15x15 L&gt; 4m,‡¶t c¶p I  </v>
          </cell>
          <cell r="C357" t="str">
            <v>m</v>
          </cell>
          <cell r="D357">
            <v>0</v>
          </cell>
          <cell r="E357">
            <v>681.71</v>
          </cell>
          <cell r="F357">
            <v>11105.61</v>
          </cell>
        </row>
        <row r="358">
          <cell r="A358">
            <v>99311</v>
          </cell>
          <cell r="B358" t="str">
            <v xml:space="preserve"> ¾p trõèc càc BTCT 20x20 L&gt; 4m,‡¶t c¶p I  </v>
          </cell>
          <cell r="C358" t="str">
            <v>m</v>
          </cell>
          <cell r="D358">
            <v>0</v>
          </cell>
          <cell r="E358">
            <v>1236.97</v>
          </cell>
          <cell r="F358">
            <v>16121.04</v>
          </cell>
        </row>
        <row r="359">
          <cell r="A359">
            <v>99312</v>
          </cell>
          <cell r="B359" t="str">
            <v xml:space="preserve"> ¾p trõèc càc BTCT 25x25 L&gt; 4m,‡¶t c¶p I  </v>
          </cell>
          <cell r="C359" t="str">
            <v>m</v>
          </cell>
          <cell r="D359">
            <v>0</v>
          </cell>
          <cell r="E359">
            <v>1374.41</v>
          </cell>
          <cell r="F359">
            <v>17912.27</v>
          </cell>
        </row>
        <row r="360">
          <cell r="A360">
            <v>99410</v>
          </cell>
          <cell r="B360" t="str">
            <v xml:space="preserve"> ¾p trõèc càc BTCT 15x15 L&gt; 4m,‡¶t c¶p II </v>
          </cell>
          <cell r="C360" t="str">
            <v>m</v>
          </cell>
          <cell r="D360">
            <v>0</v>
          </cell>
          <cell r="E360">
            <v>800.46</v>
          </cell>
          <cell r="F360">
            <v>13040.13</v>
          </cell>
        </row>
        <row r="361">
          <cell r="A361">
            <v>99411</v>
          </cell>
          <cell r="B361" t="str">
            <v xml:space="preserve"> ¾p trõèc càc BTCT 20x20 L&gt; 4m,‡¶t c¶p II </v>
          </cell>
          <cell r="C361" t="str">
            <v>m</v>
          </cell>
          <cell r="D361">
            <v>0</v>
          </cell>
          <cell r="E361">
            <v>1346.93</v>
          </cell>
          <cell r="F361">
            <v>17554.02</v>
          </cell>
        </row>
        <row r="362">
          <cell r="A362">
            <v>99412</v>
          </cell>
          <cell r="B362" t="str">
            <v xml:space="preserve"> ¾p trõèc càc BTCT 25x25 L&gt; 4m,‡¶t c¶p II </v>
          </cell>
          <cell r="C362" t="str">
            <v>m</v>
          </cell>
          <cell r="D362">
            <v>0</v>
          </cell>
          <cell r="E362">
            <v>1687.78</v>
          </cell>
          <cell r="F362">
            <v>21852.97</v>
          </cell>
        </row>
        <row r="363">
          <cell r="A363">
            <v>113110</v>
          </cell>
          <cell r="B363" t="str">
            <v xml:space="preserve"> MÜng ½õéng = ½Ÿ lèp mÜng ½¬ l¿n d¡y 15cm </v>
          </cell>
          <cell r="C363" t="str">
            <v>m2</v>
          </cell>
          <cell r="D363">
            <v>10173.42</v>
          </cell>
          <cell r="E363">
            <v>846.91</v>
          </cell>
          <cell r="F363">
            <v>328.63</v>
          </cell>
        </row>
        <row r="364">
          <cell r="A364">
            <v>113120</v>
          </cell>
          <cell r="B364" t="str">
            <v xml:space="preserve"> MÜng ½õéng = ½Ÿ lèp mÜng ½¬ l¿n d¡y 20cm </v>
          </cell>
          <cell r="C364" t="str">
            <v>m2</v>
          </cell>
          <cell r="D364">
            <v>13564.56</v>
          </cell>
          <cell r="E364">
            <v>1129.22</v>
          </cell>
          <cell r="F364">
            <v>328.63</v>
          </cell>
        </row>
        <row r="365">
          <cell r="A365">
            <v>113130</v>
          </cell>
          <cell r="B365" t="str">
            <v xml:space="preserve"> MÜng ½õéng = ½Ÿ lèp mÜng ½¬ l¿n d¡y 25cm </v>
          </cell>
          <cell r="C365" t="str">
            <v>m2</v>
          </cell>
          <cell r="D365">
            <v>16955.7</v>
          </cell>
          <cell r="E365">
            <v>1621.24</v>
          </cell>
          <cell r="F365">
            <v>328.63</v>
          </cell>
        </row>
        <row r="366">
          <cell r="A366">
            <v>113140</v>
          </cell>
          <cell r="B366" t="str">
            <v xml:space="preserve"> MÜng ½õéng = ½Ÿ lèp mÜng ½¬ l¿n d¡y 30cm </v>
          </cell>
          <cell r="C366" t="str">
            <v>m2</v>
          </cell>
          <cell r="D366">
            <v>20346.84</v>
          </cell>
          <cell r="E366">
            <v>1944.88</v>
          </cell>
          <cell r="F366">
            <v>328.63</v>
          </cell>
        </row>
        <row r="367">
          <cell r="A367">
            <v>113210</v>
          </cell>
          <cell r="B367" t="str">
            <v xml:space="preserve"> MÜng ½õéng =cŸt lèp mÜng ½¬ l¿n d¡y 10cm </v>
          </cell>
          <cell r="C367" t="str">
            <v>m2</v>
          </cell>
          <cell r="D367">
            <v>1601.86</v>
          </cell>
          <cell r="E367">
            <v>135.1</v>
          </cell>
          <cell r="F367">
            <v>328.63</v>
          </cell>
        </row>
        <row r="368">
          <cell r="A368">
            <v>113220</v>
          </cell>
          <cell r="B368" t="str">
            <v xml:space="preserve"> MÜng ½õéng =cŸt lèp mÜng ½¬ l¿n d¡y 15cm </v>
          </cell>
          <cell r="C368" t="str">
            <v>m2</v>
          </cell>
          <cell r="D368">
            <v>2402.79</v>
          </cell>
          <cell r="E368">
            <v>202.65</v>
          </cell>
          <cell r="F368">
            <v>328.63</v>
          </cell>
        </row>
        <row r="369">
          <cell r="A369">
            <v>113230</v>
          </cell>
          <cell r="B369" t="str">
            <v xml:space="preserve"> MÜng ½õéng =cŸt lèp mÜng ½¬ l¿n d¡y 20cm </v>
          </cell>
          <cell r="C369" t="str">
            <v>m2</v>
          </cell>
          <cell r="D369">
            <v>3203.72</v>
          </cell>
          <cell r="E369">
            <v>270.20999999999998</v>
          </cell>
          <cell r="F369">
            <v>328.63</v>
          </cell>
        </row>
        <row r="370">
          <cell r="A370">
            <v>113240</v>
          </cell>
          <cell r="B370" t="str">
            <v xml:space="preserve"> MÜng ½õéng =cŸt lèp mÜng ½¬ l¿n d¡y 25cm </v>
          </cell>
          <cell r="C370" t="str">
            <v>m2</v>
          </cell>
          <cell r="D370">
            <v>4004.65</v>
          </cell>
          <cell r="E370">
            <v>338.77</v>
          </cell>
          <cell r="F370">
            <v>657.26</v>
          </cell>
        </row>
        <row r="371">
          <cell r="A371">
            <v>113250</v>
          </cell>
          <cell r="B371" t="str">
            <v xml:space="preserve"> MÜng ½õéng =cŸt lèp mÜng ½¬ l¿n d¡y 30cm </v>
          </cell>
          <cell r="C371" t="str">
            <v>m2</v>
          </cell>
          <cell r="D371">
            <v>4805.58</v>
          </cell>
          <cell r="E371">
            <v>406.32</v>
          </cell>
          <cell r="F371">
            <v>657.26</v>
          </cell>
        </row>
        <row r="372">
          <cell r="A372">
            <v>113311</v>
          </cell>
          <cell r="B372" t="str">
            <v xml:space="preserve"> MÜng cŸt v¡ng g/câ 6%XM T/træn 20-25m3/h </v>
          </cell>
          <cell r="C372" t="str">
            <v>m3</v>
          </cell>
          <cell r="D372">
            <v>124543.78</v>
          </cell>
          <cell r="E372">
            <v>3269.59</v>
          </cell>
          <cell r="F372">
            <v>12971.12</v>
          </cell>
        </row>
        <row r="373">
          <cell r="A373">
            <v>113312</v>
          </cell>
          <cell r="B373" t="str">
            <v xml:space="preserve"> MÜng cŸt v¡ng g/câ 8%XM T/træn 20-25m3/h </v>
          </cell>
          <cell r="C373" t="str">
            <v>m3</v>
          </cell>
          <cell r="D373">
            <v>149742.81</v>
          </cell>
          <cell r="E373">
            <v>3382.34</v>
          </cell>
          <cell r="F373">
            <v>12971.12</v>
          </cell>
        </row>
        <row r="374">
          <cell r="A374">
            <v>113313</v>
          </cell>
          <cell r="B374" t="str">
            <v xml:space="preserve"> MÜng cŸt v¡ng g/câ 6%XM T/træn 30m3/h    </v>
          </cell>
          <cell r="C374" t="str">
            <v>m3</v>
          </cell>
          <cell r="D374">
            <v>124543.78</v>
          </cell>
          <cell r="E374">
            <v>3269.59</v>
          </cell>
          <cell r="F374">
            <v>18529.27</v>
          </cell>
        </row>
        <row r="375">
          <cell r="A375">
            <v>113314</v>
          </cell>
          <cell r="B375" t="str">
            <v xml:space="preserve"> MÜng cŸt v¡ng g/câ 8%XM T/træn 30m3/h    </v>
          </cell>
          <cell r="C375" t="str">
            <v>m3</v>
          </cell>
          <cell r="D375">
            <v>149742.81</v>
          </cell>
          <cell r="E375">
            <v>3382.34</v>
          </cell>
          <cell r="F375">
            <v>18529.27</v>
          </cell>
        </row>
        <row r="376">
          <cell r="A376">
            <v>113315</v>
          </cell>
          <cell r="B376" t="str">
            <v xml:space="preserve"> MÜng cŸt v¡ng g/câ 6%XM T/træn 50m3/h    </v>
          </cell>
          <cell r="C376" t="str">
            <v>m3</v>
          </cell>
          <cell r="D376">
            <v>124543.78</v>
          </cell>
          <cell r="E376">
            <v>3269.59</v>
          </cell>
          <cell r="F376">
            <v>12543.17</v>
          </cell>
        </row>
        <row r="377">
          <cell r="A377">
            <v>113316</v>
          </cell>
          <cell r="B377" t="str">
            <v xml:space="preserve"> MÜng cŸt v¡ng g/câ 8%XM T/træn 50m3/h    </v>
          </cell>
          <cell r="C377" t="str">
            <v>m3</v>
          </cell>
          <cell r="D377">
            <v>149742.81</v>
          </cell>
          <cell r="E377">
            <v>3382.34</v>
          </cell>
          <cell r="F377">
            <v>12543.17</v>
          </cell>
        </row>
        <row r="378">
          <cell r="A378">
            <v>113321</v>
          </cell>
          <cell r="B378" t="str">
            <v xml:space="preserve"> MÜng cŸt ½en  g/câ 6%XM T/træn 20-25m3/h </v>
          </cell>
          <cell r="C378" t="str">
            <v>m3</v>
          </cell>
          <cell r="D378">
            <v>89976.4</v>
          </cell>
          <cell r="E378">
            <v>3269.59</v>
          </cell>
          <cell r="F378">
            <v>12971.12</v>
          </cell>
        </row>
        <row r="379">
          <cell r="A379">
            <v>113322</v>
          </cell>
          <cell r="B379" t="str">
            <v xml:space="preserve"> MÜng cŸt ½en  g/câ 8%XM T/træn 20-25m3/h </v>
          </cell>
          <cell r="C379" t="str">
            <v>m3</v>
          </cell>
          <cell r="D379">
            <v>111950.31</v>
          </cell>
          <cell r="E379">
            <v>3382.34</v>
          </cell>
          <cell r="F379">
            <v>12971.12</v>
          </cell>
        </row>
        <row r="380">
          <cell r="A380">
            <v>113313</v>
          </cell>
          <cell r="B380" t="str">
            <v xml:space="preserve"> MÜng cŸt ½en  g/câ 6%XM T/træn 30m3/h    </v>
          </cell>
          <cell r="C380" t="str">
            <v>m3</v>
          </cell>
          <cell r="D380">
            <v>89976.4</v>
          </cell>
          <cell r="E380">
            <v>3269.59</v>
          </cell>
          <cell r="F380">
            <v>13529.27</v>
          </cell>
        </row>
        <row r="381">
          <cell r="A381">
            <v>113314</v>
          </cell>
          <cell r="B381" t="str">
            <v xml:space="preserve"> MÜng cŸt ½en  g/câ 8%XM T/træn 30m3/h    </v>
          </cell>
          <cell r="C381" t="str">
            <v>m3</v>
          </cell>
          <cell r="D381">
            <v>111950.31</v>
          </cell>
          <cell r="E381">
            <v>3382.34</v>
          </cell>
          <cell r="F381">
            <v>13529.27</v>
          </cell>
        </row>
        <row r="382">
          <cell r="A382">
            <v>113315</v>
          </cell>
          <cell r="B382" t="str">
            <v xml:space="preserve"> MÜng cŸt ½en  g/câ 6%XM T/træn 50m3/h    </v>
          </cell>
          <cell r="C382" t="str">
            <v>m3</v>
          </cell>
          <cell r="D382">
            <v>89976.4</v>
          </cell>
          <cell r="E382">
            <v>3269.59</v>
          </cell>
          <cell r="F382">
            <v>12543.17</v>
          </cell>
        </row>
        <row r="383">
          <cell r="A383">
            <v>113316</v>
          </cell>
          <cell r="B383" t="str">
            <v xml:space="preserve"> MÜng cŸt ½en  g/câ 8%XM T/træn 50m3/h    </v>
          </cell>
          <cell r="C383" t="str">
            <v>m3</v>
          </cell>
          <cell r="D383">
            <v>111950.31</v>
          </cell>
          <cell r="E383">
            <v>3382.34</v>
          </cell>
          <cell r="F383">
            <v>12543.17</v>
          </cell>
        </row>
        <row r="384">
          <cell r="A384">
            <v>114111</v>
          </cell>
          <cell r="B384" t="str">
            <v xml:space="preserve"> Lèp trÅn m´t ½õéng ½¬ l¿n ¾p  8cm ½Ÿ d¯m </v>
          </cell>
          <cell r="C384" t="str">
            <v>m2</v>
          </cell>
          <cell r="D384">
            <v>7907.57</v>
          </cell>
          <cell r="E384">
            <v>1129.22</v>
          </cell>
          <cell r="F384">
            <v>2172.6</v>
          </cell>
        </row>
        <row r="385">
          <cell r="A385">
            <v>114112</v>
          </cell>
          <cell r="B385" t="str">
            <v xml:space="preserve"> Lèp trÅn m´t ½õéng ½¬ l¿n ¾p 10cm ½Ÿ d¯m </v>
          </cell>
          <cell r="C385" t="str">
            <v>m2</v>
          </cell>
          <cell r="D385">
            <v>9826.2900000000009</v>
          </cell>
          <cell r="E385">
            <v>1209.8800000000001</v>
          </cell>
          <cell r="F385">
            <v>2683.79</v>
          </cell>
        </row>
        <row r="386">
          <cell r="A386">
            <v>114113</v>
          </cell>
          <cell r="B386" t="str">
            <v xml:space="preserve"> Lèp trÅn m´t ½õéng ½¬ l¿n ¾p 12cm ½Ÿ d¯m </v>
          </cell>
          <cell r="C386" t="str">
            <v>m2</v>
          </cell>
          <cell r="D386">
            <v>11698.25</v>
          </cell>
          <cell r="E386">
            <v>1267.3499999999999</v>
          </cell>
          <cell r="F386">
            <v>3213.25</v>
          </cell>
        </row>
        <row r="387">
          <cell r="A387">
            <v>114114</v>
          </cell>
          <cell r="B387" t="str">
            <v xml:space="preserve"> Lèp trÅn m´t ½õéng ½¬ l¿n ¾p 14cm ½Ÿ d¯m </v>
          </cell>
          <cell r="C387" t="str">
            <v>m2</v>
          </cell>
          <cell r="D387">
            <v>13656.07</v>
          </cell>
          <cell r="E387">
            <v>1321.79</v>
          </cell>
          <cell r="F387">
            <v>3742.71</v>
          </cell>
        </row>
        <row r="388">
          <cell r="A388">
            <v>114115</v>
          </cell>
          <cell r="B388" t="str">
            <v xml:space="preserve"> Lèp trÅn m´t ½õéng ½¬ l¿n ¾p 15cm ½Ÿ d¯m </v>
          </cell>
          <cell r="C388" t="str">
            <v>m2</v>
          </cell>
          <cell r="D388">
            <v>14604.82</v>
          </cell>
          <cell r="E388">
            <v>1354.05</v>
          </cell>
          <cell r="F388">
            <v>3998.31</v>
          </cell>
        </row>
        <row r="389">
          <cell r="A389">
            <v>114121</v>
          </cell>
          <cell r="B389" t="str">
            <v xml:space="preserve"> Lèp dõèi m´t ½õéng ½¬ l¿n ¾p  8cm ½Ÿ d¯m </v>
          </cell>
          <cell r="C389" t="str">
            <v>m2</v>
          </cell>
          <cell r="D389">
            <v>6837.52</v>
          </cell>
          <cell r="E389">
            <v>551.5</v>
          </cell>
          <cell r="F389">
            <v>1825.71</v>
          </cell>
        </row>
        <row r="390">
          <cell r="A390">
            <v>114122</v>
          </cell>
          <cell r="B390" t="str">
            <v xml:space="preserve"> Lèp dõèi m´t ½õéng ½¬ l¿n ¾p 10cm ½Ÿ d¯m </v>
          </cell>
          <cell r="C390" t="str">
            <v>m2</v>
          </cell>
          <cell r="D390">
            <v>8538.82</v>
          </cell>
          <cell r="E390">
            <v>618.04999999999995</v>
          </cell>
          <cell r="F390">
            <v>2190.85</v>
          </cell>
        </row>
        <row r="391">
          <cell r="A391">
            <v>114123</v>
          </cell>
          <cell r="B391" t="str">
            <v xml:space="preserve"> Lèp dõèi m´t ½õéng ½¬ l¿n ¾p 12cm ½Ÿ d¯m </v>
          </cell>
          <cell r="C391" t="str">
            <v>m2</v>
          </cell>
          <cell r="D391">
            <v>10246.58</v>
          </cell>
          <cell r="E391">
            <v>661.4</v>
          </cell>
          <cell r="F391">
            <v>2866.37</v>
          </cell>
        </row>
        <row r="392">
          <cell r="A392">
            <v>114124</v>
          </cell>
          <cell r="B392" t="str">
            <v xml:space="preserve"> Lèp dõèi m´t ½õéng ½¬ l¿n ¾p 14cm ½Ÿ d¯m </v>
          </cell>
          <cell r="C392" t="str">
            <v>m2</v>
          </cell>
          <cell r="D392">
            <v>11954.34</v>
          </cell>
          <cell r="E392">
            <v>705.76</v>
          </cell>
          <cell r="F392">
            <v>3176.74</v>
          </cell>
        </row>
        <row r="393">
          <cell r="A393">
            <v>114125</v>
          </cell>
          <cell r="B393" t="str">
            <v xml:space="preserve"> Lèp dõèi m´t ½õéng ½¬ l¿n ¾p 15cm ½Ÿ d¯m </v>
          </cell>
          <cell r="C393" t="str">
            <v>m2</v>
          </cell>
          <cell r="D393">
            <v>12769.41</v>
          </cell>
          <cell r="E393">
            <v>727.94</v>
          </cell>
          <cell r="F393">
            <v>3395.82</v>
          </cell>
        </row>
        <row r="394">
          <cell r="A394">
            <v>114211</v>
          </cell>
          <cell r="B394" t="str">
            <v xml:space="preserve"> Lèp trÅn M½õéng c¶p phâi ½¬ l¿n ¾p  6cm  </v>
          </cell>
          <cell r="C394" t="str">
            <v>m2</v>
          </cell>
          <cell r="D394">
            <v>1923.38</v>
          </cell>
          <cell r="E394">
            <v>331.91</v>
          </cell>
          <cell r="F394">
            <v>1296.25</v>
          </cell>
        </row>
        <row r="395">
          <cell r="A395">
            <v>114212</v>
          </cell>
          <cell r="B395" t="str">
            <v xml:space="preserve"> Lèp trÅn M½õéng c¶p phâi ½¬ l¿n ¾p  8cm  </v>
          </cell>
          <cell r="C395" t="str">
            <v>m2</v>
          </cell>
          <cell r="D395">
            <v>2497.46</v>
          </cell>
          <cell r="E395">
            <v>352.72</v>
          </cell>
          <cell r="F395">
            <v>1789.2</v>
          </cell>
        </row>
        <row r="396">
          <cell r="A396">
            <v>114213</v>
          </cell>
          <cell r="B396" t="str">
            <v xml:space="preserve"> Lèp trÅn M½õéng c¶p phâi ½¬ l¿n ¾p 10cm  </v>
          </cell>
          <cell r="C396" t="str">
            <v>m2</v>
          </cell>
          <cell r="D396">
            <v>3073.55</v>
          </cell>
          <cell r="E396">
            <v>374.59</v>
          </cell>
          <cell r="F396">
            <v>2190.85</v>
          </cell>
        </row>
        <row r="397">
          <cell r="A397">
            <v>114214</v>
          </cell>
          <cell r="B397" t="str">
            <v xml:space="preserve"> Lèp trÅn M½õéng c¶p phâi ½¬ l¿n ¾p 12cm  </v>
          </cell>
          <cell r="C397" t="str">
            <v>m2</v>
          </cell>
          <cell r="D397">
            <v>3649.64</v>
          </cell>
          <cell r="E397">
            <v>396.31</v>
          </cell>
          <cell r="F397">
            <v>2665.54</v>
          </cell>
        </row>
        <row r="398">
          <cell r="A398">
            <v>114215</v>
          </cell>
          <cell r="B398" t="str">
            <v xml:space="preserve"> Lèp trÅn M½õéng c¶p phâi ½¬ l¿n ¾p 14cm  </v>
          </cell>
          <cell r="C398" t="str">
            <v>m2</v>
          </cell>
          <cell r="D398">
            <v>4223.71</v>
          </cell>
          <cell r="E398">
            <v>418.11</v>
          </cell>
          <cell r="F398">
            <v>3103.71</v>
          </cell>
        </row>
        <row r="399">
          <cell r="A399">
            <v>114216</v>
          </cell>
          <cell r="B399" t="str">
            <v xml:space="preserve"> Lèp trÅn M½õéng c¶p phâi ½¬ l¿n ¾p 16cm  </v>
          </cell>
          <cell r="C399" t="str">
            <v>m2</v>
          </cell>
          <cell r="D399">
            <v>4799.8</v>
          </cell>
          <cell r="E399">
            <v>439.91</v>
          </cell>
          <cell r="F399">
            <v>3487.11</v>
          </cell>
        </row>
        <row r="400">
          <cell r="A400">
            <v>114217</v>
          </cell>
          <cell r="B400" t="str">
            <v xml:space="preserve"> Lèp trÅn M½õéng c¶p phâi ½¬ l¿n ¾p 18cm  </v>
          </cell>
          <cell r="C400" t="str">
            <v>m2</v>
          </cell>
          <cell r="D400">
            <v>5373.88</v>
          </cell>
          <cell r="E400">
            <v>460.72</v>
          </cell>
          <cell r="F400">
            <v>3961.79</v>
          </cell>
        </row>
        <row r="401">
          <cell r="A401">
            <v>114218</v>
          </cell>
          <cell r="B401" t="str">
            <v xml:space="preserve"> Lèp trÅn M½õéng c¶p phâi ½¬ l¿n ¾p 20cm  </v>
          </cell>
          <cell r="C401" t="str">
            <v>m2</v>
          </cell>
          <cell r="D401">
            <v>5949.97</v>
          </cell>
          <cell r="E401">
            <v>482.51</v>
          </cell>
          <cell r="F401">
            <v>4399.96</v>
          </cell>
        </row>
        <row r="402">
          <cell r="A402">
            <v>114221</v>
          </cell>
          <cell r="B402" t="str">
            <v xml:space="preserve"> Lèp dõèi M½õéng c¶p phâi ½¬ l¿n ¾p  6cm  </v>
          </cell>
          <cell r="C402" t="str">
            <v>m2</v>
          </cell>
          <cell r="D402">
            <v>1726.26</v>
          </cell>
          <cell r="E402">
            <v>196.18</v>
          </cell>
          <cell r="F402">
            <v>931.11</v>
          </cell>
        </row>
        <row r="403">
          <cell r="A403">
            <v>114222</v>
          </cell>
          <cell r="B403" t="str">
            <v xml:space="preserve">          M½õéng c¶p phâi ½¬ l¿n ¾p  8cm  </v>
          </cell>
          <cell r="C403" t="str">
            <v>m2</v>
          </cell>
          <cell r="D403">
            <v>2300.33</v>
          </cell>
          <cell r="E403">
            <v>217.97</v>
          </cell>
          <cell r="F403">
            <v>1278</v>
          </cell>
        </row>
        <row r="404">
          <cell r="A404">
            <v>114223</v>
          </cell>
          <cell r="B404" t="str">
            <v xml:space="preserve">          M½õéng c¶p phâi ½¬ l¿n ¾p 10cm  </v>
          </cell>
          <cell r="C404" t="str">
            <v>m2</v>
          </cell>
          <cell r="D404">
            <v>2876.42</v>
          </cell>
          <cell r="E404">
            <v>239.77</v>
          </cell>
          <cell r="F404">
            <v>1551.85</v>
          </cell>
        </row>
        <row r="405">
          <cell r="A405">
            <v>114224</v>
          </cell>
          <cell r="B405" t="str">
            <v xml:space="preserve">          M½õéng c¶p phâi ½¬ l¿n ¾p 12cm  </v>
          </cell>
          <cell r="C405" t="str">
            <v>m2</v>
          </cell>
          <cell r="D405">
            <v>3452.51</v>
          </cell>
          <cell r="E405">
            <v>261.57</v>
          </cell>
          <cell r="F405">
            <v>1898.74</v>
          </cell>
        </row>
        <row r="406">
          <cell r="A406">
            <v>114225</v>
          </cell>
          <cell r="B406" t="str">
            <v xml:space="preserve">          M½õéng c¶p phâi ½¬ l¿n ¾p 14cm  </v>
          </cell>
          <cell r="C406" t="str">
            <v>m2</v>
          </cell>
          <cell r="D406">
            <v>4026.59</v>
          </cell>
          <cell r="E406">
            <v>283.37</v>
          </cell>
          <cell r="F406">
            <v>2209.11</v>
          </cell>
        </row>
        <row r="407">
          <cell r="A407">
            <v>114226</v>
          </cell>
          <cell r="B407" t="str">
            <v xml:space="preserve">          M½õéng c¶p phâi ½¬ l¿n ¾p 16cm  </v>
          </cell>
          <cell r="C407" t="str">
            <v>m2</v>
          </cell>
          <cell r="D407">
            <v>4602.68</v>
          </cell>
          <cell r="E407">
            <v>304.17</v>
          </cell>
          <cell r="F407">
            <v>2482.9699999999998</v>
          </cell>
        </row>
        <row r="408">
          <cell r="A408">
            <v>114227</v>
          </cell>
          <cell r="B408" t="str">
            <v xml:space="preserve">          M½õéng c¶p phâi ½¬ l¿n ¾p 18cm  </v>
          </cell>
          <cell r="C408" t="str">
            <v>m2</v>
          </cell>
          <cell r="D408">
            <v>5176.75</v>
          </cell>
          <cell r="E408">
            <v>325.97000000000003</v>
          </cell>
          <cell r="F408">
            <v>2829.85</v>
          </cell>
        </row>
        <row r="409">
          <cell r="A409">
            <v>114228</v>
          </cell>
          <cell r="B409" t="str">
            <v xml:space="preserve">          M½õéng c¶p phâi ½¬ l¿n ¾p 20cm  </v>
          </cell>
          <cell r="C409" t="str">
            <v>m2</v>
          </cell>
          <cell r="D409">
            <v>5752.84</v>
          </cell>
          <cell r="E409">
            <v>347.77</v>
          </cell>
          <cell r="F409">
            <v>3249.76</v>
          </cell>
        </row>
        <row r="410">
          <cell r="A410">
            <v>114311</v>
          </cell>
          <cell r="B410" t="str">
            <v xml:space="preserve"> ‡õéng ½Ÿ d¯m lŸng nhúa 3.0kg/m2,d¡y  8cm </v>
          </cell>
          <cell r="C410" t="str">
            <v>m2</v>
          </cell>
          <cell r="D410">
            <v>17234.21</v>
          </cell>
          <cell r="E410">
            <v>1089.8599999999999</v>
          </cell>
          <cell r="F410">
            <v>2555.9899999999998</v>
          </cell>
        </row>
        <row r="411">
          <cell r="A411">
            <v>114312</v>
          </cell>
          <cell r="B411" t="str">
            <v xml:space="preserve"> ‡õéng ½Ÿ d¯m lŸng nhúa 3.0kg/m2 d¡y 10cm </v>
          </cell>
          <cell r="C411" t="str">
            <v>m2</v>
          </cell>
          <cell r="D411">
            <v>19114.349999999999</v>
          </cell>
          <cell r="E411">
            <v>1204.6400000000001</v>
          </cell>
          <cell r="F411">
            <v>3377.56</v>
          </cell>
        </row>
        <row r="412">
          <cell r="A412">
            <v>114313</v>
          </cell>
          <cell r="B412" t="str">
            <v xml:space="preserve"> ‡õéng ½Ÿ d¯m lŸng nhúa 3.0kg/m2 d¡y 12cm </v>
          </cell>
          <cell r="C412" t="str">
            <v>m2</v>
          </cell>
          <cell r="D412">
            <v>20981.85</v>
          </cell>
          <cell r="E412">
            <v>1204.6400000000001</v>
          </cell>
          <cell r="F412">
            <v>3377.56</v>
          </cell>
        </row>
        <row r="413">
          <cell r="A413">
            <v>114314</v>
          </cell>
          <cell r="B413" t="str">
            <v xml:space="preserve"> ‡õéng ½Ÿ d¯m lŸng nhúa 3.0kg/m2 d¡y 14cm </v>
          </cell>
          <cell r="C413" t="str">
            <v>m2</v>
          </cell>
          <cell r="D413">
            <v>22907.58</v>
          </cell>
          <cell r="E413">
            <v>1204.6400000000001</v>
          </cell>
          <cell r="F413">
            <v>3377.56</v>
          </cell>
        </row>
        <row r="414">
          <cell r="A414">
            <v>114315</v>
          </cell>
          <cell r="B414" t="str">
            <v xml:space="preserve"> ‡õéng ½Ÿ d¯m lŸng nhúa 3.0kg/m2 d¡y 15cm </v>
          </cell>
          <cell r="C414" t="str">
            <v>m2</v>
          </cell>
          <cell r="D414">
            <v>23785.83</v>
          </cell>
          <cell r="E414">
            <v>1318.42</v>
          </cell>
          <cell r="F414">
            <v>4217.3900000000003</v>
          </cell>
        </row>
        <row r="415">
          <cell r="A415">
            <v>114321</v>
          </cell>
          <cell r="B415" t="str">
            <v xml:space="preserve"> ‡õéng ½Ÿ d¯m lŸng nhúa 3.5kg/m2,d¡y  8cm </v>
          </cell>
          <cell r="C415" t="str">
            <v>m2</v>
          </cell>
          <cell r="D415">
            <v>18552.509999999998</v>
          </cell>
          <cell r="E415">
            <v>1089.8599999999999</v>
          </cell>
          <cell r="F415">
            <v>2555.9899999999998</v>
          </cell>
        </row>
        <row r="416">
          <cell r="A416">
            <v>114322</v>
          </cell>
          <cell r="B416" t="str">
            <v xml:space="preserve"> ‡õéng ½Ÿ d¯m lŸng nhúa 3.5kg/m2 d¡y 10cm </v>
          </cell>
          <cell r="C416" t="str">
            <v>m2</v>
          </cell>
          <cell r="D416">
            <v>20432.650000000001</v>
          </cell>
          <cell r="E416">
            <v>1204.6400000000001</v>
          </cell>
          <cell r="F416">
            <v>3377.56</v>
          </cell>
        </row>
        <row r="417">
          <cell r="A417">
            <v>114323</v>
          </cell>
          <cell r="B417" t="str">
            <v xml:space="preserve"> ‡õéng ½Ÿ d¯m lŸng nhúa 3.5kg/m2 d¡y 12cm </v>
          </cell>
          <cell r="C417" t="str">
            <v>m2</v>
          </cell>
          <cell r="D417">
            <v>22300.15</v>
          </cell>
          <cell r="E417">
            <v>1204.6400000000001</v>
          </cell>
          <cell r="F417">
            <v>3377.56</v>
          </cell>
        </row>
        <row r="418">
          <cell r="A418">
            <v>114324</v>
          </cell>
          <cell r="B418" t="str">
            <v xml:space="preserve"> ‡õéng ½Ÿ d¯m lŸng nhúa 3.5kg/m2 d¡y 14cm </v>
          </cell>
          <cell r="C418" t="str">
            <v>m2</v>
          </cell>
          <cell r="D418">
            <v>24225.88</v>
          </cell>
          <cell r="E418">
            <v>1204.6400000000001</v>
          </cell>
          <cell r="F418">
            <v>3377.56</v>
          </cell>
        </row>
        <row r="419">
          <cell r="A419">
            <v>114325</v>
          </cell>
          <cell r="B419" t="str">
            <v xml:space="preserve"> ‡õéng ½Ÿ d¯m lŸng nhúa 3.5kg/m2 d¡y 15cm </v>
          </cell>
          <cell r="C419" t="str">
            <v>m2</v>
          </cell>
          <cell r="D419">
            <v>25104.13</v>
          </cell>
          <cell r="E419">
            <v>1319.42</v>
          </cell>
          <cell r="F419">
            <v>4217.3900000000003</v>
          </cell>
        </row>
        <row r="420">
          <cell r="A420">
            <v>114331</v>
          </cell>
          <cell r="B420" t="str">
            <v xml:space="preserve"> ‡õéng ½Ÿ d¯m lŸng nhúa 5.0kg/m2,d¡y  8cm </v>
          </cell>
          <cell r="C420" t="str">
            <v>m2</v>
          </cell>
          <cell r="D420">
            <v>22504.51</v>
          </cell>
          <cell r="E420">
            <v>1434.2</v>
          </cell>
          <cell r="F420">
            <v>2738.57</v>
          </cell>
        </row>
        <row r="421">
          <cell r="A421">
            <v>114332</v>
          </cell>
          <cell r="B421" t="str">
            <v xml:space="preserve"> ‡õéng ½Ÿ d¯m lŸng nhúa 5.0kg/m2 d¡y 10cm </v>
          </cell>
          <cell r="C421" t="str">
            <v>m2</v>
          </cell>
          <cell r="D421">
            <v>24384.65</v>
          </cell>
          <cell r="E421">
            <v>1548.98</v>
          </cell>
          <cell r="F421">
            <v>3651.42</v>
          </cell>
        </row>
        <row r="422">
          <cell r="A422">
            <v>114333</v>
          </cell>
          <cell r="B422" t="str">
            <v xml:space="preserve"> ‡õéng ½Ÿ d¯m lŸng nhúa 5.0kg/m2 d¡y 12cm </v>
          </cell>
          <cell r="C422" t="str">
            <v>m2</v>
          </cell>
          <cell r="D422">
            <v>26252.15</v>
          </cell>
          <cell r="E422">
            <v>1548.98</v>
          </cell>
          <cell r="F422">
            <v>3651.42</v>
          </cell>
        </row>
        <row r="423">
          <cell r="A423">
            <v>114334</v>
          </cell>
          <cell r="B423" t="str">
            <v xml:space="preserve"> ‡õéng ½Ÿ d¯m lŸng nhúa 5.0kg/m2 d¡y 14cm </v>
          </cell>
          <cell r="C423" t="str">
            <v>m2</v>
          </cell>
          <cell r="D423">
            <v>28177.88</v>
          </cell>
          <cell r="E423">
            <v>1548.98</v>
          </cell>
          <cell r="F423">
            <v>3651.42</v>
          </cell>
        </row>
        <row r="424">
          <cell r="A424">
            <v>114335</v>
          </cell>
          <cell r="B424" t="str">
            <v xml:space="preserve"> ‡õéng ½Ÿ d¯m lŸng nhúa 5.0kg/m2 d¡y 15cm </v>
          </cell>
          <cell r="C424" t="str">
            <v>m2</v>
          </cell>
          <cell r="D424">
            <v>29056.13</v>
          </cell>
          <cell r="E424">
            <v>1663.75</v>
          </cell>
          <cell r="F424">
            <v>4564.28</v>
          </cell>
        </row>
        <row r="425">
          <cell r="A425">
            <v>114341</v>
          </cell>
          <cell r="B425" t="str">
            <v xml:space="preserve"> ‡õéng ½Ÿ d¯m lŸng nhúa 6.0kg/m2,d¡y  8cm </v>
          </cell>
          <cell r="C425" t="str">
            <v>m2</v>
          </cell>
          <cell r="D425">
            <v>25159.66</v>
          </cell>
          <cell r="E425">
            <v>1434.2</v>
          </cell>
          <cell r="F425">
            <v>2738.57</v>
          </cell>
        </row>
        <row r="426">
          <cell r="A426">
            <v>114342</v>
          </cell>
          <cell r="B426" t="str">
            <v xml:space="preserve"> ‡õéng ½Ÿ d¯m lŸng nhúa 6.0kg/m2 d¡y 10cm </v>
          </cell>
          <cell r="C426" t="str">
            <v>m2</v>
          </cell>
          <cell r="D426">
            <v>27039.8</v>
          </cell>
          <cell r="E426">
            <v>1548.98</v>
          </cell>
          <cell r="F426">
            <v>3651.42</v>
          </cell>
        </row>
        <row r="427">
          <cell r="A427">
            <v>114343</v>
          </cell>
          <cell r="B427" t="str">
            <v xml:space="preserve"> ‡õéng ½Ÿ d¯m lŸng nhúa 6.0kg/m2 d¡y 12cm </v>
          </cell>
          <cell r="C427" t="str">
            <v>m2</v>
          </cell>
          <cell r="D427">
            <v>28907.3</v>
          </cell>
          <cell r="E427">
            <v>1548.98</v>
          </cell>
          <cell r="F427">
            <v>3651.42</v>
          </cell>
        </row>
        <row r="428">
          <cell r="A428">
            <v>114344</v>
          </cell>
          <cell r="B428" t="str">
            <v xml:space="preserve"> ‡õéng ½Ÿ d¯m lŸng nhúa 6.0kg/m2 d¡y 14cm </v>
          </cell>
          <cell r="C428" t="str">
            <v>m2</v>
          </cell>
          <cell r="D428">
            <v>30833.03</v>
          </cell>
          <cell r="E428">
            <v>1548.98</v>
          </cell>
          <cell r="F428">
            <v>3651.42</v>
          </cell>
        </row>
        <row r="429">
          <cell r="A429">
            <v>114345</v>
          </cell>
          <cell r="B429" t="str">
            <v xml:space="preserve"> ‡õéng ½Ÿ d¯m lŸng nhúa 6.0kg/m2 d¡y 15cm </v>
          </cell>
          <cell r="C429" t="str">
            <v>m2</v>
          </cell>
          <cell r="D429">
            <v>31711.279999999999</v>
          </cell>
          <cell r="E429">
            <v>1663.75</v>
          </cell>
          <cell r="F429">
            <v>4564.28</v>
          </cell>
        </row>
        <row r="430">
          <cell r="A430">
            <v>114351</v>
          </cell>
          <cell r="B430" t="str">
            <v xml:space="preserve"> ‡õéng ½Ÿ d¯m lŸng nhúa 6.5kg/m2,d¡y  8cm </v>
          </cell>
          <cell r="C430" t="str">
            <v>m2</v>
          </cell>
          <cell r="D430">
            <v>27562.9</v>
          </cell>
          <cell r="E430">
            <v>1778.53</v>
          </cell>
          <cell r="F430">
            <v>2921.14</v>
          </cell>
        </row>
        <row r="431">
          <cell r="A431">
            <v>114352</v>
          </cell>
          <cell r="B431" t="str">
            <v xml:space="preserve"> ‡õéng ½Ÿ d¯m lŸng nhúa 6.5kg/m2 d¡y 10cm </v>
          </cell>
          <cell r="C431" t="str">
            <v>m2</v>
          </cell>
          <cell r="D431">
            <v>29443.040000000001</v>
          </cell>
          <cell r="E431">
            <v>1893.31</v>
          </cell>
          <cell r="F431">
            <v>3833.99</v>
          </cell>
        </row>
        <row r="432">
          <cell r="A432">
            <v>114353</v>
          </cell>
          <cell r="B432" t="str">
            <v xml:space="preserve"> ‡õéng ½Ÿ d¯m lŸng nhúa 6.5kg/m2 d¡y 12cm </v>
          </cell>
          <cell r="C432" t="str">
            <v>m2</v>
          </cell>
          <cell r="D432">
            <v>31310.54</v>
          </cell>
          <cell r="E432">
            <v>1893.31</v>
          </cell>
          <cell r="F432">
            <v>3833.99</v>
          </cell>
        </row>
        <row r="433">
          <cell r="A433">
            <v>114354</v>
          </cell>
          <cell r="B433" t="str">
            <v xml:space="preserve"> ‡õéng ½Ÿ d¯m lŸng nhúa 6.5kg/m2 d¡y 14cm </v>
          </cell>
          <cell r="C433" t="str">
            <v>m2</v>
          </cell>
          <cell r="D433">
            <v>33236.269999999997</v>
          </cell>
          <cell r="E433">
            <v>1893.31</v>
          </cell>
          <cell r="F433">
            <v>3833.99</v>
          </cell>
        </row>
        <row r="434">
          <cell r="A434">
            <v>114355</v>
          </cell>
          <cell r="B434" t="str">
            <v xml:space="preserve"> ‡õéng ½Ÿ d¯m lŸng nhúa 6.5kg/m2 d¡y 15cm </v>
          </cell>
          <cell r="C434" t="str">
            <v>m2</v>
          </cell>
          <cell r="D434">
            <v>34114.519999999997</v>
          </cell>
          <cell r="E434">
            <v>2008.09</v>
          </cell>
          <cell r="F434">
            <v>4564.28</v>
          </cell>
        </row>
        <row r="435">
          <cell r="A435">
            <v>114361</v>
          </cell>
          <cell r="B435" t="str">
            <v xml:space="preserve"> ‡õéng ½Ÿ d¯m lŸng nhúa 8.0kg/m2,d¡y  8cm </v>
          </cell>
          <cell r="C435" t="str">
            <v>m2</v>
          </cell>
          <cell r="D435">
            <v>31525.62</v>
          </cell>
          <cell r="E435">
            <v>1778.53</v>
          </cell>
          <cell r="F435">
            <v>2921.14</v>
          </cell>
        </row>
        <row r="436">
          <cell r="A436">
            <v>114362</v>
          </cell>
          <cell r="B436" t="str">
            <v xml:space="preserve"> ‡õéng ½Ÿ d¯m lŸng nhúa 8.0kg/m2 d¡y 10cm </v>
          </cell>
          <cell r="C436" t="str">
            <v>m2</v>
          </cell>
          <cell r="D436">
            <v>33405.760000000002</v>
          </cell>
          <cell r="E436">
            <v>1893.31</v>
          </cell>
          <cell r="F436">
            <v>3833.99</v>
          </cell>
        </row>
        <row r="437">
          <cell r="A437">
            <v>114363</v>
          </cell>
          <cell r="B437" t="str">
            <v xml:space="preserve"> ‡õéng ½Ÿ d¯m lŸng nhúa 8.0kg/m2 d¡y 12cm </v>
          </cell>
          <cell r="C437" t="str">
            <v>m2</v>
          </cell>
          <cell r="D437">
            <v>35273.269999999997</v>
          </cell>
          <cell r="E437">
            <v>1893.31</v>
          </cell>
          <cell r="F437">
            <v>3833.99</v>
          </cell>
        </row>
        <row r="438">
          <cell r="A438">
            <v>114364</v>
          </cell>
          <cell r="B438" t="str">
            <v xml:space="preserve"> ‡õéng ½Ÿ d¯m lŸng nhúa 8.0kg/m2 d¡y 14cm </v>
          </cell>
          <cell r="C438" t="str">
            <v>m2</v>
          </cell>
          <cell r="D438">
            <v>37198.99</v>
          </cell>
          <cell r="E438">
            <v>1893.31</v>
          </cell>
          <cell r="F438">
            <v>3833.99</v>
          </cell>
        </row>
        <row r="439">
          <cell r="A439">
            <v>114365</v>
          </cell>
          <cell r="B439" t="str">
            <v xml:space="preserve"> ‡õéng ½Ÿ d¯m lŸng nhúa 8.0kg/m2 d¡y 15cm </v>
          </cell>
          <cell r="C439" t="str">
            <v>m2</v>
          </cell>
          <cell r="D439">
            <v>38077.24</v>
          </cell>
          <cell r="E439">
            <v>2008.09</v>
          </cell>
          <cell r="F439">
            <v>4564.28</v>
          </cell>
        </row>
        <row r="440">
          <cell r="A440">
            <v>114412</v>
          </cell>
          <cell r="B440" t="str">
            <v xml:space="preserve"> ‡õéng ½d¯m nhúa thµm nhºp 5.5kg/m2,H 6cm </v>
          </cell>
          <cell r="C440" t="str">
            <v>m2</v>
          </cell>
          <cell r="D440">
            <v>23488.94</v>
          </cell>
          <cell r="E440">
            <v>1578.15</v>
          </cell>
          <cell r="F440">
            <v>2373.42</v>
          </cell>
        </row>
        <row r="441">
          <cell r="A441">
            <v>114413</v>
          </cell>
          <cell r="B441" t="str">
            <v xml:space="preserve"> ‡õéng ½d¯m nhúa thµm nhºp 5.5kg/m2,H 7cm </v>
          </cell>
          <cell r="C441" t="str">
            <v>m2</v>
          </cell>
          <cell r="D441">
            <v>24481.8</v>
          </cell>
          <cell r="E441">
            <v>1578.15</v>
          </cell>
          <cell r="F441">
            <v>2373.42</v>
          </cell>
        </row>
        <row r="442">
          <cell r="A442">
            <v>114414</v>
          </cell>
          <cell r="B442" t="str">
            <v xml:space="preserve"> ‡õéng ½d¯m nhúa thµm nhºp 5.5kg/m2,H 8cm </v>
          </cell>
          <cell r="C442" t="str">
            <v>m2</v>
          </cell>
          <cell r="D442">
            <v>25474.65</v>
          </cell>
          <cell r="E442">
            <v>1578.15</v>
          </cell>
          <cell r="F442">
            <v>2373.42</v>
          </cell>
        </row>
        <row r="443">
          <cell r="A443">
            <v>114415</v>
          </cell>
          <cell r="B443" t="str">
            <v xml:space="preserve"> ‡õéng ½d¯m nhúa thµm nhºp 5.5kg/m2,H 9cm </v>
          </cell>
          <cell r="C443" t="str">
            <v>m2</v>
          </cell>
          <cell r="D443">
            <v>25869.17</v>
          </cell>
          <cell r="E443">
            <v>1578.15</v>
          </cell>
          <cell r="F443">
            <v>2373.42</v>
          </cell>
        </row>
        <row r="444">
          <cell r="A444">
            <v>114416</v>
          </cell>
          <cell r="B444" t="str">
            <v xml:space="preserve"> ‡õéng ½d¯m nhúa thµm nhºp 5.5kg/m2,H10cm </v>
          </cell>
          <cell r="C444" t="str">
            <v>m2</v>
          </cell>
          <cell r="D444">
            <v>27958.05</v>
          </cell>
          <cell r="E444">
            <v>1725.15</v>
          </cell>
          <cell r="F444">
            <v>3468.85</v>
          </cell>
        </row>
        <row r="445">
          <cell r="A445">
            <v>114417</v>
          </cell>
          <cell r="B445" t="str">
            <v xml:space="preserve"> ‡õéng ½d¯m nhúa thµm nhºp 5.5kg/m2,H12cm </v>
          </cell>
          <cell r="C445" t="str">
            <v>m2</v>
          </cell>
          <cell r="D445">
            <v>30040.62</v>
          </cell>
          <cell r="E445">
            <v>1725.15</v>
          </cell>
          <cell r="F445">
            <v>3468.85</v>
          </cell>
        </row>
        <row r="446">
          <cell r="A446">
            <v>114418</v>
          </cell>
          <cell r="B446" t="str">
            <v xml:space="preserve"> ‡õéng ½d¯m nhúa thµm nhºp 5.5kg/m2,H14cm </v>
          </cell>
          <cell r="C446" t="str">
            <v>m2</v>
          </cell>
          <cell r="D446">
            <v>32130.25</v>
          </cell>
          <cell r="E446">
            <v>1725.15</v>
          </cell>
          <cell r="F446">
            <v>3468.85</v>
          </cell>
        </row>
        <row r="447">
          <cell r="A447">
            <v>114419</v>
          </cell>
          <cell r="B447" t="str">
            <v xml:space="preserve"> ‡õéng ½d¯m nhúa thµm nhºp 5.5kg/m2,H15cm </v>
          </cell>
          <cell r="C447" t="str">
            <v>m2</v>
          </cell>
          <cell r="D447">
            <v>33164.61</v>
          </cell>
          <cell r="E447">
            <v>1818.11</v>
          </cell>
          <cell r="F447">
            <v>3833.99</v>
          </cell>
        </row>
        <row r="448">
          <cell r="A448">
            <v>114420</v>
          </cell>
          <cell r="B448" t="str">
            <v xml:space="preserve"> ‡õéng ½d¯m nhúa thµm nhºp 6.0kg/m2,H 4cm </v>
          </cell>
          <cell r="C448" t="str">
            <v>m2</v>
          </cell>
          <cell r="D448">
            <v>22446.57</v>
          </cell>
          <cell r="E448">
            <v>1370.61</v>
          </cell>
          <cell r="F448">
            <v>2063.0500000000002</v>
          </cell>
        </row>
        <row r="449">
          <cell r="A449">
            <v>114421</v>
          </cell>
          <cell r="B449" t="str">
            <v xml:space="preserve"> ‡õéng ½d¯m nhúa thµm nhºp 6.0kg/m2,H 5cm </v>
          </cell>
          <cell r="C449" t="str">
            <v>m2</v>
          </cell>
          <cell r="D449">
            <v>23340.05</v>
          </cell>
          <cell r="E449">
            <v>1370.61</v>
          </cell>
          <cell r="F449">
            <v>2063.0500000000002</v>
          </cell>
        </row>
        <row r="450">
          <cell r="A450">
            <v>114422</v>
          </cell>
          <cell r="B450" t="str">
            <v xml:space="preserve"> ‡õéng ½d¯m nhúa thµm nhºp 6.0kg/m2,H 6cm </v>
          </cell>
          <cell r="C450" t="str">
            <v>m2</v>
          </cell>
          <cell r="D450">
            <v>24836.52</v>
          </cell>
          <cell r="E450">
            <v>1578.15</v>
          </cell>
          <cell r="F450">
            <v>2373.42</v>
          </cell>
        </row>
        <row r="451">
          <cell r="A451">
            <v>114423</v>
          </cell>
          <cell r="B451" t="str">
            <v xml:space="preserve"> ‡õéng ½d¯m nhúa thµm nhºp 6.0kg/m2,H 7cm </v>
          </cell>
          <cell r="C451" t="str">
            <v>m2</v>
          </cell>
          <cell r="D451">
            <v>25829.37</v>
          </cell>
          <cell r="E451">
            <v>1578.15</v>
          </cell>
          <cell r="F451">
            <v>2373.42</v>
          </cell>
        </row>
        <row r="452">
          <cell r="A452">
            <v>114424</v>
          </cell>
          <cell r="B452" t="str">
            <v xml:space="preserve"> ‡õéng ½d¯m nhúa thµm nhºp 6.0kg/m2,H 8cm </v>
          </cell>
          <cell r="C452" t="str">
            <v>m2</v>
          </cell>
          <cell r="D452">
            <v>26822.22</v>
          </cell>
          <cell r="E452">
            <v>1578.15</v>
          </cell>
          <cell r="F452">
            <v>2373.42</v>
          </cell>
        </row>
        <row r="453">
          <cell r="A453">
            <v>114425</v>
          </cell>
          <cell r="B453" t="str">
            <v xml:space="preserve"> ‡õéng ½d¯m nhúa thµm nhºp 6.0kg/m2,H 9cm </v>
          </cell>
          <cell r="C453" t="str">
            <v>m2</v>
          </cell>
          <cell r="D453">
            <v>27216.74</v>
          </cell>
          <cell r="E453">
            <v>1578.15</v>
          </cell>
          <cell r="F453">
            <v>2373.42</v>
          </cell>
        </row>
        <row r="454">
          <cell r="A454">
            <v>114426</v>
          </cell>
          <cell r="B454" t="str">
            <v xml:space="preserve"> ‡õéng ½d¯m nhúa thµm nhºp 6.0kg/m2,H10cm </v>
          </cell>
          <cell r="C454" t="str">
            <v>m2</v>
          </cell>
          <cell r="D454">
            <v>29305.63</v>
          </cell>
          <cell r="E454">
            <v>1725.15</v>
          </cell>
          <cell r="F454">
            <v>3468.85</v>
          </cell>
        </row>
        <row r="455">
          <cell r="A455">
            <v>114427</v>
          </cell>
          <cell r="B455" t="str">
            <v xml:space="preserve"> ‡õéng ½d¯m nhúa thµm nhºp 6.0kg/m2,H12cm </v>
          </cell>
          <cell r="C455" t="str">
            <v>m2</v>
          </cell>
          <cell r="D455">
            <v>31388.19</v>
          </cell>
          <cell r="E455">
            <v>1725.15</v>
          </cell>
          <cell r="F455">
            <v>3468.85</v>
          </cell>
        </row>
        <row r="456">
          <cell r="A456">
            <v>114428</v>
          </cell>
          <cell r="B456" t="str">
            <v xml:space="preserve"> ‡õéng ½d¯m nhúa thµm nhºp 6.0kg/m2,H14cm </v>
          </cell>
          <cell r="C456" t="str">
            <v>m2</v>
          </cell>
          <cell r="D456">
            <v>33477.83</v>
          </cell>
          <cell r="E456">
            <v>1725.15</v>
          </cell>
          <cell r="F456">
            <v>3468.85</v>
          </cell>
        </row>
        <row r="457">
          <cell r="A457">
            <v>114429</v>
          </cell>
          <cell r="B457" t="str">
            <v xml:space="preserve"> ‡õéng ½d¯m nhúa thµm nhºp 6.0kg/m2,H15cm </v>
          </cell>
          <cell r="C457" t="str">
            <v>m2</v>
          </cell>
          <cell r="D457">
            <v>34512.19</v>
          </cell>
          <cell r="E457">
            <v>1818.11</v>
          </cell>
          <cell r="F457">
            <v>3833.99</v>
          </cell>
        </row>
        <row r="458">
          <cell r="A458">
            <v>114430</v>
          </cell>
          <cell r="B458" t="str">
            <v xml:space="preserve"> ‡õéng ½d¯m nhúa thµm nhºp 7.0kg/m2,H 4cm </v>
          </cell>
          <cell r="C458" t="str">
            <v>m2</v>
          </cell>
          <cell r="D458">
            <v>25061.72</v>
          </cell>
          <cell r="E458">
            <v>1370.61</v>
          </cell>
          <cell r="F458">
            <v>2063.0500000000002</v>
          </cell>
        </row>
        <row r="459">
          <cell r="A459">
            <v>114431</v>
          </cell>
          <cell r="B459" t="str">
            <v xml:space="preserve"> ‡õéng ½d¯m nhúa thµm nhºp 7.0kg/m2,H 5cm </v>
          </cell>
          <cell r="C459" t="str">
            <v>m2</v>
          </cell>
          <cell r="D459">
            <v>25955.200000000001</v>
          </cell>
          <cell r="E459">
            <v>1370.61</v>
          </cell>
          <cell r="F459">
            <v>2063.0500000000002</v>
          </cell>
        </row>
        <row r="460">
          <cell r="A460">
            <v>114432</v>
          </cell>
          <cell r="B460" t="str">
            <v xml:space="preserve"> ‡õéng ½d¯m nhúa thµm nhºp 7.0kg/m2,H 6cm </v>
          </cell>
          <cell r="C460" t="str">
            <v>m2</v>
          </cell>
          <cell r="D460">
            <v>27651.67</v>
          </cell>
          <cell r="E460">
            <v>1578.15</v>
          </cell>
          <cell r="F460">
            <v>2373.42</v>
          </cell>
        </row>
        <row r="461">
          <cell r="A461">
            <v>114433</v>
          </cell>
          <cell r="B461" t="str">
            <v xml:space="preserve"> ‡õéng ½d¯m nhúa thµm nhºp 7.0kg/m2,H 7cm </v>
          </cell>
          <cell r="C461" t="str">
            <v>m2</v>
          </cell>
          <cell r="D461">
            <v>28644.52</v>
          </cell>
          <cell r="E461">
            <v>1578.15</v>
          </cell>
          <cell r="F461">
            <v>2373.42</v>
          </cell>
        </row>
        <row r="462">
          <cell r="A462">
            <v>114434</v>
          </cell>
          <cell r="B462" t="str">
            <v xml:space="preserve"> ‡õéng ½d¯m nhúa thµm nhºp 7.0kg/m2,H 8cm </v>
          </cell>
          <cell r="C462" t="str">
            <v>m2</v>
          </cell>
          <cell r="D462">
            <v>29637.37</v>
          </cell>
          <cell r="E462">
            <v>1578.15</v>
          </cell>
          <cell r="F462">
            <v>2373.42</v>
          </cell>
        </row>
        <row r="463">
          <cell r="A463">
            <v>114442</v>
          </cell>
          <cell r="B463" t="str">
            <v xml:space="preserve"> ‡õéng ½d¯m nhúa thµm nhºp 8.0kg/m2,H 6cm </v>
          </cell>
          <cell r="C463" t="str">
            <v>m2</v>
          </cell>
          <cell r="D463">
            <v>29989.72</v>
          </cell>
          <cell r="E463">
            <v>1578.15</v>
          </cell>
          <cell r="F463">
            <v>2373.42</v>
          </cell>
        </row>
        <row r="464">
          <cell r="A464">
            <v>114443</v>
          </cell>
          <cell r="B464" t="str">
            <v xml:space="preserve"> ‡õéng ½d¯m nhúa thµm nhºp 8.0kg/m2,H 7cm </v>
          </cell>
          <cell r="C464" t="str">
            <v>m2</v>
          </cell>
          <cell r="D464">
            <v>30982.57</v>
          </cell>
          <cell r="E464">
            <v>1578.15</v>
          </cell>
          <cell r="F464">
            <v>2373.42</v>
          </cell>
        </row>
        <row r="465">
          <cell r="A465">
            <v>114444</v>
          </cell>
          <cell r="B465" t="str">
            <v xml:space="preserve"> ‡õéng ½d¯m nhúa thµm nhºp 8.0kg/m2,H 8cm </v>
          </cell>
          <cell r="C465" t="str">
            <v>m2</v>
          </cell>
          <cell r="D465">
            <v>31975.42</v>
          </cell>
          <cell r="E465">
            <v>1578.15</v>
          </cell>
          <cell r="F465">
            <v>2373.42</v>
          </cell>
        </row>
        <row r="466">
          <cell r="A466">
            <v>114452</v>
          </cell>
          <cell r="B466" t="str">
            <v xml:space="preserve"> ‡õéng ½d¯m nhúa thµm nhºp 9.0kg/m2,H 6cm </v>
          </cell>
          <cell r="C466" t="str">
            <v>m2</v>
          </cell>
          <cell r="D466">
            <v>32241.97</v>
          </cell>
          <cell r="E466">
            <v>1578.15</v>
          </cell>
          <cell r="F466">
            <v>2373.42</v>
          </cell>
        </row>
        <row r="467">
          <cell r="A467">
            <v>114453</v>
          </cell>
          <cell r="B467" t="str">
            <v xml:space="preserve"> ‡õéng ½d¯m nhúa thµm nhºp 9.0kg/m2,H 7cm </v>
          </cell>
          <cell r="C467" t="str">
            <v>m2</v>
          </cell>
          <cell r="D467">
            <v>33234.82</v>
          </cell>
          <cell r="E467">
            <v>1578.15</v>
          </cell>
          <cell r="F467">
            <v>2373.42</v>
          </cell>
        </row>
        <row r="468">
          <cell r="A468">
            <v>114454</v>
          </cell>
          <cell r="B468" t="str">
            <v xml:space="preserve"> ‡õéng ½d¯m nhúa thµm nhºp 9.0kg/m2,H 8cm </v>
          </cell>
          <cell r="C468" t="str">
            <v>m2</v>
          </cell>
          <cell r="D468">
            <v>34227.67</v>
          </cell>
          <cell r="E468">
            <v>1578.15</v>
          </cell>
          <cell r="F468">
            <v>2373.42</v>
          </cell>
        </row>
        <row r="469">
          <cell r="A469">
            <v>114460</v>
          </cell>
          <cell r="B469" t="str">
            <v xml:space="preserve"> ‡õéng ½d¯m nhúa thµm nhºp  10kg/m2,H 4cm </v>
          </cell>
          <cell r="C469" t="str">
            <v>m2</v>
          </cell>
          <cell r="D469">
            <v>24791.67</v>
          </cell>
          <cell r="E469">
            <v>1163.07</v>
          </cell>
          <cell r="F469">
            <v>2190.85</v>
          </cell>
        </row>
        <row r="470">
          <cell r="A470">
            <v>114461</v>
          </cell>
          <cell r="B470" t="str">
            <v xml:space="preserve"> ‡õéng ½d¯m nhúa thµm nhºp  10kg/m2,H 5cm </v>
          </cell>
          <cell r="C470" t="str">
            <v>m2</v>
          </cell>
          <cell r="D470">
            <v>25685.15</v>
          </cell>
          <cell r="E470">
            <v>1163.07</v>
          </cell>
          <cell r="F470">
            <v>2190.85</v>
          </cell>
        </row>
        <row r="471">
          <cell r="A471">
            <v>114462</v>
          </cell>
          <cell r="B471" t="str">
            <v xml:space="preserve"> ‡õéng ½d¯m nhúa thµm nhºp  10kg/m2,H 6cm </v>
          </cell>
          <cell r="C471" t="str">
            <v>m2</v>
          </cell>
          <cell r="D471">
            <v>27181.62</v>
          </cell>
          <cell r="E471">
            <v>1436.55</v>
          </cell>
          <cell r="F471">
            <v>2610.77</v>
          </cell>
        </row>
        <row r="472">
          <cell r="A472">
            <v>114463</v>
          </cell>
          <cell r="B472" t="str">
            <v xml:space="preserve"> ‡õéng ½d¯m nhúa thµm nhºp  10kg/m2,H 7cm </v>
          </cell>
          <cell r="C472" t="str">
            <v>m2</v>
          </cell>
          <cell r="D472">
            <v>28174.47</v>
          </cell>
          <cell r="E472">
            <v>1436.55</v>
          </cell>
          <cell r="F472">
            <v>2610.77</v>
          </cell>
        </row>
        <row r="473">
          <cell r="A473">
            <v>114464</v>
          </cell>
          <cell r="B473" t="str">
            <v xml:space="preserve"> ‡õéng ½d¯m nhúa thµm nhºp  10kg/m2,H 8cm </v>
          </cell>
          <cell r="C473" t="str">
            <v>m2</v>
          </cell>
          <cell r="D473">
            <v>29167.32</v>
          </cell>
          <cell r="E473">
            <v>1436.55</v>
          </cell>
          <cell r="F473">
            <v>2610.77</v>
          </cell>
        </row>
        <row r="474">
          <cell r="A474">
            <v>114470</v>
          </cell>
          <cell r="B474" t="str">
            <v xml:space="preserve"> ‡õéng ½d¯m nhúa thµm nhºp 12kg/m2,H  4cm </v>
          </cell>
          <cell r="C474" t="str">
            <v>m2</v>
          </cell>
          <cell r="D474">
            <v>28422.87</v>
          </cell>
          <cell r="E474">
            <v>1163.07</v>
          </cell>
          <cell r="F474">
            <v>2190.85</v>
          </cell>
        </row>
        <row r="475">
          <cell r="A475">
            <v>114471</v>
          </cell>
          <cell r="B475" t="str">
            <v xml:space="preserve"> ‡õéng ½d¯m nhúa thµm nhºp 12kg/m2,H  5cm </v>
          </cell>
          <cell r="C475" t="str">
            <v>m2</v>
          </cell>
          <cell r="D475">
            <v>29316.35</v>
          </cell>
          <cell r="E475">
            <v>1163.07</v>
          </cell>
          <cell r="F475">
            <v>2190.85</v>
          </cell>
        </row>
        <row r="476">
          <cell r="A476">
            <v>114472</v>
          </cell>
          <cell r="B476" t="str">
            <v xml:space="preserve"> ‡õéng ½d¯m nhúa thµm nhºp 12kg/m2,H  6cm </v>
          </cell>
          <cell r="C476" t="str">
            <v>m2</v>
          </cell>
          <cell r="D476">
            <v>30812.82</v>
          </cell>
          <cell r="E476">
            <v>1436.55</v>
          </cell>
          <cell r="F476">
            <v>2610.77</v>
          </cell>
        </row>
        <row r="477">
          <cell r="A477">
            <v>114473</v>
          </cell>
          <cell r="B477" t="str">
            <v xml:space="preserve"> ‡õéng ½d¯m nhúa thµm nhºp 12kg/m2,H  7cm </v>
          </cell>
          <cell r="C477" t="str">
            <v>m2</v>
          </cell>
          <cell r="D477">
            <v>31805.67</v>
          </cell>
          <cell r="E477">
            <v>1436.55</v>
          </cell>
          <cell r="F477">
            <v>2610.77</v>
          </cell>
        </row>
        <row r="478">
          <cell r="A478">
            <v>114474</v>
          </cell>
          <cell r="B478" t="str">
            <v xml:space="preserve"> ‡õéng ½d¯m nhúa thµm nhºp 12kg/m2,H  8cm </v>
          </cell>
          <cell r="C478" t="str">
            <v>m2</v>
          </cell>
          <cell r="D478">
            <v>32798.519999999997</v>
          </cell>
          <cell r="E478">
            <v>1436.55</v>
          </cell>
          <cell r="F478">
            <v>2610.77</v>
          </cell>
        </row>
        <row r="479">
          <cell r="A479">
            <v>114475</v>
          </cell>
          <cell r="B479" t="str">
            <v xml:space="preserve"> ‡õéng ½d¯m nhúa thµm nhºp 12kg/m2,H  9cm </v>
          </cell>
          <cell r="C479" t="str">
            <v>m2</v>
          </cell>
          <cell r="D479">
            <v>33193.050000000003</v>
          </cell>
          <cell r="E479">
            <v>1436.55</v>
          </cell>
          <cell r="F479">
            <v>2610.77</v>
          </cell>
        </row>
        <row r="480">
          <cell r="A480">
            <v>114476</v>
          </cell>
          <cell r="B480" t="str">
            <v xml:space="preserve"> ‡õéng ½d¯m nhúa thµm nhºp 12kg/m2,H 10cm </v>
          </cell>
          <cell r="C480" t="str">
            <v>m2</v>
          </cell>
          <cell r="D480">
            <v>35281.93</v>
          </cell>
          <cell r="E480">
            <v>1582.47</v>
          </cell>
          <cell r="F480">
            <v>3760.96</v>
          </cell>
        </row>
        <row r="481">
          <cell r="A481">
            <v>114477</v>
          </cell>
          <cell r="B481" t="str">
            <v xml:space="preserve"> ‡õéng ½d¯m nhúa thµm nhºp 12kg/m2,H 12cm </v>
          </cell>
          <cell r="C481" t="str">
            <v>m2</v>
          </cell>
          <cell r="D481">
            <v>37364.49</v>
          </cell>
          <cell r="E481">
            <v>1582.47</v>
          </cell>
          <cell r="F481">
            <v>3760.96</v>
          </cell>
        </row>
        <row r="482">
          <cell r="A482">
            <v>114478</v>
          </cell>
          <cell r="B482" t="str">
            <v xml:space="preserve"> ‡õéng ½d¯m nhúa thµm nhºp 12kg/m2,H 14cm </v>
          </cell>
          <cell r="C482" t="str">
            <v>m2</v>
          </cell>
          <cell r="D482">
            <v>39454.129999999997</v>
          </cell>
          <cell r="E482">
            <v>1582.47</v>
          </cell>
          <cell r="F482">
            <v>3760.96</v>
          </cell>
        </row>
        <row r="483">
          <cell r="A483">
            <v>114479</v>
          </cell>
          <cell r="B483" t="str">
            <v xml:space="preserve"> ‡õéng ½d¯m nhúa thµm nhºp 12kg/m2,H 15cm </v>
          </cell>
          <cell r="C483" t="str">
            <v>m2</v>
          </cell>
          <cell r="D483">
            <v>40488.49</v>
          </cell>
          <cell r="E483">
            <v>1666.78</v>
          </cell>
          <cell r="F483">
            <v>4253.8999999999996</v>
          </cell>
        </row>
        <row r="484">
          <cell r="A484">
            <v>114482</v>
          </cell>
          <cell r="B484" t="str">
            <v xml:space="preserve"> ‡õéng ½d¯m nhúa thµm nhºp 14kg/m2,H  6cm </v>
          </cell>
          <cell r="C484" t="str">
            <v>m2</v>
          </cell>
          <cell r="D484">
            <v>34444.019999999997</v>
          </cell>
          <cell r="E484">
            <v>1948.9</v>
          </cell>
          <cell r="F484">
            <v>2610.77</v>
          </cell>
        </row>
        <row r="485">
          <cell r="A485">
            <v>114483</v>
          </cell>
          <cell r="B485" t="str">
            <v xml:space="preserve"> ‡õéng ½d¯m nhúa thµm nhºp 14kg/m2,H  7cm </v>
          </cell>
          <cell r="C485" t="str">
            <v>m2</v>
          </cell>
          <cell r="D485">
            <v>35436.870000000003</v>
          </cell>
          <cell r="E485">
            <v>1948.9</v>
          </cell>
          <cell r="F485">
            <v>2610.77</v>
          </cell>
        </row>
        <row r="486">
          <cell r="A486">
            <v>114484</v>
          </cell>
          <cell r="B486" t="str">
            <v xml:space="preserve"> ‡õéng ½d¯m nhúa thµm nhºp 14kg/m2,H  8cm </v>
          </cell>
          <cell r="C486" t="str">
            <v>m2</v>
          </cell>
          <cell r="D486">
            <v>36429.72</v>
          </cell>
          <cell r="E486">
            <v>1948.9</v>
          </cell>
          <cell r="F486">
            <v>2610.77</v>
          </cell>
        </row>
        <row r="487">
          <cell r="A487">
            <v>114485</v>
          </cell>
          <cell r="B487" t="str">
            <v xml:space="preserve"> ‡õéng ½d¯m nhúa thµm nhºp 14kg/m2,H  8cm </v>
          </cell>
          <cell r="C487" t="str">
            <v>m2</v>
          </cell>
          <cell r="D487">
            <v>36824.25</v>
          </cell>
          <cell r="E487">
            <v>1948.9</v>
          </cell>
          <cell r="F487">
            <v>2610.77</v>
          </cell>
        </row>
        <row r="488">
          <cell r="A488">
            <v>114486</v>
          </cell>
          <cell r="B488" t="str">
            <v xml:space="preserve"> ‡õéng ½d¯m nhúa thµm nhºp 14kg/m2,H 10cm </v>
          </cell>
          <cell r="C488" t="str">
            <v>m2</v>
          </cell>
          <cell r="D488">
            <v>38913.129999999997</v>
          </cell>
          <cell r="E488">
            <v>2077.5300000000002</v>
          </cell>
          <cell r="F488">
            <v>3760.96</v>
          </cell>
        </row>
        <row r="489">
          <cell r="A489">
            <v>114487</v>
          </cell>
          <cell r="B489" t="str">
            <v xml:space="preserve"> ‡õéng ½d¯m nhúa thµm nhºp 14kg/m2,H 12cm </v>
          </cell>
          <cell r="C489" t="str">
            <v>m2</v>
          </cell>
          <cell r="D489">
            <v>40995.69</v>
          </cell>
          <cell r="E489">
            <v>2077.5300000000002</v>
          </cell>
          <cell r="F489">
            <v>3760.96</v>
          </cell>
        </row>
        <row r="490">
          <cell r="A490">
            <v>114488</v>
          </cell>
          <cell r="B490" t="str">
            <v xml:space="preserve"> ‡õéng ½d¯m nhúa thµm nhºp 14kg/m2,H 14cm </v>
          </cell>
          <cell r="C490" t="str">
            <v>m2</v>
          </cell>
          <cell r="D490">
            <v>43085.33</v>
          </cell>
          <cell r="E490">
            <v>2077.5300000000002</v>
          </cell>
          <cell r="F490">
            <v>3760.96</v>
          </cell>
        </row>
        <row r="491">
          <cell r="A491">
            <v>114492</v>
          </cell>
          <cell r="B491" t="str">
            <v xml:space="preserve"> ‡õéng ½d¯m nhúa thµm nhºp 16kg/m2,H  6cm </v>
          </cell>
          <cell r="C491" t="str">
            <v>m2</v>
          </cell>
          <cell r="D491">
            <v>38075.22</v>
          </cell>
          <cell r="E491">
            <v>1948.9</v>
          </cell>
          <cell r="F491">
            <v>2610.77</v>
          </cell>
        </row>
        <row r="492">
          <cell r="A492">
            <v>114493</v>
          </cell>
          <cell r="B492" t="str">
            <v xml:space="preserve"> ‡õéng ½d¯m nhúa thµm nhºp 16kg/m2,H  7cm </v>
          </cell>
          <cell r="C492" t="str">
            <v>m2</v>
          </cell>
          <cell r="D492">
            <v>39068.07</v>
          </cell>
          <cell r="E492">
            <v>1948.9</v>
          </cell>
          <cell r="F492">
            <v>2610.77</v>
          </cell>
        </row>
        <row r="493">
          <cell r="A493">
            <v>114494</v>
          </cell>
          <cell r="B493" t="str">
            <v xml:space="preserve"> ‡õéng ½d¯m nhúa thµm nhºp 16kg/m2,H  8cm </v>
          </cell>
          <cell r="C493" t="str">
            <v>m2</v>
          </cell>
          <cell r="D493">
            <v>40060.92</v>
          </cell>
          <cell r="E493">
            <v>1948.9</v>
          </cell>
          <cell r="F493">
            <v>2610.77</v>
          </cell>
        </row>
        <row r="494">
          <cell r="A494">
            <v>114495</v>
          </cell>
          <cell r="B494" t="str">
            <v xml:space="preserve"> ‡õéng ½d¯m nhúa thµm nhºp 16kg/m2,H  9cm </v>
          </cell>
          <cell r="C494" t="str">
            <v>m2</v>
          </cell>
          <cell r="D494">
            <v>40455.449999999997</v>
          </cell>
          <cell r="E494">
            <v>1948.9</v>
          </cell>
          <cell r="F494">
            <v>2610.77</v>
          </cell>
        </row>
        <row r="495">
          <cell r="A495">
            <v>114496</v>
          </cell>
          <cell r="B495" t="str">
            <v xml:space="preserve"> ‡õéng ½d¯m nhúa thµm nhºp 16kg/m2,H 10cm </v>
          </cell>
          <cell r="C495" t="str">
            <v>m2</v>
          </cell>
          <cell r="D495">
            <v>42544.33</v>
          </cell>
          <cell r="E495">
            <v>2077.5300000000002</v>
          </cell>
          <cell r="F495">
            <v>3760.96</v>
          </cell>
        </row>
        <row r="496">
          <cell r="A496">
            <v>114497</v>
          </cell>
          <cell r="B496" t="str">
            <v xml:space="preserve"> ‡õéng ½d¯m nhúa thµm nhºp 16kg/m2,H 12cm </v>
          </cell>
          <cell r="C496" t="str">
            <v>m2</v>
          </cell>
          <cell r="D496">
            <v>44626.89</v>
          </cell>
          <cell r="E496">
            <v>2077.5300000000002</v>
          </cell>
          <cell r="F496">
            <v>3760.96</v>
          </cell>
        </row>
        <row r="497">
          <cell r="A497">
            <v>114498</v>
          </cell>
          <cell r="B497" t="str">
            <v xml:space="preserve"> ‡õéng ½d¯m nhúa thµm nhºp 16kg/m2,H 14cm </v>
          </cell>
          <cell r="C497" t="str">
            <v>m2</v>
          </cell>
          <cell r="D497">
            <v>46716.53</v>
          </cell>
          <cell r="E497">
            <v>2077.5300000000002</v>
          </cell>
          <cell r="F497">
            <v>3760.96</v>
          </cell>
        </row>
        <row r="498">
          <cell r="A498">
            <v>114511</v>
          </cell>
          <cell r="B498" t="str">
            <v xml:space="preserve"> ‡õéng c¶p phâi lŸng nhúa 3.5kg/m2,H  6cm </v>
          </cell>
          <cell r="C498" t="str">
            <v>m2</v>
          </cell>
          <cell r="D498">
            <v>14259.54</v>
          </cell>
          <cell r="E498">
            <v>957.85</v>
          </cell>
          <cell r="F498">
            <v>2738.57</v>
          </cell>
        </row>
        <row r="499">
          <cell r="A499">
            <v>114512</v>
          </cell>
          <cell r="B499" t="str">
            <v xml:space="preserve"> ‡õéng c¶p phâi lŸng nhúa 3.5kg/m2,H  8cm </v>
          </cell>
          <cell r="C499" t="str">
            <v>m2</v>
          </cell>
          <cell r="D499">
            <v>14829.59</v>
          </cell>
          <cell r="E499">
            <v>957.85</v>
          </cell>
          <cell r="F499">
            <v>2738.57</v>
          </cell>
        </row>
        <row r="500">
          <cell r="A500">
            <v>114513</v>
          </cell>
          <cell r="B500" t="str">
            <v xml:space="preserve"> ‡õéng c¶p phâi lŸng nhúa 3.5kg/m2,H 10cm </v>
          </cell>
          <cell r="C500" t="str">
            <v>m2</v>
          </cell>
          <cell r="D500">
            <v>15409.7</v>
          </cell>
          <cell r="E500">
            <v>1014.75</v>
          </cell>
          <cell r="F500">
            <v>3833.99</v>
          </cell>
        </row>
        <row r="501">
          <cell r="A501">
            <v>114514</v>
          </cell>
          <cell r="B501" t="str">
            <v xml:space="preserve"> ‡õéng c¶p phâi lŸng nhúa 3.5kg/m2,H 12cm </v>
          </cell>
          <cell r="C501" t="str">
            <v>m2</v>
          </cell>
          <cell r="D501">
            <v>15997.88</v>
          </cell>
          <cell r="E501">
            <v>1014.75</v>
          </cell>
          <cell r="F501">
            <v>3833.99</v>
          </cell>
        </row>
        <row r="502">
          <cell r="A502">
            <v>114515</v>
          </cell>
          <cell r="B502" t="str">
            <v xml:space="preserve"> ‡õéng c¶p phâi lŸng nhúa 3.5kg/m2,H 14cm </v>
          </cell>
          <cell r="C502" t="str">
            <v>m2</v>
          </cell>
          <cell r="D502">
            <v>16553.830000000002</v>
          </cell>
          <cell r="E502">
            <v>1014.75</v>
          </cell>
          <cell r="F502">
            <v>3833.99</v>
          </cell>
        </row>
        <row r="503">
          <cell r="A503">
            <v>114516</v>
          </cell>
          <cell r="B503" t="str">
            <v xml:space="preserve"> ‡õéng c¶p phâi lŸng nhúa 3.5kg/m2,H 16cm </v>
          </cell>
          <cell r="C503" t="str">
            <v>m2</v>
          </cell>
          <cell r="D503">
            <v>17135.96</v>
          </cell>
          <cell r="E503">
            <v>1127.5</v>
          </cell>
          <cell r="F503">
            <v>5294.56</v>
          </cell>
        </row>
        <row r="504">
          <cell r="A504">
            <v>114517</v>
          </cell>
          <cell r="B504" t="str">
            <v xml:space="preserve"> ‡õéng c¶p phâi lŸng nhúa 3.5kg/m2,H 18cm </v>
          </cell>
          <cell r="C504" t="str">
            <v>m2</v>
          </cell>
          <cell r="D504">
            <v>17710.04</v>
          </cell>
          <cell r="E504">
            <v>1127.5</v>
          </cell>
          <cell r="F504">
            <v>5294.56</v>
          </cell>
        </row>
        <row r="505">
          <cell r="A505">
            <v>114518</v>
          </cell>
          <cell r="B505" t="str">
            <v xml:space="preserve"> ‡õéng c¶p phâi lŸng nhúa 3.5kg/m2,H 20cm </v>
          </cell>
          <cell r="C505" t="str">
            <v>m2</v>
          </cell>
          <cell r="D505">
            <v>18286.13</v>
          </cell>
          <cell r="E505">
            <v>1127.5</v>
          </cell>
          <cell r="F505">
            <v>5294.56</v>
          </cell>
        </row>
        <row r="506">
          <cell r="A506">
            <v>114521</v>
          </cell>
          <cell r="B506" t="str">
            <v xml:space="preserve"> ‡õéng c¶p phâi lŸng nhúa 4.5kg/m2,H  6cm </v>
          </cell>
          <cell r="C506" t="str">
            <v>m2</v>
          </cell>
          <cell r="D506">
            <v>16874.689999999999</v>
          </cell>
          <cell r="E506">
            <v>957.85</v>
          </cell>
          <cell r="F506">
            <v>2738.57</v>
          </cell>
        </row>
        <row r="507">
          <cell r="A507">
            <v>114522</v>
          </cell>
          <cell r="B507" t="str">
            <v xml:space="preserve"> ‡õéng c¶p phâi lŸng nhúa 4.5kg/m2,H  8cm </v>
          </cell>
          <cell r="C507" t="str">
            <v>m2</v>
          </cell>
          <cell r="D507">
            <v>17444.740000000002</v>
          </cell>
          <cell r="E507">
            <v>957.85</v>
          </cell>
          <cell r="F507">
            <v>2738.57</v>
          </cell>
        </row>
        <row r="508">
          <cell r="A508">
            <v>114523</v>
          </cell>
          <cell r="B508" t="str">
            <v xml:space="preserve"> ‡õéng c¶p phâi lŸng nhúa 4.5kg/m2,H 10cm </v>
          </cell>
          <cell r="C508" t="str">
            <v>m2</v>
          </cell>
          <cell r="D508">
            <v>18024.849999999999</v>
          </cell>
          <cell r="E508">
            <v>1070.5999999999999</v>
          </cell>
          <cell r="F508">
            <v>3833.99</v>
          </cell>
        </row>
        <row r="509">
          <cell r="A509">
            <v>114524</v>
          </cell>
          <cell r="B509" t="str">
            <v xml:space="preserve"> ‡õéng c¶p phâi lŸng nhúa 4.5kg/m2,H 12cm </v>
          </cell>
          <cell r="C509" t="str">
            <v>m2</v>
          </cell>
          <cell r="D509">
            <v>18613.03</v>
          </cell>
          <cell r="E509">
            <v>1070.5999999999999</v>
          </cell>
          <cell r="F509">
            <v>3833.99</v>
          </cell>
        </row>
        <row r="510">
          <cell r="A510">
            <v>114525</v>
          </cell>
          <cell r="B510" t="str">
            <v xml:space="preserve"> ‡õéng c¶p phâi lŸng nhúa 4.5kg/m2,H 14cm </v>
          </cell>
          <cell r="C510" t="str">
            <v>m2</v>
          </cell>
          <cell r="D510">
            <v>19168.98</v>
          </cell>
          <cell r="E510">
            <v>1070.5999999999999</v>
          </cell>
          <cell r="F510">
            <v>3833.99</v>
          </cell>
        </row>
        <row r="511">
          <cell r="A511">
            <v>114526</v>
          </cell>
          <cell r="B511" t="str">
            <v xml:space="preserve"> ‡õéng c¶p phâi lŸng nhúa 4.5kg/m2,H 16cm </v>
          </cell>
          <cell r="C511" t="str">
            <v>m2</v>
          </cell>
          <cell r="D511">
            <v>19751.11</v>
          </cell>
          <cell r="E511">
            <v>1127.5</v>
          </cell>
          <cell r="F511">
            <v>5294.56</v>
          </cell>
        </row>
        <row r="512">
          <cell r="A512">
            <v>114527</v>
          </cell>
          <cell r="B512" t="str">
            <v xml:space="preserve"> ‡õéng c¶p phâi lŸng nhúa 4.5kg/m2,H 18cm </v>
          </cell>
          <cell r="C512" t="str">
            <v>m2</v>
          </cell>
          <cell r="D512">
            <v>20325.189999999999</v>
          </cell>
          <cell r="E512">
            <v>1127.5</v>
          </cell>
          <cell r="F512">
            <v>5294.56</v>
          </cell>
        </row>
        <row r="513">
          <cell r="A513">
            <v>114528</v>
          </cell>
          <cell r="B513" t="str">
            <v xml:space="preserve"> ‡õéng c¶p phâi lŸng nhúa 4.5kg/m2,H 20cm </v>
          </cell>
          <cell r="C513" t="str">
            <v>m2</v>
          </cell>
          <cell r="D513">
            <v>20901.28</v>
          </cell>
          <cell r="E513">
            <v>1127.5</v>
          </cell>
          <cell r="F513">
            <v>5294.56</v>
          </cell>
        </row>
        <row r="514">
          <cell r="A514">
            <v>114531</v>
          </cell>
          <cell r="B514" t="str">
            <v xml:space="preserve"> ‡õéng c¶p phâi lŸng nhúa 5.5kg/m2,H  6cm </v>
          </cell>
          <cell r="C514" t="str">
            <v>m2</v>
          </cell>
          <cell r="D514">
            <v>19621.14</v>
          </cell>
          <cell r="E514">
            <v>1353</v>
          </cell>
          <cell r="F514">
            <v>2921.14</v>
          </cell>
        </row>
        <row r="515">
          <cell r="A515">
            <v>114532</v>
          </cell>
          <cell r="B515" t="str">
            <v xml:space="preserve"> ‡õéng c¶p phâi lŸng nhúa 5.5kg/m2,H  8cm </v>
          </cell>
          <cell r="C515" t="str">
            <v>m2</v>
          </cell>
          <cell r="D515">
            <v>20191.18</v>
          </cell>
          <cell r="E515">
            <v>1353</v>
          </cell>
          <cell r="F515">
            <v>2921.14</v>
          </cell>
        </row>
        <row r="516">
          <cell r="A516">
            <v>114533</v>
          </cell>
          <cell r="B516" t="str">
            <v xml:space="preserve"> ‡õéng c¶p phâi lŸng nhúa 5.5kg/m2,H 10cm </v>
          </cell>
          <cell r="C516" t="str">
            <v>m2</v>
          </cell>
          <cell r="D516">
            <v>20771.3</v>
          </cell>
          <cell r="E516">
            <v>1408.85</v>
          </cell>
          <cell r="F516">
            <v>4199.13</v>
          </cell>
        </row>
        <row r="517">
          <cell r="A517">
            <v>114534</v>
          </cell>
          <cell r="B517" t="str">
            <v xml:space="preserve"> ‡õéng c¶p phâi lŸng nhúa 5.5kg/m2,H 12cm </v>
          </cell>
          <cell r="C517" t="str">
            <v>m2</v>
          </cell>
          <cell r="D517">
            <v>21359.48</v>
          </cell>
          <cell r="E517">
            <v>1408.85</v>
          </cell>
          <cell r="F517">
            <v>5050.96</v>
          </cell>
        </row>
        <row r="518">
          <cell r="A518">
            <v>114535</v>
          </cell>
          <cell r="B518" t="str">
            <v xml:space="preserve"> ‡õéng c¶p phâi lŸng nhúa 5.5kg/m2,H 14cm </v>
          </cell>
          <cell r="C518" t="str">
            <v>m2</v>
          </cell>
          <cell r="D518">
            <v>21915.42</v>
          </cell>
          <cell r="E518">
            <v>1408.85</v>
          </cell>
          <cell r="F518">
            <v>5050.96</v>
          </cell>
        </row>
        <row r="519">
          <cell r="A519">
            <v>114536</v>
          </cell>
          <cell r="B519" t="str">
            <v xml:space="preserve"> ‡õéng c¶p phâi lŸng nhúa 5.5kg/m2,H 16cm </v>
          </cell>
          <cell r="C519" t="str">
            <v>m2</v>
          </cell>
          <cell r="D519">
            <v>22497.56</v>
          </cell>
          <cell r="E519">
            <v>1465.75</v>
          </cell>
          <cell r="F519">
            <v>5477.13</v>
          </cell>
        </row>
        <row r="520">
          <cell r="A520">
            <v>114537</v>
          </cell>
          <cell r="B520" t="str">
            <v xml:space="preserve"> ‡õéng c¶p phâi lŸng nhúa 5.5kg/m2,H 18cm </v>
          </cell>
          <cell r="C520" t="str">
            <v>m2</v>
          </cell>
          <cell r="D520">
            <v>23071.63</v>
          </cell>
          <cell r="E520">
            <v>1465.75</v>
          </cell>
          <cell r="F520">
            <v>5477.13</v>
          </cell>
        </row>
        <row r="521">
          <cell r="A521">
            <v>114538</v>
          </cell>
          <cell r="B521" t="str">
            <v xml:space="preserve"> ‡õéng c¶p phâi lŸng nhúa 5.5kg/m2,H 20cm </v>
          </cell>
          <cell r="C521" t="str">
            <v>m2</v>
          </cell>
          <cell r="D521">
            <v>23647.72</v>
          </cell>
          <cell r="E521">
            <v>1465.75</v>
          </cell>
          <cell r="F521">
            <v>5477.13</v>
          </cell>
        </row>
        <row r="522">
          <cell r="A522">
            <v>114541</v>
          </cell>
          <cell r="B522" t="str">
            <v xml:space="preserve"> ‡õéng c¶p phâi lŸng nhúa 6.5kg/m2,H  6cm </v>
          </cell>
          <cell r="C522" t="str">
            <v>m2</v>
          </cell>
          <cell r="D522">
            <v>22556.29</v>
          </cell>
          <cell r="E522">
            <v>1353</v>
          </cell>
          <cell r="F522">
            <v>2921.14</v>
          </cell>
        </row>
        <row r="523">
          <cell r="A523">
            <v>114542</v>
          </cell>
          <cell r="B523" t="str">
            <v xml:space="preserve"> ‡õéng c¶p phâi lŸng nhúa 6.5kg/m2,H  8cm </v>
          </cell>
          <cell r="C523" t="str">
            <v>m2</v>
          </cell>
          <cell r="D523">
            <v>23126.33</v>
          </cell>
          <cell r="E523">
            <v>1353</v>
          </cell>
          <cell r="F523">
            <v>2921.14</v>
          </cell>
        </row>
        <row r="524">
          <cell r="A524">
            <v>114543</v>
          </cell>
          <cell r="B524" t="str">
            <v xml:space="preserve"> ‡õéng c¶p phâi lŸng nhúa 6.5kg/m2,H 10cm </v>
          </cell>
          <cell r="C524" t="str">
            <v>m2</v>
          </cell>
          <cell r="D524">
            <v>23706.45</v>
          </cell>
          <cell r="E524">
            <v>1429.54</v>
          </cell>
          <cell r="F524">
            <v>4199.13</v>
          </cell>
        </row>
        <row r="525">
          <cell r="A525">
            <v>114544</v>
          </cell>
          <cell r="B525" t="str">
            <v xml:space="preserve"> ‡õéng c¶p phâi lŸng nhúa 6.5kg/m2,H 12cm </v>
          </cell>
          <cell r="C525" t="str">
            <v>m2</v>
          </cell>
          <cell r="D525">
            <v>24294.63</v>
          </cell>
          <cell r="E525">
            <v>1429.54</v>
          </cell>
          <cell r="F525">
            <v>5050.96</v>
          </cell>
        </row>
        <row r="526">
          <cell r="A526">
            <v>114545</v>
          </cell>
          <cell r="B526" t="str">
            <v xml:space="preserve"> ‡õéng c¶p phâi lŸng nhúa 6.5kg/m2,H 14cm </v>
          </cell>
          <cell r="C526" t="str">
            <v>m2</v>
          </cell>
          <cell r="D526">
            <v>24850.57</v>
          </cell>
          <cell r="E526">
            <v>1429.54</v>
          </cell>
          <cell r="F526">
            <v>5050.96</v>
          </cell>
        </row>
        <row r="527">
          <cell r="A527">
            <v>114546</v>
          </cell>
          <cell r="B527" t="str">
            <v xml:space="preserve"> ‡õéng c¶p phâi lŸng nhúa 6.5kg/m2,H 16cm </v>
          </cell>
          <cell r="C527" t="str">
            <v>m2</v>
          </cell>
          <cell r="D527">
            <v>25432.71</v>
          </cell>
          <cell r="E527">
            <v>1465.75</v>
          </cell>
          <cell r="F527">
            <v>5477.13</v>
          </cell>
        </row>
        <row r="528">
          <cell r="A528">
            <v>114547</v>
          </cell>
          <cell r="B528" t="str">
            <v xml:space="preserve"> ‡õéng c¶p phâi lŸng nhúa 6.5kg/m2,H 18cm </v>
          </cell>
          <cell r="C528" t="str">
            <v>m2</v>
          </cell>
          <cell r="D528">
            <v>26006.78</v>
          </cell>
          <cell r="E528">
            <v>1465.75</v>
          </cell>
          <cell r="F528">
            <v>5477.13</v>
          </cell>
        </row>
        <row r="529">
          <cell r="A529">
            <v>114548</v>
          </cell>
          <cell r="B529" t="str">
            <v xml:space="preserve"> ‡õéng c¶p phâi lŸng nhúa 6.5kg/m2,H 20cm </v>
          </cell>
          <cell r="C529" t="str">
            <v>m2</v>
          </cell>
          <cell r="D529">
            <v>26582.87</v>
          </cell>
          <cell r="E529">
            <v>1465.75</v>
          </cell>
          <cell r="F529">
            <v>5477.13</v>
          </cell>
        </row>
        <row r="530">
          <cell r="A530">
            <v>114601</v>
          </cell>
          <cell r="B530" t="str">
            <v xml:space="preserve"> ‡õéng ½Ÿ d¯m kÂp ½¶t,½¬ l¿n ¾p d¡y  10cm </v>
          </cell>
          <cell r="C530" t="str">
            <v>m2</v>
          </cell>
          <cell r="D530">
            <v>10311.91</v>
          </cell>
          <cell r="E530">
            <v>1603.32</v>
          </cell>
          <cell r="F530">
            <v>1825.71</v>
          </cell>
        </row>
        <row r="531">
          <cell r="A531">
            <v>114602</v>
          </cell>
          <cell r="B531" t="str">
            <v xml:space="preserve"> ‡õéng ½Ÿ d¯m kÂp ½¶t,½¬ l¿n ¾p d¡y  12cm </v>
          </cell>
          <cell r="C531" t="str">
            <v>m2</v>
          </cell>
          <cell r="D531">
            <v>12673.4</v>
          </cell>
          <cell r="E531">
            <v>1655.04</v>
          </cell>
          <cell r="F531">
            <v>2190.85</v>
          </cell>
        </row>
        <row r="532">
          <cell r="A532">
            <v>114603</v>
          </cell>
          <cell r="B532" t="str">
            <v xml:space="preserve"> ‡õéng ½Ÿ d¯m kÂp ½¶t,½¬ l¿n ¾p d¡y  14cm </v>
          </cell>
          <cell r="C532" t="str">
            <v>m2</v>
          </cell>
          <cell r="D532">
            <v>15480.26</v>
          </cell>
          <cell r="E532">
            <v>1706.76</v>
          </cell>
          <cell r="F532">
            <v>2555.9899999999998</v>
          </cell>
        </row>
        <row r="533">
          <cell r="A533">
            <v>115111</v>
          </cell>
          <cell r="B533" t="str">
            <v xml:space="preserve"> ‡õéng ½Ÿ d¯m ½en,½¬ l¿n ¾p d¡y 3cm   </v>
          </cell>
          <cell r="C533" t="str">
            <v>m2</v>
          </cell>
          <cell r="D533">
            <v>11553.34</v>
          </cell>
          <cell r="E533">
            <v>96.96</v>
          </cell>
          <cell r="F533">
            <v>518.35</v>
          </cell>
        </row>
        <row r="534">
          <cell r="A534">
            <v>115112</v>
          </cell>
          <cell r="B534" t="str">
            <v xml:space="preserve"> ‡õéng ½Ÿ d¯m ½en,½¬ l¿n ¾p d¡y 4cm   </v>
          </cell>
          <cell r="C534" t="str">
            <v>m2</v>
          </cell>
          <cell r="D534">
            <v>16244.3</v>
          </cell>
          <cell r="E534">
            <v>128.53</v>
          </cell>
          <cell r="F534">
            <v>571.82000000000005</v>
          </cell>
        </row>
        <row r="535">
          <cell r="A535">
            <v>115113</v>
          </cell>
          <cell r="B535" t="str">
            <v xml:space="preserve"> ‡õéng ½Ÿ d¯m ½en,½¬ l¿n ¾p d¡y 5cm   </v>
          </cell>
          <cell r="C535" t="str">
            <v>m2</v>
          </cell>
          <cell r="D535">
            <v>19261.09</v>
          </cell>
          <cell r="E535">
            <v>161.22999999999999</v>
          </cell>
          <cell r="F535">
            <v>621.95000000000005</v>
          </cell>
        </row>
        <row r="536">
          <cell r="A536">
            <v>115114</v>
          </cell>
          <cell r="B536" t="str">
            <v xml:space="preserve"> ‡õéng ½Ÿ d¯m ½en,½¬ l¿n ¾p d¡y 6cm   </v>
          </cell>
          <cell r="C536" t="str">
            <v>m2</v>
          </cell>
          <cell r="D536">
            <v>23106.68</v>
          </cell>
          <cell r="E536">
            <v>192.79</v>
          </cell>
          <cell r="F536">
            <v>823.39</v>
          </cell>
        </row>
        <row r="537">
          <cell r="A537">
            <v>115115</v>
          </cell>
          <cell r="B537" t="str">
            <v xml:space="preserve"> ‡õéng ½Ÿ d¯m ½en,½¬ l¿n ¾p d¡y 7cm   </v>
          </cell>
          <cell r="C537" t="str">
            <v>m2</v>
          </cell>
          <cell r="D537">
            <v>26952.27</v>
          </cell>
          <cell r="E537">
            <v>226.62</v>
          </cell>
          <cell r="F537">
            <v>880.2</v>
          </cell>
        </row>
        <row r="538">
          <cell r="A538">
            <v>115116</v>
          </cell>
          <cell r="B538" t="str">
            <v xml:space="preserve"> ‡õéng ½Ÿ d¯m ½en,½¬ l¿n ¾p d¡y 8cm   </v>
          </cell>
          <cell r="C538" t="str">
            <v>m2</v>
          </cell>
          <cell r="D538">
            <v>30814.44</v>
          </cell>
          <cell r="E538">
            <v>258.19</v>
          </cell>
          <cell r="F538">
            <v>926.99</v>
          </cell>
        </row>
        <row r="539">
          <cell r="A539">
            <v>115121</v>
          </cell>
          <cell r="B539" t="str">
            <v xml:space="preserve"> ‡õéng BT nhúa h­t thá,½¬ l¿n ¾p d¡y 3cm  </v>
          </cell>
          <cell r="C539" t="str">
            <v>m2</v>
          </cell>
          <cell r="D539">
            <v>11159.71</v>
          </cell>
          <cell r="E539">
            <v>120.64</v>
          </cell>
          <cell r="F539">
            <v>592.91999999999996</v>
          </cell>
        </row>
        <row r="540">
          <cell r="A540">
            <v>115122</v>
          </cell>
          <cell r="B540" t="str">
            <v xml:space="preserve"> ‡õéng BT nhúa h­t thá,½¬ l¿n ¾p d¡y 4cm  </v>
          </cell>
          <cell r="C540" t="str">
            <v>m2</v>
          </cell>
          <cell r="D540">
            <v>14890.29</v>
          </cell>
          <cell r="E540">
            <v>161.22999999999999</v>
          </cell>
          <cell r="F540">
            <v>659.76</v>
          </cell>
        </row>
        <row r="541">
          <cell r="A541">
            <v>115123</v>
          </cell>
          <cell r="B541" t="str">
            <v xml:space="preserve"> ‡õéng BT nhúa h­t thá,½¬ l¿n ¾p d¡y 5cm  </v>
          </cell>
          <cell r="C541" t="str">
            <v>m2</v>
          </cell>
          <cell r="D541">
            <v>18604.86</v>
          </cell>
          <cell r="E541">
            <v>200.69</v>
          </cell>
          <cell r="F541">
            <v>761.62</v>
          </cell>
        </row>
        <row r="542">
          <cell r="A542">
            <v>115124</v>
          </cell>
          <cell r="B542" t="str">
            <v xml:space="preserve"> ‡õéng BT nhúa h­t thá,½¬ l¿n ¾p d¡y 6cm  </v>
          </cell>
          <cell r="C542" t="str">
            <v>m2</v>
          </cell>
          <cell r="D542">
            <v>22319.42</v>
          </cell>
          <cell r="E542">
            <v>241.27</v>
          </cell>
          <cell r="F542">
            <v>828.46</v>
          </cell>
        </row>
        <row r="543">
          <cell r="A543">
            <v>115125</v>
          </cell>
          <cell r="B543" t="str">
            <v xml:space="preserve"> ‡õéng BT nhúa h­t thá,½¬ l¿n ¾p d¡y 7cm  </v>
          </cell>
          <cell r="C543" t="str">
            <v>m2</v>
          </cell>
          <cell r="D543">
            <v>26033.99</v>
          </cell>
          <cell r="E543">
            <v>281.86</v>
          </cell>
          <cell r="F543">
            <v>898.64</v>
          </cell>
        </row>
        <row r="544">
          <cell r="A544">
            <v>115131</v>
          </cell>
          <cell r="B544" t="str">
            <v xml:space="preserve"> ‡õéng BT nhúa h­t mÙn,½¬ l¿n ¾p d¡y 3cm  </v>
          </cell>
          <cell r="C544" t="str">
            <v>m2</v>
          </cell>
          <cell r="D544">
            <v>13623.5</v>
          </cell>
          <cell r="E544">
            <v>125.15</v>
          </cell>
          <cell r="F544">
            <v>599.6</v>
          </cell>
        </row>
        <row r="545">
          <cell r="A545">
            <v>115132</v>
          </cell>
          <cell r="B545" t="str">
            <v xml:space="preserve"> ‡õéng BT nhúa h­t mÙn,½¬ l¿n ¾p d¡y 4cm  </v>
          </cell>
          <cell r="C545" t="str">
            <v>m2</v>
          </cell>
          <cell r="D545">
            <v>18164.669999999998</v>
          </cell>
          <cell r="E545">
            <v>166.86</v>
          </cell>
          <cell r="F545">
            <v>669.78</v>
          </cell>
        </row>
        <row r="546">
          <cell r="A546">
            <v>115133</v>
          </cell>
          <cell r="B546" t="str">
            <v xml:space="preserve"> ‡õéng BT nhúa h­t mÙn,½¬ l¿n ¾p d¡y 5cm  </v>
          </cell>
          <cell r="C546" t="str">
            <v>m2</v>
          </cell>
          <cell r="D546">
            <v>22705.83</v>
          </cell>
          <cell r="E546">
            <v>208.58</v>
          </cell>
          <cell r="F546">
            <v>771.65</v>
          </cell>
        </row>
        <row r="547">
          <cell r="A547">
            <v>115134</v>
          </cell>
          <cell r="B547" t="str">
            <v xml:space="preserve"> ‡õéng BT nhúa h­t mÙn,½¬ l¿n ¾p d¡y 6cm  </v>
          </cell>
          <cell r="C547" t="str">
            <v>m2</v>
          </cell>
          <cell r="D547">
            <v>27239.5</v>
          </cell>
          <cell r="E547">
            <v>250.29</v>
          </cell>
          <cell r="F547">
            <v>838.49</v>
          </cell>
        </row>
        <row r="548">
          <cell r="A548">
            <v>115135</v>
          </cell>
          <cell r="B548" t="str">
            <v xml:space="preserve"> ‡õéng BT nhúa h­t mÙn,½¬ l¿n ¾p d¡y 7cm  </v>
          </cell>
          <cell r="C548" t="str">
            <v>m2</v>
          </cell>
          <cell r="D548">
            <v>31791.91</v>
          </cell>
          <cell r="E548">
            <v>292.01</v>
          </cell>
          <cell r="F548">
            <v>805.07</v>
          </cell>
        </row>
        <row r="549">
          <cell r="A549">
            <v>115211</v>
          </cell>
          <cell r="B549" t="str">
            <v xml:space="preserve"> SX ½Ÿ d¯m ½en,      tr­m træn 20-25T/h   </v>
          </cell>
          <cell r="C549" t="str">
            <v>t¶n</v>
          </cell>
          <cell r="D549">
            <v>0</v>
          </cell>
          <cell r="E549">
            <v>0</v>
          </cell>
          <cell r="F549">
            <v>51554</v>
          </cell>
        </row>
        <row r="550">
          <cell r="A550">
            <v>115212</v>
          </cell>
          <cell r="B550" t="str">
            <v xml:space="preserve"> SX BT nhúa h­t thá, tr­m træn 20-25T/h   </v>
          </cell>
          <cell r="C550" t="str">
            <v>t¶n</v>
          </cell>
          <cell r="D550">
            <v>0</v>
          </cell>
          <cell r="E550">
            <v>0</v>
          </cell>
          <cell r="F550">
            <v>65013</v>
          </cell>
        </row>
        <row r="551">
          <cell r="A551">
            <v>115213</v>
          </cell>
          <cell r="B551" t="str">
            <v xml:space="preserve"> SX BT nhúa h­t mÙn, tr­m træn 20-25T/h   </v>
          </cell>
          <cell r="C551" t="str">
            <v>t¶n</v>
          </cell>
          <cell r="D551">
            <v>0</v>
          </cell>
          <cell r="E551">
            <v>0</v>
          </cell>
          <cell r="F551">
            <v>65013</v>
          </cell>
        </row>
        <row r="552">
          <cell r="A552">
            <v>115221</v>
          </cell>
          <cell r="B552" t="str">
            <v xml:space="preserve"> SX ½Ÿ d¯m ½en,      tr­m træn 50-60T/h   </v>
          </cell>
          <cell r="C552" t="str">
            <v>t¶n</v>
          </cell>
          <cell r="D552">
            <v>0</v>
          </cell>
          <cell r="E552">
            <v>0</v>
          </cell>
          <cell r="F552">
            <v>46015</v>
          </cell>
        </row>
        <row r="553">
          <cell r="A553">
            <v>115222</v>
          </cell>
          <cell r="B553" t="str">
            <v xml:space="preserve"> SX BT nhúa h­t thá, tr­m træn 50-60T/h   </v>
          </cell>
          <cell r="C553" t="str">
            <v>t¶n</v>
          </cell>
          <cell r="D553">
            <v>0</v>
          </cell>
          <cell r="E553">
            <v>0</v>
          </cell>
          <cell r="F553">
            <v>58128</v>
          </cell>
        </row>
        <row r="554">
          <cell r="A554">
            <v>115223</v>
          </cell>
          <cell r="B554" t="str">
            <v xml:space="preserve"> SX BT nhúa h­t mÙn, tr­m træn 50-60T/h   </v>
          </cell>
          <cell r="C554" t="str">
            <v>t¶n</v>
          </cell>
          <cell r="D554">
            <v>0</v>
          </cell>
          <cell r="E554">
            <v>0</v>
          </cell>
          <cell r="F554">
            <v>99008</v>
          </cell>
        </row>
        <row r="555">
          <cell r="A555">
            <v>115301</v>
          </cell>
          <cell r="B555" t="str">
            <v xml:space="preserve"> Lèp bŸm dÏnh = nhúa ½õéng (0.5kgnhúa/m2) </v>
          </cell>
          <cell r="C555" t="str">
            <v>m2</v>
          </cell>
          <cell r="D555">
            <v>1034.3699999999999</v>
          </cell>
          <cell r="E555">
            <v>33.94</v>
          </cell>
          <cell r="F555">
            <v>650.78</v>
          </cell>
        </row>
        <row r="556">
          <cell r="A556">
            <v>115302</v>
          </cell>
          <cell r="B556" t="str">
            <v xml:space="preserve"> Lèp bŸm dÏnh = nhúa ½õéng (0.8kgnhúa/m2) </v>
          </cell>
          <cell r="C556" t="str">
            <v>m2</v>
          </cell>
          <cell r="D556">
            <v>1895.25</v>
          </cell>
          <cell r="E556">
            <v>33.94</v>
          </cell>
          <cell r="F556">
            <v>650.78</v>
          </cell>
        </row>
        <row r="557">
          <cell r="A557">
            <v>115303</v>
          </cell>
          <cell r="B557" t="str">
            <v xml:space="preserve"> Lèp bŸm dÏnh = nhúa ½õéng (1.0kgnhúa/m2) </v>
          </cell>
          <cell r="C557" t="str">
            <v>m2</v>
          </cell>
          <cell r="D557">
            <v>2369.17</v>
          </cell>
          <cell r="E557">
            <v>33.94</v>
          </cell>
          <cell r="F557">
            <v>650.78</v>
          </cell>
        </row>
        <row r="558">
          <cell r="A558">
            <v>119311</v>
          </cell>
          <cell r="B558" t="str">
            <v xml:space="preserve"> BT âng câng D=0.75m,d¡y  8cm         </v>
          </cell>
          <cell r="C558" t="str">
            <v>m</v>
          </cell>
          <cell r="D558">
            <v>66302</v>
          </cell>
          <cell r="E558">
            <v>37188</v>
          </cell>
          <cell r="F558">
            <v>1796</v>
          </cell>
        </row>
        <row r="559">
          <cell r="A559">
            <v>119312</v>
          </cell>
          <cell r="B559" t="str">
            <v xml:space="preserve"> BT âng câng D=1.00m,d¡y  9cm         </v>
          </cell>
          <cell r="C559" t="str">
            <v>m</v>
          </cell>
          <cell r="D559">
            <v>101628</v>
          </cell>
          <cell r="E559">
            <v>45895</v>
          </cell>
          <cell r="F559">
            <v>2589</v>
          </cell>
        </row>
        <row r="560">
          <cell r="A560">
            <v>119313</v>
          </cell>
          <cell r="B560" t="str">
            <v xml:space="preserve"> BT âng câng D=1.00m,d¡y 12cm         </v>
          </cell>
          <cell r="C560" t="str">
            <v>m</v>
          </cell>
          <cell r="D560">
            <v>148636</v>
          </cell>
          <cell r="E560">
            <v>48631</v>
          </cell>
          <cell r="F560">
            <v>3384</v>
          </cell>
        </row>
        <row r="561">
          <cell r="A561">
            <v>119314</v>
          </cell>
          <cell r="B561" t="str">
            <v xml:space="preserve"> BT âng câng D=1.25m,d¡y 10cm         </v>
          </cell>
          <cell r="C561" t="str">
            <v>m</v>
          </cell>
          <cell r="D561">
            <v>149004</v>
          </cell>
          <cell r="E561">
            <v>52238</v>
          </cell>
          <cell r="F561">
            <v>3390</v>
          </cell>
        </row>
        <row r="562">
          <cell r="A562">
            <v>119315</v>
          </cell>
          <cell r="B562" t="str">
            <v xml:space="preserve"> BT âng câng D=1.25m,d¡y 13cm         </v>
          </cell>
          <cell r="C562" t="str">
            <v>m</v>
          </cell>
          <cell r="D562">
            <v>200915</v>
          </cell>
          <cell r="E562">
            <v>55969</v>
          </cell>
          <cell r="F562">
            <v>4830</v>
          </cell>
        </row>
        <row r="563">
          <cell r="A563">
            <v>119316</v>
          </cell>
          <cell r="B563" t="str">
            <v xml:space="preserve"> BT âng câng D=1.50m,d¡y 12cm         </v>
          </cell>
          <cell r="C563" t="str">
            <v>m</v>
          </cell>
          <cell r="D563">
            <v>212234</v>
          </cell>
          <cell r="E563">
            <v>63432</v>
          </cell>
          <cell r="F563">
            <v>3628</v>
          </cell>
        </row>
        <row r="564">
          <cell r="A564">
            <v>119317</v>
          </cell>
          <cell r="B564" t="str">
            <v xml:space="preserve"> BT âng câng D=1.50m,d¡y 15cm         </v>
          </cell>
          <cell r="C564" t="str">
            <v>m</v>
          </cell>
          <cell r="D564">
            <v>274226</v>
          </cell>
          <cell r="E564">
            <v>68780</v>
          </cell>
          <cell r="F564">
            <v>6278</v>
          </cell>
        </row>
        <row r="565">
          <cell r="A565">
            <v>119411</v>
          </cell>
          <cell r="B565" t="str">
            <v xml:space="preserve"> MÜng thµn câng ½çn lo­i I  D=0.75m   </v>
          </cell>
          <cell r="C565" t="str">
            <v>m</v>
          </cell>
          <cell r="D565">
            <v>0</v>
          </cell>
          <cell r="E565">
            <v>13510</v>
          </cell>
          <cell r="F565">
            <v>0</v>
          </cell>
        </row>
        <row r="566">
          <cell r="A566">
            <v>119412</v>
          </cell>
          <cell r="B566" t="str">
            <v xml:space="preserve"> MÜng thµn câng ½çn lo­i I  D=1.00m   </v>
          </cell>
          <cell r="C566" t="str">
            <v>m</v>
          </cell>
          <cell r="D566">
            <v>0</v>
          </cell>
          <cell r="E566">
            <v>18148</v>
          </cell>
          <cell r="F566">
            <v>0</v>
          </cell>
        </row>
        <row r="567">
          <cell r="A567">
            <v>119413</v>
          </cell>
          <cell r="B567" t="str">
            <v xml:space="preserve"> MÜng thµn câng ½çn lo­i I  D=1.25m   </v>
          </cell>
          <cell r="C567" t="str">
            <v>m</v>
          </cell>
          <cell r="D567">
            <v>0</v>
          </cell>
          <cell r="E567">
            <v>21375</v>
          </cell>
          <cell r="F567">
            <v>0</v>
          </cell>
        </row>
        <row r="568">
          <cell r="A568">
            <v>119414</v>
          </cell>
          <cell r="B568" t="str">
            <v xml:space="preserve"> MÜng thµn câng ½çn lo­i I  D=1.50m   </v>
          </cell>
          <cell r="C568" t="str">
            <v>m</v>
          </cell>
          <cell r="D568">
            <v>0</v>
          </cell>
          <cell r="E568">
            <v>28936</v>
          </cell>
          <cell r="F568">
            <v>0</v>
          </cell>
        </row>
        <row r="569">
          <cell r="A569">
            <v>119421</v>
          </cell>
          <cell r="B569" t="str">
            <v xml:space="preserve"> MÜng thµn câng ½çn lo­i II D=0.75m   </v>
          </cell>
          <cell r="C569" t="str">
            <v>m</v>
          </cell>
          <cell r="D569">
            <v>106718</v>
          </cell>
          <cell r="E569">
            <v>17039</v>
          </cell>
          <cell r="F569">
            <v>0</v>
          </cell>
        </row>
        <row r="570">
          <cell r="A570">
            <v>119422</v>
          </cell>
          <cell r="B570" t="str">
            <v xml:space="preserve"> MÜng thµn câng ½çn lo­i II D=1.00m   </v>
          </cell>
          <cell r="C570" t="str">
            <v>m</v>
          </cell>
          <cell r="D570">
            <v>156520</v>
          </cell>
          <cell r="E570">
            <v>21979</v>
          </cell>
          <cell r="F570">
            <v>0</v>
          </cell>
        </row>
        <row r="571">
          <cell r="A571">
            <v>119423</v>
          </cell>
          <cell r="B571" t="str">
            <v xml:space="preserve"> MÜng thµn câng ½çn lo­i II D=1.25m   </v>
          </cell>
          <cell r="C571" t="str">
            <v>m</v>
          </cell>
          <cell r="D571">
            <v>213436</v>
          </cell>
          <cell r="E571">
            <v>26315</v>
          </cell>
          <cell r="F571">
            <v>0</v>
          </cell>
        </row>
        <row r="572">
          <cell r="A572">
            <v>119424</v>
          </cell>
          <cell r="B572" t="str">
            <v xml:space="preserve"> MÜng thµn câng ½çn lo­i II D=1.50m   </v>
          </cell>
          <cell r="C572" t="str">
            <v>m</v>
          </cell>
          <cell r="D572">
            <v>284581</v>
          </cell>
          <cell r="E572">
            <v>36296</v>
          </cell>
          <cell r="F572">
            <v>0</v>
          </cell>
        </row>
        <row r="573">
          <cell r="A573">
            <v>119431</v>
          </cell>
          <cell r="B573" t="str">
            <v xml:space="preserve"> MÜng thµn câng ½çn lo­i III D=0.75m  </v>
          </cell>
          <cell r="C573" t="str">
            <v>m</v>
          </cell>
          <cell r="D573">
            <v>150433</v>
          </cell>
          <cell r="E573">
            <v>26315</v>
          </cell>
          <cell r="F573">
            <v>0</v>
          </cell>
        </row>
        <row r="574">
          <cell r="A574">
            <v>119432</v>
          </cell>
          <cell r="B574" t="str">
            <v xml:space="preserve"> MÜng thµn câng ½çn lo­i III D=1.00m  </v>
          </cell>
          <cell r="C574" t="str">
            <v>m</v>
          </cell>
          <cell r="D574">
            <v>214224</v>
          </cell>
          <cell r="E574">
            <v>37002</v>
          </cell>
          <cell r="F574">
            <v>0</v>
          </cell>
        </row>
        <row r="575">
          <cell r="A575">
            <v>119433</v>
          </cell>
          <cell r="B575" t="str">
            <v xml:space="preserve"> MÜng thµn câng ½çn lo­i III D=1.25m  </v>
          </cell>
          <cell r="C575" t="str">
            <v>m</v>
          </cell>
          <cell r="D575">
            <v>272262</v>
          </cell>
          <cell r="E575">
            <v>45975</v>
          </cell>
          <cell r="F575">
            <v>0</v>
          </cell>
        </row>
        <row r="576">
          <cell r="A576">
            <v>119434</v>
          </cell>
          <cell r="B576" t="str">
            <v xml:space="preserve"> MÜng thµn câng ½çn lo­i III D=1.50m  </v>
          </cell>
          <cell r="C576" t="str">
            <v>m</v>
          </cell>
          <cell r="D576">
            <v>337309</v>
          </cell>
          <cell r="E576">
            <v>58780</v>
          </cell>
          <cell r="F576">
            <v>0</v>
          </cell>
        </row>
        <row r="577">
          <cell r="A577">
            <v>119441</v>
          </cell>
          <cell r="B577" t="str">
            <v xml:space="preserve"> MÜng thµn câng ½çn lo­i IVa D=0.75m  </v>
          </cell>
          <cell r="C577" t="str">
            <v>m</v>
          </cell>
          <cell r="D577">
            <v>82529</v>
          </cell>
          <cell r="E577">
            <v>18451</v>
          </cell>
          <cell r="F577">
            <v>0</v>
          </cell>
        </row>
        <row r="578">
          <cell r="A578">
            <v>119442</v>
          </cell>
          <cell r="B578" t="str">
            <v xml:space="preserve"> MÜng thµn câng ½çn lo­i IVa D=1.00m  </v>
          </cell>
          <cell r="C578" t="str">
            <v>m</v>
          </cell>
          <cell r="D578">
            <v>130907</v>
          </cell>
          <cell r="E578">
            <v>25206</v>
          </cell>
          <cell r="F578">
            <v>0</v>
          </cell>
        </row>
        <row r="579">
          <cell r="A579">
            <v>119443</v>
          </cell>
          <cell r="B579" t="str">
            <v xml:space="preserve"> MÜng thµn câng ½çn lo­i IVa D=1.25m  </v>
          </cell>
          <cell r="C579" t="str">
            <v>m</v>
          </cell>
          <cell r="D579">
            <v>173595</v>
          </cell>
          <cell r="E579">
            <v>31457</v>
          </cell>
          <cell r="F579">
            <v>0</v>
          </cell>
        </row>
        <row r="580">
          <cell r="A580">
            <v>119444</v>
          </cell>
          <cell r="B580" t="str">
            <v xml:space="preserve"> MÜng thµn câng ½çn lo­i IVa D=1.50m  </v>
          </cell>
          <cell r="C580" t="str">
            <v>m</v>
          </cell>
          <cell r="D580">
            <v>224819</v>
          </cell>
          <cell r="E580">
            <v>41640</v>
          </cell>
          <cell r="F580">
            <v>0</v>
          </cell>
        </row>
        <row r="581">
          <cell r="A581">
            <v>119451</v>
          </cell>
          <cell r="B581" t="str">
            <v xml:space="preserve"> MÜng thµn câng ½ái lo­i IVb D=0.75m  </v>
          </cell>
          <cell r="C581" t="str">
            <v>m</v>
          </cell>
          <cell r="D581">
            <v>26035</v>
          </cell>
          <cell r="E581">
            <v>14619</v>
          </cell>
          <cell r="F581">
            <v>0</v>
          </cell>
        </row>
        <row r="582">
          <cell r="A582">
            <v>119452</v>
          </cell>
          <cell r="B582" t="str">
            <v xml:space="preserve"> MÜng thµn câng ½ái lo­i IVb D=1.00m  </v>
          </cell>
          <cell r="C582" t="str">
            <v>m</v>
          </cell>
          <cell r="D582">
            <v>47966</v>
          </cell>
          <cell r="E582">
            <v>19761</v>
          </cell>
          <cell r="F582">
            <v>0</v>
          </cell>
        </row>
        <row r="583">
          <cell r="A583">
            <v>119453</v>
          </cell>
          <cell r="B583" t="str">
            <v xml:space="preserve"> MÜng thµn câng ½ái lo­i IVb D=1.25m  </v>
          </cell>
          <cell r="C583" t="str">
            <v>m</v>
          </cell>
          <cell r="D583">
            <v>62695</v>
          </cell>
          <cell r="E583">
            <v>24298</v>
          </cell>
          <cell r="F583">
            <v>0</v>
          </cell>
        </row>
        <row r="584">
          <cell r="A584">
            <v>119454</v>
          </cell>
          <cell r="B584" t="str">
            <v xml:space="preserve"> MÜng thµn câng ½ái lo­i IVb D=1.50m  </v>
          </cell>
          <cell r="C584" t="str">
            <v>m</v>
          </cell>
          <cell r="D584">
            <v>88728</v>
          </cell>
          <cell r="E584">
            <v>32868</v>
          </cell>
          <cell r="F584">
            <v>0</v>
          </cell>
        </row>
        <row r="585">
          <cell r="A585">
            <v>119511</v>
          </cell>
          <cell r="B585" t="str">
            <v xml:space="preserve"> MÜng thµn câng ½ái lo­i I  D=0.75m   </v>
          </cell>
          <cell r="C585" t="str">
            <v>m</v>
          </cell>
          <cell r="D585">
            <v>94857</v>
          </cell>
          <cell r="E585">
            <v>36800</v>
          </cell>
          <cell r="F585">
            <v>0</v>
          </cell>
        </row>
        <row r="586">
          <cell r="A586">
            <v>119512</v>
          </cell>
          <cell r="B586" t="str">
            <v xml:space="preserve"> MÜng thµn câng ½ái lo­i I  D=1.00m   </v>
          </cell>
          <cell r="C586" t="str">
            <v>m</v>
          </cell>
          <cell r="D586">
            <v>177385</v>
          </cell>
          <cell r="E586">
            <v>49403</v>
          </cell>
          <cell r="F586">
            <v>0</v>
          </cell>
        </row>
        <row r="587">
          <cell r="A587">
            <v>119513</v>
          </cell>
          <cell r="B587" t="str">
            <v xml:space="preserve"> MÜng thµn câng ½ái lo­i I  D=1.25m   </v>
          </cell>
          <cell r="C587" t="str">
            <v>m</v>
          </cell>
          <cell r="D587">
            <v>234775</v>
          </cell>
          <cell r="E587">
            <v>58175</v>
          </cell>
          <cell r="F587">
            <v>0</v>
          </cell>
        </row>
        <row r="588">
          <cell r="A588">
            <v>119514</v>
          </cell>
          <cell r="B588" t="str">
            <v xml:space="preserve"> MÜng thµn câng ½ái lo­i I  D=1.50m   </v>
          </cell>
          <cell r="C588" t="str">
            <v>m</v>
          </cell>
          <cell r="D588">
            <v>297698</v>
          </cell>
          <cell r="E588">
            <v>74710</v>
          </cell>
          <cell r="F588">
            <v>0</v>
          </cell>
        </row>
        <row r="589">
          <cell r="A589">
            <v>119521</v>
          </cell>
          <cell r="B589" t="str">
            <v xml:space="preserve"> MÜng thµn câng ½ái lo­i II D=0.75m   </v>
          </cell>
          <cell r="C589" t="str">
            <v>m</v>
          </cell>
          <cell r="D589">
            <v>260863</v>
          </cell>
          <cell r="E589">
            <v>44161</v>
          </cell>
          <cell r="F589">
            <v>0</v>
          </cell>
        </row>
        <row r="590">
          <cell r="A590">
            <v>119522</v>
          </cell>
          <cell r="B590" t="str">
            <v xml:space="preserve"> MÜng thµn câng ½ái lo­i II D=1.00m   </v>
          </cell>
          <cell r="C590" t="str">
            <v>m</v>
          </cell>
          <cell r="D590">
            <v>402679</v>
          </cell>
          <cell r="E590">
            <v>59284</v>
          </cell>
          <cell r="F590">
            <v>0</v>
          </cell>
        </row>
        <row r="591">
          <cell r="A591">
            <v>119523</v>
          </cell>
          <cell r="B591" t="str">
            <v xml:space="preserve"> MÜng thµn câng ½ái lo­i II D=1.25m   </v>
          </cell>
          <cell r="C591" t="str">
            <v>m</v>
          </cell>
          <cell r="D591">
            <v>517143</v>
          </cell>
          <cell r="E591">
            <v>70879</v>
          </cell>
          <cell r="F591">
            <v>0</v>
          </cell>
        </row>
        <row r="592">
          <cell r="A592">
            <v>119524</v>
          </cell>
          <cell r="B592" t="str">
            <v xml:space="preserve"> MÜng thµn câng ½ái lo­i II D=1.50m   </v>
          </cell>
          <cell r="C592" t="str">
            <v>m</v>
          </cell>
          <cell r="D592">
            <v>636825</v>
          </cell>
          <cell r="E592">
            <v>90438</v>
          </cell>
          <cell r="F592">
            <v>0</v>
          </cell>
        </row>
        <row r="593">
          <cell r="A593">
            <v>119531</v>
          </cell>
          <cell r="B593" t="str">
            <v xml:space="preserve"> MÜng thµn câng ½ái lo­i III D=0.75m  </v>
          </cell>
          <cell r="C593" t="str">
            <v>m</v>
          </cell>
          <cell r="D593">
            <v>360693</v>
          </cell>
          <cell r="E593">
            <v>66442</v>
          </cell>
          <cell r="F593">
            <v>0</v>
          </cell>
        </row>
        <row r="594">
          <cell r="A594">
            <v>119532</v>
          </cell>
          <cell r="B594" t="str">
            <v xml:space="preserve"> MÜng thµn câng ½ái lo­i III D=1.00m  </v>
          </cell>
          <cell r="C594" t="str">
            <v>m</v>
          </cell>
          <cell r="D594">
            <v>518117</v>
          </cell>
          <cell r="E594">
            <v>90438</v>
          </cell>
          <cell r="F594">
            <v>0</v>
          </cell>
        </row>
        <row r="595">
          <cell r="A595">
            <v>119533</v>
          </cell>
          <cell r="B595" t="str">
            <v xml:space="preserve"> MÜng thµn câng ½ái lo­i III D=1.25m  </v>
          </cell>
          <cell r="C595" t="str">
            <v>m</v>
          </cell>
          <cell r="D595">
            <v>661779</v>
          </cell>
          <cell r="E595">
            <v>110200</v>
          </cell>
          <cell r="F595">
            <v>0</v>
          </cell>
        </row>
        <row r="596">
          <cell r="A596">
            <v>119534</v>
          </cell>
          <cell r="B596" t="str">
            <v xml:space="preserve"> MÜng thµn câng ½ái lo­i III D=1.50m  </v>
          </cell>
          <cell r="C596" t="str">
            <v>m</v>
          </cell>
          <cell r="D596">
            <v>795183</v>
          </cell>
          <cell r="E596">
            <v>138229</v>
          </cell>
          <cell r="F596">
            <v>0</v>
          </cell>
        </row>
        <row r="597">
          <cell r="A597">
            <v>119541</v>
          </cell>
          <cell r="B597" t="str">
            <v xml:space="preserve"> MÜng thµn câng ½ái lo­i IVa D=0.75m  </v>
          </cell>
          <cell r="C597" t="str">
            <v>m</v>
          </cell>
          <cell r="D597">
            <v>213433</v>
          </cell>
          <cell r="E597">
            <v>47790</v>
          </cell>
          <cell r="F597">
            <v>0</v>
          </cell>
        </row>
        <row r="598">
          <cell r="A598">
            <v>119542</v>
          </cell>
          <cell r="B598" t="str">
            <v xml:space="preserve"> MÜng thµn câng ½ái lo­i IVa D=1.00m  </v>
          </cell>
          <cell r="C598" t="str">
            <v>m</v>
          </cell>
          <cell r="D598">
            <v>333905</v>
          </cell>
          <cell r="E598">
            <v>64930</v>
          </cell>
          <cell r="F598">
            <v>0</v>
          </cell>
        </row>
        <row r="599">
          <cell r="A599">
            <v>119543</v>
          </cell>
          <cell r="B599" t="str">
            <v xml:space="preserve"> MÜng thµn câng ½ái lo­i IVa D=1.25m  </v>
          </cell>
          <cell r="C599" t="str">
            <v>m</v>
          </cell>
          <cell r="D599">
            <v>427026</v>
          </cell>
          <cell r="E599">
            <v>78440</v>
          </cell>
          <cell r="F599">
            <v>0</v>
          </cell>
        </row>
        <row r="600">
          <cell r="A600">
            <v>119544</v>
          </cell>
          <cell r="B600" t="str">
            <v xml:space="preserve"> MÜng thµn câng ½ái lo­i IVa D=1.50m  </v>
          </cell>
          <cell r="C600" t="str">
            <v>m</v>
          </cell>
          <cell r="D600">
            <v>530107</v>
          </cell>
          <cell r="E600">
            <v>99714</v>
          </cell>
          <cell r="F600">
            <v>0</v>
          </cell>
        </row>
        <row r="601">
          <cell r="A601">
            <v>119551</v>
          </cell>
          <cell r="B601" t="str">
            <v xml:space="preserve"> MÜng thµn câng ½ái lo­i IVb D=0.75m  </v>
          </cell>
          <cell r="C601" t="str">
            <v>m</v>
          </cell>
          <cell r="D601">
            <v>77008</v>
          </cell>
          <cell r="E601">
            <v>39422</v>
          </cell>
          <cell r="F601">
            <v>0</v>
          </cell>
        </row>
        <row r="602">
          <cell r="A602">
            <v>119552</v>
          </cell>
          <cell r="B602" t="str">
            <v xml:space="preserve"> MÜng thµn câng ½ái lo­i IVb D=1.00m  </v>
          </cell>
          <cell r="C602" t="str">
            <v>m</v>
          </cell>
          <cell r="D602">
            <v>141278</v>
          </cell>
          <cell r="E602">
            <v>54747</v>
          </cell>
          <cell r="F602">
            <v>0</v>
          </cell>
        </row>
        <row r="603">
          <cell r="A603">
            <v>119553</v>
          </cell>
          <cell r="B603" t="str">
            <v xml:space="preserve"> MÜng thµn câng ½ái lo­i IVb D=1.25m  </v>
          </cell>
          <cell r="C603" t="str">
            <v>m</v>
          </cell>
          <cell r="D603">
            <v>184182</v>
          </cell>
          <cell r="E603">
            <v>65333</v>
          </cell>
          <cell r="F603">
            <v>0</v>
          </cell>
        </row>
        <row r="604">
          <cell r="A604">
            <v>119554</v>
          </cell>
          <cell r="B604" t="str">
            <v xml:space="preserve"> MÜng thµn câng ½ái lo­i IVb D=1.50m  </v>
          </cell>
          <cell r="C604" t="str">
            <v>m</v>
          </cell>
          <cell r="D604">
            <v>228655</v>
          </cell>
          <cell r="E604">
            <v>84792</v>
          </cell>
          <cell r="F604">
            <v>0</v>
          </cell>
        </row>
        <row r="605">
          <cell r="A605">
            <v>119611</v>
          </cell>
          <cell r="B605" t="str">
            <v xml:space="preserve"> MÜng thµn câng ba  lo­i I  D=0.75m   </v>
          </cell>
          <cell r="C605" t="str">
            <v>m</v>
          </cell>
          <cell r="D605">
            <v>159835</v>
          </cell>
          <cell r="E605">
            <v>57167</v>
          </cell>
          <cell r="F605">
            <v>0</v>
          </cell>
        </row>
        <row r="606">
          <cell r="A606">
            <v>119612</v>
          </cell>
          <cell r="B606" t="str">
            <v xml:space="preserve"> MÜng thµn câng ba  lo­i I  D=1.00m   </v>
          </cell>
          <cell r="C606" t="str">
            <v>m</v>
          </cell>
          <cell r="D606">
            <v>298013</v>
          </cell>
          <cell r="E606">
            <v>76525</v>
          </cell>
          <cell r="F606">
            <v>0</v>
          </cell>
        </row>
        <row r="607">
          <cell r="A607">
            <v>119613</v>
          </cell>
          <cell r="B607" t="str">
            <v xml:space="preserve"> MÜng thµn câng ba  lo­i I  D=1.25m   </v>
          </cell>
          <cell r="C607" t="str">
            <v>m</v>
          </cell>
          <cell r="D607">
            <v>391608</v>
          </cell>
          <cell r="E607">
            <v>90741</v>
          </cell>
          <cell r="F607">
            <v>0</v>
          </cell>
        </row>
        <row r="608">
          <cell r="A608">
            <v>119614</v>
          </cell>
          <cell r="B608" t="str">
            <v xml:space="preserve"> MÜng thµn câng ba  lo­i I  D=1.50m   </v>
          </cell>
          <cell r="C608" t="str">
            <v>m</v>
          </cell>
          <cell r="D608">
            <v>483305</v>
          </cell>
          <cell r="E608">
            <v>116249</v>
          </cell>
          <cell r="F608">
            <v>0</v>
          </cell>
        </row>
        <row r="609">
          <cell r="A609">
            <v>119621</v>
          </cell>
          <cell r="B609" t="str">
            <v xml:space="preserve"> MÜng thµn câng ba  lo­i II D=0.75m   </v>
          </cell>
          <cell r="C609" t="str">
            <v>m</v>
          </cell>
          <cell r="D609">
            <v>420701</v>
          </cell>
          <cell r="E609">
            <v>68661</v>
          </cell>
          <cell r="F609">
            <v>0</v>
          </cell>
        </row>
        <row r="610">
          <cell r="A610">
            <v>119622</v>
          </cell>
          <cell r="B610" t="str">
            <v xml:space="preserve"> MÜng thµn câng ba  lo­i II D=1.00m   </v>
          </cell>
          <cell r="C610" t="str">
            <v>m</v>
          </cell>
          <cell r="D610">
            <v>646625</v>
          </cell>
          <cell r="E610">
            <v>92052</v>
          </cell>
          <cell r="F610">
            <v>0</v>
          </cell>
        </row>
        <row r="611">
          <cell r="A611">
            <v>119623</v>
          </cell>
          <cell r="B611" t="str">
            <v xml:space="preserve"> MÜng thµn câng ba  lo­i II D=1.25m   </v>
          </cell>
          <cell r="C611" t="str">
            <v>m</v>
          </cell>
          <cell r="D611">
            <v>820825</v>
          </cell>
          <cell r="E611">
            <v>109796</v>
          </cell>
          <cell r="F611">
            <v>0</v>
          </cell>
        </row>
        <row r="612">
          <cell r="A612">
            <v>119624</v>
          </cell>
          <cell r="B612" t="str">
            <v xml:space="preserve"> MÜng thµn câng ba  lo­i II D=1.50m   </v>
          </cell>
          <cell r="C612" t="str">
            <v>m</v>
          </cell>
          <cell r="D612">
            <v>993496</v>
          </cell>
          <cell r="E612">
            <v>138733</v>
          </cell>
          <cell r="F612">
            <v>0</v>
          </cell>
        </row>
        <row r="613">
          <cell r="A613">
            <v>119631</v>
          </cell>
          <cell r="B613" t="str">
            <v xml:space="preserve"> MÜng thµn câng ba  lo­i III D=0.75m  </v>
          </cell>
          <cell r="C613" t="str">
            <v>m</v>
          </cell>
          <cell r="D613">
            <v>587499</v>
          </cell>
          <cell r="E613">
            <v>102638</v>
          </cell>
          <cell r="F613">
            <v>0</v>
          </cell>
        </row>
        <row r="614">
          <cell r="A614">
            <v>119632</v>
          </cell>
          <cell r="B614" t="str">
            <v xml:space="preserve"> MÜng thµn câng ba  lo­i III D=1.00m  </v>
          </cell>
          <cell r="C614" t="str">
            <v>m</v>
          </cell>
          <cell r="D614">
            <v>838214</v>
          </cell>
          <cell r="E614">
            <v>139539</v>
          </cell>
          <cell r="F614">
            <v>0</v>
          </cell>
        </row>
        <row r="615">
          <cell r="A615">
            <v>119633</v>
          </cell>
          <cell r="B615" t="str">
            <v xml:space="preserve"> MÜng thµn câng ba  lo­i III D=1.25m  </v>
          </cell>
          <cell r="C615" t="str">
            <v>m</v>
          </cell>
          <cell r="D615">
            <v>1048114</v>
          </cell>
          <cell r="E615">
            <v>169585</v>
          </cell>
          <cell r="F615">
            <v>0</v>
          </cell>
        </row>
        <row r="616">
          <cell r="A616">
            <v>119634</v>
          </cell>
          <cell r="B616" t="str">
            <v xml:space="preserve"> MÜng thµn câng ba  lo­i III D=1.50m  </v>
          </cell>
          <cell r="C616" t="str">
            <v>m</v>
          </cell>
          <cell r="D616">
            <v>1271664</v>
          </cell>
          <cell r="E616">
            <v>212434</v>
          </cell>
          <cell r="F616">
            <v>0</v>
          </cell>
        </row>
        <row r="617">
          <cell r="A617">
            <v>119641</v>
          </cell>
          <cell r="B617" t="str">
            <v xml:space="preserve"> MÜng thµn câng ba  lo­i IVa D=0.75m  </v>
          </cell>
          <cell r="C617" t="str">
            <v>m</v>
          </cell>
          <cell r="D617">
            <v>340070</v>
          </cell>
          <cell r="E617">
            <v>73803</v>
          </cell>
          <cell r="F617">
            <v>0</v>
          </cell>
        </row>
        <row r="618">
          <cell r="A618">
            <v>119642</v>
          </cell>
          <cell r="B618" t="str">
            <v xml:space="preserve"> MÜng thµn câng ba  lo­i IVa D=1.00m  </v>
          </cell>
          <cell r="C618" t="str">
            <v>m</v>
          </cell>
          <cell r="D618">
            <v>535164</v>
          </cell>
          <cell r="E618">
            <v>100319</v>
          </cell>
          <cell r="F618">
            <v>0</v>
          </cell>
        </row>
        <row r="619">
          <cell r="A619">
            <v>119643</v>
          </cell>
          <cell r="B619" t="str">
            <v xml:space="preserve"> MÜng thµn câng ba  lo­i IVa D=1.25m  </v>
          </cell>
          <cell r="C619" t="str">
            <v>m</v>
          </cell>
          <cell r="D619">
            <v>680932</v>
          </cell>
          <cell r="E619">
            <v>119375</v>
          </cell>
          <cell r="F619">
            <v>0</v>
          </cell>
        </row>
        <row r="620">
          <cell r="A620">
            <v>119644</v>
          </cell>
          <cell r="B620" t="str">
            <v xml:space="preserve"> MÜng thµn câng ba  lo­i IVa D=1.50m  </v>
          </cell>
          <cell r="C620" t="str">
            <v>m</v>
          </cell>
          <cell r="D620">
            <v>834605</v>
          </cell>
          <cell r="E620">
            <v>152747</v>
          </cell>
          <cell r="F620">
            <v>0</v>
          </cell>
        </row>
        <row r="621">
          <cell r="A621">
            <v>119651</v>
          </cell>
          <cell r="B621" t="str">
            <v xml:space="preserve"> MÜng thµn câng ba  lo­i IVb D=0.75m  </v>
          </cell>
          <cell r="C621" t="str">
            <v>m</v>
          </cell>
          <cell r="D621">
            <v>143285</v>
          </cell>
          <cell r="E621">
            <v>62309</v>
          </cell>
          <cell r="F621">
            <v>0</v>
          </cell>
        </row>
        <row r="622">
          <cell r="A622">
            <v>119652</v>
          </cell>
          <cell r="B622" t="str">
            <v xml:space="preserve"> MÜng thµn câng ba  lo­i IVb D=1.00m  </v>
          </cell>
          <cell r="C622" t="str">
            <v>m</v>
          </cell>
          <cell r="D622">
            <v>259848</v>
          </cell>
          <cell r="E622">
            <v>86708</v>
          </cell>
          <cell r="F622">
            <v>0</v>
          </cell>
        </row>
        <row r="623">
          <cell r="A623">
            <v>119653</v>
          </cell>
          <cell r="B623" t="str">
            <v xml:space="preserve"> MÜng thµn câng ba  lo­i IVb D=1.25m  </v>
          </cell>
          <cell r="C623" t="str">
            <v>m</v>
          </cell>
          <cell r="D623">
            <v>340078</v>
          </cell>
          <cell r="E623">
            <v>103747</v>
          </cell>
          <cell r="F623">
            <v>0</v>
          </cell>
        </row>
        <row r="624">
          <cell r="A624">
            <v>119654</v>
          </cell>
          <cell r="B624" t="str">
            <v xml:space="preserve"> MÜng thµn câng ba  lo­i IVb D=1.50m  </v>
          </cell>
          <cell r="C624" t="str">
            <v>m</v>
          </cell>
          <cell r="D624">
            <v>414385</v>
          </cell>
          <cell r="E624">
            <v>131373</v>
          </cell>
          <cell r="F624">
            <v>0</v>
          </cell>
        </row>
        <row r="625">
          <cell r="A625">
            <v>119711</v>
          </cell>
          <cell r="B625" t="str">
            <v xml:space="preserve"> Xµy ½·u câng ½çn b±ng ½Ÿ    D=0.75m  </v>
          </cell>
          <cell r="C625" t="str">
            <v>CŸi</v>
          </cell>
          <cell r="D625">
            <v>955259</v>
          </cell>
          <cell r="E625">
            <v>154032</v>
          </cell>
          <cell r="F625">
            <v>0</v>
          </cell>
        </row>
        <row r="626">
          <cell r="A626">
            <v>119712</v>
          </cell>
          <cell r="B626" t="str">
            <v xml:space="preserve"> Xµy ½·u câng ½çn b±ng ½Ÿ    D=1.00m  </v>
          </cell>
          <cell r="C626" t="str">
            <v>CŸi</v>
          </cell>
          <cell r="D626">
            <v>1349854</v>
          </cell>
          <cell r="E626">
            <v>235641</v>
          </cell>
          <cell r="F626">
            <v>0</v>
          </cell>
        </row>
        <row r="627">
          <cell r="A627">
            <v>119713</v>
          </cell>
          <cell r="B627" t="str">
            <v xml:space="preserve"> Xµy ½·u câng ½çn b±ng ½Ÿ    D=1.25m  </v>
          </cell>
          <cell r="C627" t="str">
            <v>CŸi</v>
          </cell>
          <cell r="D627">
            <v>1928163</v>
          </cell>
          <cell r="E627">
            <v>346436</v>
          </cell>
          <cell r="F627">
            <v>0</v>
          </cell>
        </row>
        <row r="628">
          <cell r="A628">
            <v>119714</v>
          </cell>
          <cell r="B628" t="str">
            <v xml:space="preserve"> Xµy ½·u câng ½çn b±ng ½Ÿ    D=1.50m  </v>
          </cell>
          <cell r="C628" t="str">
            <v>CŸi</v>
          </cell>
          <cell r="D628">
            <v>2796888</v>
          </cell>
          <cell r="E628">
            <v>501224</v>
          </cell>
          <cell r="F628">
            <v>0</v>
          </cell>
        </row>
        <row r="629">
          <cell r="A629">
            <v>119721</v>
          </cell>
          <cell r="B629" t="str">
            <v xml:space="preserve"> Xµy ½·u câng ½ái,câng ba b±ng ½Ÿ D=0.75m </v>
          </cell>
          <cell r="C629" t="str">
            <v>CŸi</v>
          </cell>
          <cell r="D629">
            <v>1261006</v>
          </cell>
          <cell r="E629">
            <v>219536</v>
          </cell>
          <cell r="F629">
            <v>0</v>
          </cell>
        </row>
        <row r="630">
          <cell r="A630">
            <v>119722</v>
          </cell>
          <cell r="B630" t="str">
            <v xml:space="preserve"> Xµy ½·u câng ½ái,câng ba b±ng ½Ÿ D=1.00m </v>
          </cell>
          <cell r="C630" t="str">
            <v>CŸi</v>
          </cell>
          <cell r="D630">
            <v>1843930</v>
          </cell>
          <cell r="E630">
            <v>334870</v>
          </cell>
          <cell r="F630">
            <v>0</v>
          </cell>
        </row>
        <row r="631">
          <cell r="A631">
            <v>119723</v>
          </cell>
          <cell r="B631" t="str">
            <v xml:space="preserve"> Xµy ½·u câng ½ái,câng ba b±ng ½Ÿ D=1.25m </v>
          </cell>
          <cell r="C631" t="str">
            <v>CŸi</v>
          </cell>
          <cell r="D631">
            <v>2650847</v>
          </cell>
          <cell r="E631">
            <v>481443</v>
          </cell>
          <cell r="F631">
            <v>0</v>
          </cell>
        </row>
        <row r="632">
          <cell r="A632">
            <v>119724</v>
          </cell>
          <cell r="B632" t="str">
            <v xml:space="preserve"> Xµy ½·u câng ½ái,câng ba b±ng ½Ÿ D=1.50m </v>
          </cell>
          <cell r="C632" t="str">
            <v>CŸi</v>
          </cell>
          <cell r="D632">
            <v>3687860</v>
          </cell>
          <cell r="E632">
            <v>664119</v>
          </cell>
          <cell r="F632">
            <v>0</v>
          </cell>
        </row>
        <row r="633">
          <cell r="A633">
            <v>119811</v>
          </cell>
          <cell r="B633" t="str">
            <v xml:space="preserve"> L¡m hâ tò nõèc sµu 1.5m D=0.75m  </v>
          </cell>
          <cell r="C633" t="str">
            <v>CŸi</v>
          </cell>
          <cell r="D633">
            <v>1206498</v>
          </cell>
          <cell r="E633">
            <v>273590</v>
          </cell>
          <cell r="F633">
            <v>0</v>
          </cell>
        </row>
        <row r="634">
          <cell r="A634">
            <v>119812</v>
          </cell>
          <cell r="B634" t="str">
            <v xml:space="preserve"> L¡m hâ tò nõèc sµu 1.5m D=1.00m  </v>
          </cell>
          <cell r="C634" t="str">
            <v>CŸi</v>
          </cell>
          <cell r="D634">
            <v>1358123</v>
          </cell>
          <cell r="E634">
            <v>311746</v>
          </cell>
          <cell r="F634">
            <v>0</v>
          </cell>
        </row>
        <row r="635">
          <cell r="A635">
            <v>119813</v>
          </cell>
          <cell r="B635" t="str">
            <v xml:space="preserve"> L¡m hâ tò nõèc sµu 1.5m D=1.25m  </v>
          </cell>
          <cell r="C635" t="str">
            <v>CŸi</v>
          </cell>
          <cell r="D635">
            <v>1381599</v>
          </cell>
          <cell r="E635">
            <v>329898</v>
          </cell>
          <cell r="F635">
            <v>0</v>
          </cell>
        </row>
        <row r="636">
          <cell r="A636">
            <v>119814</v>
          </cell>
          <cell r="B636" t="str">
            <v xml:space="preserve"> L¡m hâ tò nõèc sµu 1.5m D=1.50m  </v>
          </cell>
          <cell r="C636" t="str">
            <v>CŸi</v>
          </cell>
          <cell r="D636">
            <v>1458423</v>
          </cell>
          <cell r="E636">
            <v>357461</v>
          </cell>
          <cell r="F636">
            <v>0</v>
          </cell>
        </row>
        <row r="637">
          <cell r="A637">
            <v>119821</v>
          </cell>
          <cell r="B637" t="str">
            <v xml:space="preserve"> L¡m hâ tò nõèc sµu 2.0m D=0.75m  </v>
          </cell>
          <cell r="C637" t="str">
            <v>CŸi</v>
          </cell>
          <cell r="D637">
            <v>1666806</v>
          </cell>
          <cell r="E637">
            <v>381133</v>
          </cell>
          <cell r="F637">
            <v>0</v>
          </cell>
        </row>
        <row r="638">
          <cell r="A638">
            <v>119822</v>
          </cell>
          <cell r="B638" t="str">
            <v xml:space="preserve"> L¡m hâ tò nõèc sµu 2.0m D=1.00m  </v>
          </cell>
          <cell r="C638" t="str">
            <v>CŸi</v>
          </cell>
          <cell r="D638">
            <v>1837655</v>
          </cell>
          <cell r="E638">
            <v>428262</v>
          </cell>
          <cell r="F638">
            <v>0</v>
          </cell>
        </row>
        <row r="639">
          <cell r="A639">
            <v>119823</v>
          </cell>
          <cell r="B639" t="str">
            <v xml:space="preserve"> L¡m hâ tò nõèc sµu 2.0m D=1.25m  </v>
          </cell>
          <cell r="C639" t="str">
            <v>CŸi</v>
          </cell>
          <cell r="D639">
            <v>1948012</v>
          </cell>
          <cell r="E639">
            <v>462851</v>
          </cell>
          <cell r="F639">
            <v>0</v>
          </cell>
        </row>
        <row r="640">
          <cell r="A640">
            <v>119824</v>
          </cell>
          <cell r="B640" t="str">
            <v xml:space="preserve"> L¡m hâ tò nõèc sµu 2.0m D=1.50m  </v>
          </cell>
          <cell r="C640" t="str">
            <v>CŸi</v>
          </cell>
          <cell r="D640">
            <v>2037809</v>
          </cell>
          <cell r="E640">
            <v>497441</v>
          </cell>
          <cell r="F640">
            <v>0</v>
          </cell>
        </row>
        <row r="641">
          <cell r="A641">
            <v>119831</v>
          </cell>
          <cell r="B641" t="str">
            <v xml:space="preserve"> L¡m hâ tò nõèc sµu 2.5m D=0.75m  </v>
          </cell>
          <cell r="C641" t="str">
            <v>CŸi</v>
          </cell>
          <cell r="D641">
            <v>2241800</v>
          </cell>
          <cell r="E641">
            <v>508050</v>
          </cell>
          <cell r="F641">
            <v>0</v>
          </cell>
        </row>
        <row r="642">
          <cell r="A642">
            <v>119832</v>
          </cell>
          <cell r="B642" t="str">
            <v xml:space="preserve"> L¡m hâ tò nõèc sµu 2.5m D=1.00m  </v>
          </cell>
          <cell r="C642" t="str">
            <v>CŸi</v>
          </cell>
          <cell r="D642">
            <v>2412379</v>
          </cell>
          <cell r="E642">
            <v>566377</v>
          </cell>
          <cell r="F642">
            <v>0</v>
          </cell>
        </row>
        <row r="643">
          <cell r="A643">
            <v>119833</v>
          </cell>
          <cell r="B643" t="str">
            <v xml:space="preserve"> L¡m hâ tò nõèc sµu 2.5m D=1.25m  </v>
          </cell>
          <cell r="C643" t="str">
            <v>CŸi</v>
          </cell>
          <cell r="D643">
            <v>2600001</v>
          </cell>
          <cell r="E643">
            <v>611386</v>
          </cell>
          <cell r="F643">
            <v>0</v>
          </cell>
        </row>
        <row r="644">
          <cell r="A644">
            <v>119834</v>
          </cell>
          <cell r="B644" t="str">
            <v xml:space="preserve"> L¡m hâ tò nõèc sµu 2.5m D=1.50m  </v>
          </cell>
          <cell r="C644" t="str">
            <v>CŸi</v>
          </cell>
          <cell r="D644">
            <v>2769111</v>
          </cell>
          <cell r="E644">
            <v>661525</v>
          </cell>
          <cell r="F644">
            <v>0</v>
          </cell>
        </row>
        <row r="645">
          <cell r="A645">
            <v>119911</v>
          </cell>
          <cell r="B645" t="str">
            <v xml:space="preserve"> Qu¾t nhúa châng th¶m,nâi âng ½çn D 0.75m </v>
          </cell>
          <cell r="C645" t="str">
            <v>CŸi</v>
          </cell>
          <cell r="D645">
            <v>30896</v>
          </cell>
          <cell r="E645">
            <v>4972</v>
          </cell>
          <cell r="F645">
            <v>0</v>
          </cell>
        </row>
        <row r="646">
          <cell r="A646">
            <v>119912</v>
          </cell>
          <cell r="B646" t="str">
            <v xml:space="preserve"> Qu¾t nhúa châng th¶m,nâi âng ½çn D 1.00m </v>
          </cell>
          <cell r="C646" t="str">
            <v>CŸi</v>
          </cell>
          <cell r="D646">
            <v>40828</v>
          </cell>
          <cell r="E646">
            <v>5837</v>
          </cell>
          <cell r="F646">
            <v>0</v>
          </cell>
        </row>
        <row r="647">
          <cell r="A647">
            <v>119913</v>
          </cell>
          <cell r="B647" t="str">
            <v xml:space="preserve"> Qu¾t nhúa châng th¶m,nâi âng ½çn D 1.25m </v>
          </cell>
          <cell r="C647" t="str">
            <v>CŸi</v>
          </cell>
          <cell r="D647">
            <v>50189</v>
          </cell>
          <cell r="E647">
            <v>8323</v>
          </cell>
          <cell r="F647">
            <v>0</v>
          </cell>
        </row>
        <row r="648">
          <cell r="A648">
            <v>119914</v>
          </cell>
          <cell r="B648" t="str">
            <v xml:space="preserve"> Qu¾t nhúa châng th¶m,nâi âng ½çn D 1.50m </v>
          </cell>
          <cell r="C648" t="str">
            <v>CŸi</v>
          </cell>
          <cell r="D648">
            <v>59745</v>
          </cell>
          <cell r="E648">
            <v>11025</v>
          </cell>
          <cell r="F648">
            <v>0</v>
          </cell>
        </row>
        <row r="649">
          <cell r="A649">
            <v>200111</v>
          </cell>
          <cell r="B649" t="str">
            <v xml:space="preserve"> Xµy mÜng ½Ÿ hæc D¡y &lt;=60cm  vùa M50  </v>
          </cell>
          <cell r="C649" t="str">
            <v>m3</v>
          </cell>
          <cell r="D649">
            <v>151778</v>
          </cell>
          <cell r="E649">
            <v>20646</v>
          </cell>
          <cell r="F649">
            <v>0</v>
          </cell>
        </row>
        <row r="650">
          <cell r="A650">
            <v>200112</v>
          </cell>
          <cell r="B650" t="str">
            <v xml:space="preserve"> Xµy mÜng ½Ÿ hæc D¡y &lt;=60cm  vùa M75  </v>
          </cell>
          <cell r="C650" t="str">
            <v>m3</v>
          </cell>
          <cell r="D650">
            <v>175539</v>
          </cell>
          <cell r="E650">
            <v>20646</v>
          </cell>
          <cell r="F650">
            <v>0</v>
          </cell>
        </row>
        <row r="651">
          <cell r="A651">
            <v>200121</v>
          </cell>
          <cell r="B651" t="str">
            <v xml:space="preserve"> Xµy mÜng ½Ÿ hæc D¡y &gt; 60cm  vùa M50  </v>
          </cell>
          <cell r="C651" t="str">
            <v>m3</v>
          </cell>
          <cell r="D651">
            <v>151778</v>
          </cell>
          <cell r="E651">
            <v>19889</v>
          </cell>
          <cell r="F651">
            <v>0</v>
          </cell>
        </row>
        <row r="652">
          <cell r="A652">
            <v>200122</v>
          </cell>
          <cell r="B652" t="str">
            <v xml:space="preserve"> Xµy mÜng ½Ÿ hæc D¡y &gt; 60cm  vùa M75  </v>
          </cell>
          <cell r="C652" t="str">
            <v>m3</v>
          </cell>
          <cell r="D652">
            <v>175539</v>
          </cell>
          <cell r="E652">
            <v>19889</v>
          </cell>
          <cell r="F652">
            <v>0</v>
          </cell>
        </row>
        <row r="653">
          <cell r="A653">
            <v>200211</v>
          </cell>
          <cell r="B653" t="str">
            <v xml:space="preserve"> Xµy tõéng th²ng ½Ÿ hæc B&lt;=60cm H&lt;=2m M50 </v>
          </cell>
          <cell r="C653" t="str">
            <v>m3</v>
          </cell>
          <cell r="D653">
            <v>151778</v>
          </cell>
          <cell r="E653">
            <v>23348</v>
          </cell>
          <cell r="F653">
            <v>0</v>
          </cell>
        </row>
        <row r="654">
          <cell r="A654">
            <v>200212</v>
          </cell>
          <cell r="B654" t="str">
            <v xml:space="preserve"> Xµy tõéng th²ng ½Ÿ hæc B&lt;=60cm H&lt;=2m M50 </v>
          </cell>
          <cell r="C654" t="str">
            <v>m3</v>
          </cell>
          <cell r="D654">
            <v>175539</v>
          </cell>
          <cell r="E654">
            <v>23348</v>
          </cell>
          <cell r="F654">
            <v>0</v>
          </cell>
        </row>
        <row r="655">
          <cell r="A655">
            <v>200221</v>
          </cell>
          <cell r="B655" t="str">
            <v xml:space="preserve"> Xµy tõéng th²ng ½Ÿ hæc B&lt;=60cm H&gt; 2m M50 </v>
          </cell>
          <cell r="C655" t="str">
            <v>m3</v>
          </cell>
          <cell r="D655">
            <v>174624</v>
          </cell>
          <cell r="E655">
            <v>27023</v>
          </cell>
          <cell r="F655">
            <v>0</v>
          </cell>
        </row>
        <row r="656">
          <cell r="A656">
            <v>200222</v>
          </cell>
          <cell r="B656" t="str">
            <v xml:space="preserve"> Xµy tõéng th²ng ½Ÿ hæc B&lt;=60cm H&gt; 2m M50 </v>
          </cell>
          <cell r="C656" t="str">
            <v>m3</v>
          </cell>
          <cell r="D656">
            <v>198385</v>
          </cell>
          <cell r="E656">
            <v>27023</v>
          </cell>
          <cell r="F656">
            <v>0</v>
          </cell>
        </row>
        <row r="657">
          <cell r="A657">
            <v>200231</v>
          </cell>
          <cell r="B657" t="str">
            <v xml:space="preserve"> Xµy tõéng th²ng ½Ÿ hæc B&gt; 60cm H&lt;=2m M50 </v>
          </cell>
          <cell r="C657" t="str">
            <v>m3</v>
          </cell>
          <cell r="D657">
            <v>151778</v>
          </cell>
          <cell r="E657">
            <v>22483</v>
          </cell>
          <cell r="F657">
            <v>0</v>
          </cell>
        </row>
        <row r="658">
          <cell r="A658">
            <v>200232</v>
          </cell>
          <cell r="B658" t="str">
            <v xml:space="preserve"> Xµy tõéng th²ng ½Ÿ hæc B&gt; 60cm H&lt;=2m M50 </v>
          </cell>
          <cell r="C658" t="str">
            <v>m3</v>
          </cell>
          <cell r="D658">
            <v>175539</v>
          </cell>
          <cell r="E658">
            <v>22483</v>
          </cell>
          <cell r="F658">
            <v>0</v>
          </cell>
        </row>
        <row r="659">
          <cell r="A659">
            <v>200241</v>
          </cell>
          <cell r="B659" t="str">
            <v xml:space="preserve"> Xµy tõéng th²ng ½Ÿ hæc B&gt; 60cm H&gt; 2m M50 </v>
          </cell>
          <cell r="C659" t="str">
            <v>m3</v>
          </cell>
          <cell r="D659">
            <v>168936</v>
          </cell>
          <cell r="E659">
            <v>25618</v>
          </cell>
          <cell r="F659">
            <v>0</v>
          </cell>
        </row>
        <row r="660">
          <cell r="A660">
            <v>200242</v>
          </cell>
          <cell r="B660" t="str">
            <v xml:space="preserve"> Xµy tõéng th²ng ½Ÿ hæc B&gt; 60cm H&gt; 2m M50 </v>
          </cell>
          <cell r="C660" t="str">
            <v>m3</v>
          </cell>
          <cell r="D660">
            <v>192696</v>
          </cell>
          <cell r="E660">
            <v>25618</v>
          </cell>
          <cell r="F660">
            <v>0</v>
          </cell>
        </row>
        <row r="661">
          <cell r="A661">
            <v>200541</v>
          </cell>
          <cell r="B661" t="str">
            <v xml:space="preserve"> XÆp ½Ÿ khan m´t b±ng             vùa M50 </v>
          </cell>
          <cell r="C661" t="str">
            <v>m3</v>
          </cell>
          <cell r="D661">
            <v>84573</v>
          </cell>
          <cell r="E661">
            <v>12971</v>
          </cell>
          <cell r="F661">
            <v>0</v>
          </cell>
        </row>
        <row r="662">
          <cell r="A662">
            <v>200542</v>
          </cell>
          <cell r="B662" t="str">
            <v xml:space="preserve"> XÆp ½Ÿ khan m´t b±ng             vùa M75 </v>
          </cell>
          <cell r="C662" t="str">
            <v>m3</v>
          </cell>
          <cell r="D662">
            <v>88364</v>
          </cell>
          <cell r="E662">
            <v>15155</v>
          </cell>
          <cell r="F662">
            <v>0</v>
          </cell>
        </row>
        <row r="663">
          <cell r="A663">
            <v>200551</v>
          </cell>
          <cell r="B663" t="str">
            <v xml:space="preserve"> XÆp ½Ÿ khan mŸi dâc th²ng        vùa M50 </v>
          </cell>
          <cell r="C663" t="str">
            <v>m3</v>
          </cell>
          <cell r="D663">
            <v>84573</v>
          </cell>
          <cell r="E663">
            <v>21446</v>
          </cell>
          <cell r="F663">
            <v>0</v>
          </cell>
        </row>
        <row r="664">
          <cell r="A664">
            <v>200552</v>
          </cell>
          <cell r="B664" t="str">
            <v xml:space="preserve"> XÆp ½Ÿ khan mŸi dâc th²ng        vùa M75 </v>
          </cell>
          <cell r="C664" t="str">
            <v>m3</v>
          </cell>
          <cell r="D664">
            <v>88364</v>
          </cell>
          <cell r="E664">
            <v>18916</v>
          </cell>
          <cell r="F664">
            <v>0</v>
          </cell>
        </row>
        <row r="665">
          <cell r="A665">
            <v>200561</v>
          </cell>
          <cell r="B665" t="str">
            <v xml:space="preserve"> XÆp ½Ÿ khan mŸi dâc cong         vùa M50 </v>
          </cell>
          <cell r="C665" t="str">
            <v>m3</v>
          </cell>
          <cell r="D665">
            <v>88520</v>
          </cell>
          <cell r="E665">
            <v>21727</v>
          </cell>
          <cell r="F665">
            <v>0</v>
          </cell>
        </row>
        <row r="666">
          <cell r="A666">
            <v>200562</v>
          </cell>
          <cell r="B666" t="str">
            <v xml:space="preserve"> XÆp ½Ÿ khan mŸi dâc cong         vùa M75 </v>
          </cell>
          <cell r="C666" t="str">
            <v>m3</v>
          </cell>
          <cell r="D666">
            <v>92311</v>
          </cell>
          <cell r="E666">
            <v>21727</v>
          </cell>
          <cell r="F666">
            <v>0</v>
          </cell>
        </row>
        <row r="667">
          <cell r="A667">
            <v>200610</v>
          </cell>
          <cell r="B667" t="str">
            <v xml:space="preserve"> XÆp ½Ÿ khan m´t b±ng,kháng tr¾t m­ch     </v>
          </cell>
          <cell r="C667" t="str">
            <v>m3</v>
          </cell>
          <cell r="D667">
            <v>71769</v>
          </cell>
          <cell r="E667">
            <v>12971</v>
          </cell>
          <cell r="F667">
            <v>0</v>
          </cell>
        </row>
        <row r="668">
          <cell r="A668">
            <v>200620</v>
          </cell>
          <cell r="B668" t="str">
            <v xml:space="preserve"> XÆp ½Ÿ khan mŸi dâc th²ng kháng tr¾tm­ch </v>
          </cell>
          <cell r="C668" t="str">
            <v>m3</v>
          </cell>
          <cell r="D668">
            <v>71769</v>
          </cell>
          <cell r="E668">
            <v>15155</v>
          </cell>
          <cell r="F668">
            <v>0</v>
          </cell>
        </row>
        <row r="669">
          <cell r="A669">
            <v>200630</v>
          </cell>
          <cell r="B669" t="str">
            <v xml:space="preserve"> XÆp ½Ÿ khan mŸi dâc cong kháng tr¾t m­ch </v>
          </cell>
          <cell r="C669" t="str">
            <v>m3</v>
          </cell>
          <cell r="D669">
            <v>76257</v>
          </cell>
          <cell r="E669">
            <v>21446</v>
          </cell>
          <cell r="F669">
            <v>0</v>
          </cell>
        </row>
        <row r="670">
          <cell r="A670">
            <v>200711</v>
          </cell>
          <cell r="B670" t="str">
            <v xml:space="preserve"> Xµy câng ½Ÿ hæc                  vùa M50 </v>
          </cell>
          <cell r="C670" t="str">
            <v>m3</v>
          </cell>
          <cell r="D670">
            <v>203572</v>
          </cell>
          <cell r="E670">
            <v>33292</v>
          </cell>
          <cell r="F670">
            <v>0</v>
          </cell>
        </row>
        <row r="671">
          <cell r="A671">
            <v>200712</v>
          </cell>
          <cell r="B671" t="str">
            <v xml:space="preserve"> Xµy câng ½Ÿ hæc                  vùa M75 </v>
          </cell>
          <cell r="C671" t="str">
            <v>m3</v>
          </cell>
          <cell r="D671">
            <v>227333</v>
          </cell>
          <cell r="E671">
            <v>33292</v>
          </cell>
          <cell r="F671">
            <v>0</v>
          </cell>
        </row>
        <row r="672">
          <cell r="A672">
            <v>200811</v>
          </cell>
          <cell r="B672" t="str">
            <v xml:space="preserve"> Xµy ½Ÿ hæc cŸc kÆt c¶u phöc t­p khŸc M50 </v>
          </cell>
          <cell r="C672" t="str">
            <v>m3</v>
          </cell>
          <cell r="D672">
            <v>165848</v>
          </cell>
          <cell r="E672">
            <v>44642</v>
          </cell>
          <cell r="F672">
            <v>0</v>
          </cell>
        </row>
        <row r="673">
          <cell r="A673">
            <v>200812</v>
          </cell>
          <cell r="B673" t="str">
            <v xml:space="preserve"> Xµy ½Ÿ hæc cŸc kÆt c¶u phöc t­p khŸc M75 </v>
          </cell>
          <cell r="C673" t="str">
            <v>m3</v>
          </cell>
          <cell r="D673">
            <v>189608</v>
          </cell>
          <cell r="E673">
            <v>44642</v>
          </cell>
          <cell r="F673">
            <v>0</v>
          </cell>
        </row>
        <row r="674">
          <cell r="A674">
            <v>203111</v>
          </cell>
          <cell r="B674" t="str">
            <v xml:space="preserve"> Xµy mÜng g­ch ch× 6.5x10.5x22 ,B&lt;=33cm, M50</v>
          </cell>
          <cell r="C674" t="str">
            <v>m3</v>
          </cell>
          <cell r="D674">
            <v>231958</v>
          </cell>
          <cell r="E674" t="str">
            <v>00      18051.00</v>
          </cell>
          <cell r="F674">
            <v>0</v>
          </cell>
        </row>
        <row r="675">
          <cell r="A675">
            <v>203112</v>
          </cell>
          <cell r="B675" t="str">
            <v xml:space="preserve"> Xµy mÜng g­ch ch× 6.5x10.5x22 ,B&lt;=33cm, M75</v>
          </cell>
          <cell r="C675" t="str">
            <v>m3</v>
          </cell>
          <cell r="D675">
            <v>248</v>
          </cell>
          <cell r="E675" t="str">
            <v>36      18051.00</v>
          </cell>
          <cell r="F675">
            <v>0</v>
          </cell>
        </row>
        <row r="676">
          <cell r="A676">
            <v>203121</v>
          </cell>
          <cell r="B676" t="str">
            <v xml:space="preserve"> Xµy mÜng g­ch ch× 6.5x10.5x22 ,B&gt; 33cm, M50</v>
          </cell>
          <cell r="C676" t="str">
            <v>m3</v>
          </cell>
          <cell r="D676">
            <v>230338</v>
          </cell>
          <cell r="E676" t="str">
            <v>00      16106.00</v>
          </cell>
          <cell r="F676">
            <v>0</v>
          </cell>
        </row>
        <row r="677">
          <cell r="A677">
            <v>203122</v>
          </cell>
          <cell r="B677" t="str">
            <v xml:space="preserve"> Xµy mÜng g­ch ch× 6.5x10.5x22 ,B&gt; 33cm, M75</v>
          </cell>
          <cell r="C677" t="str">
            <v>m3</v>
          </cell>
          <cell r="D677">
            <v>247310</v>
          </cell>
          <cell r="E677" t="str">
            <v>00      16106.00</v>
          </cell>
          <cell r="F677">
            <v>0</v>
          </cell>
        </row>
        <row r="678">
          <cell r="A678">
            <v>203211</v>
          </cell>
          <cell r="B678" t="str">
            <v xml:space="preserve"> Tõéng g­ch ch× 6.5x10.5x22,B&lt;=11,H&lt;=4m,M25</v>
          </cell>
          <cell r="C678" t="str">
            <v>m3</v>
          </cell>
          <cell r="D678">
            <v>248000</v>
          </cell>
          <cell r="E678">
            <v>26050</v>
          </cell>
          <cell r="F678">
            <v>924</v>
          </cell>
        </row>
        <row r="679">
          <cell r="A679">
            <v>203212</v>
          </cell>
          <cell r="B679" t="str">
            <v xml:space="preserve"> Tõéng g­ch ch× 6.5x10.5x22,B&lt;=11,H&lt;=4m,M50</v>
          </cell>
          <cell r="C679" t="str">
            <v>m3</v>
          </cell>
          <cell r="D679">
            <v>265837</v>
          </cell>
          <cell r="E679">
            <v>26050</v>
          </cell>
          <cell r="F679">
            <v>924</v>
          </cell>
        </row>
        <row r="680">
          <cell r="A680">
            <v>203221</v>
          </cell>
          <cell r="B680" t="str">
            <v xml:space="preserve"> Tõéng g­ch ch× 6.5x10.5x22,B&lt;=11,H&gt; 4m,M25</v>
          </cell>
          <cell r="C680" t="str">
            <v>m3</v>
          </cell>
          <cell r="D680">
            <v>263380</v>
          </cell>
          <cell r="E680">
            <v>26266</v>
          </cell>
          <cell r="F680">
            <v>2358</v>
          </cell>
        </row>
        <row r="681">
          <cell r="A681">
            <v>203222</v>
          </cell>
          <cell r="B681" t="str">
            <v xml:space="preserve"> Tõéng g­ch ch× 6.5x10.5x22,B&lt;=11,H&gt; 4m,M50</v>
          </cell>
          <cell r="C681" t="str">
            <v>m3</v>
          </cell>
          <cell r="D681">
            <v>281217</v>
          </cell>
          <cell r="E681">
            <v>26266</v>
          </cell>
          <cell r="F681">
            <v>2358</v>
          </cell>
        </row>
        <row r="682">
          <cell r="A682">
            <v>203231</v>
          </cell>
          <cell r="B682" t="str">
            <v xml:space="preserve"> Tõéng g­ch ch× 6.5x10.5x22,B&lt;=33,H&lt;=4m,M25</v>
          </cell>
          <cell r="C682" t="str">
            <v>m3</v>
          </cell>
          <cell r="D682">
            <v>227058</v>
          </cell>
          <cell r="E682" t="str">
            <v>0      20754.00</v>
          </cell>
          <cell r="F682">
            <v>924</v>
          </cell>
        </row>
        <row r="683">
          <cell r="A683">
            <v>203232</v>
          </cell>
          <cell r="B683" t="str">
            <v xml:space="preserve"> Tõéng g­ch ch× 6.5x10.5x22,B&lt;=33,H&lt;=4m,M50</v>
          </cell>
          <cell r="C683" t="str">
            <v>m3</v>
          </cell>
          <cell r="D683">
            <v>249548</v>
          </cell>
          <cell r="E683">
            <v>20754</v>
          </cell>
          <cell r="F683">
            <v>924</v>
          </cell>
        </row>
        <row r="684">
          <cell r="A684">
            <v>203241</v>
          </cell>
          <cell r="B684" t="str">
            <v xml:space="preserve"> Tõéng g­ch ch× 6.5x10.5x22,B&lt;=33,H&gt; 4m,M25</v>
          </cell>
          <cell r="C684" t="str">
            <v>m3</v>
          </cell>
          <cell r="D684">
            <v>242438</v>
          </cell>
          <cell r="E684" t="str">
            <v>0      21294.00</v>
          </cell>
          <cell r="F684">
            <v>2358</v>
          </cell>
        </row>
        <row r="685">
          <cell r="A685">
            <v>203242</v>
          </cell>
          <cell r="B685" t="str">
            <v xml:space="preserve"> Tõéng g­ch ch× 6.5x10.5x22,B&lt;=33,H&gt; 4m,M50</v>
          </cell>
          <cell r="C685" t="str">
            <v>m3</v>
          </cell>
          <cell r="D685">
            <v>264927</v>
          </cell>
          <cell r="E685" t="str">
            <v>0      21294.00</v>
          </cell>
          <cell r="F685">
            <v>2358</v>
          </cell>
        </row>
        <row r="686">
          <cell r="A686">
            <v>203251</v>
          </cell>
          <cell r="B686" t="str">
            <v xml:space="preserve"> Tõéng g­ch ch× 6.5x10.5x22,B&gt; 33,H&lt;=4m,M25</v>
          </cell>
          <cell r="C686" t="str">
            <v>m3</v>
          </cell>
          <cell r="D686">
            <v>223607</v>
          </cell>
          <cell r="E686" t="str">
            <v>0      17943.00</v>
          </cell>
          <cell r="F686">
            <v>924</v>
          </cell>
        </row>
        <row r="687">
          <cell r="A687">
            <v>203252</v>
          </cell>
          <cell r="B687" t="str">
            <v xml:space="preserve"> Tõéng g­ch ch× 6.5x10.5x22,B&gt; 33,H&lt;=4m,M50</v>
          </cell>
          <cell r="C687" t="str">
            <v>m3</v>
          </cell>
          <cell r="D687">
            <v>246872</v>
          </cell>
          <cell r="E687" t="str">
            <v>0      17943.00</v>
          </cell>
          <cell r="F687">
            <v>924</v>
          </cell>
        </row>
        <row r="688">
          <cell r="A688">
            <v>203261</v>
          </cell>
          <cell r="B688" t="str">
            <v xml:space="preserve"> Tõéng g­ch ch× 6.5x10.5x22,B&gt; 33,H&gt; 4m,M25</v>
          </cell>
          <cell r="C688" t="str">
            <v>m3</v>
          </cell>
          <cell r="D688">
            <v>234703</v>
          </cell>
          <cell r="E688">
            <v>19457</v>
          </cell>
          <cell r="F688">
            <v>2358</v>
          </cell>
        </row>
        <row r="689">
          <cell r="A689">
            <v>203262</v>
          </cell>
          <cell r="B689" t="str">
            <v xml:space="preserve"> Tõéng g­ch ch× 6.5x10.5x22,B&gt; 33,H&gt; 4m,M50</v>
          </cell>
          <cell r="C689" t="str">
            <v>m3</v>
          </cell>
          <cell r="D689">
            <v>257968</v>
          </cell>
          <cell r="E689">
            <v>19457</v>
          </cell>
          <cell r="F689">
            <v>2358</v>
          </cell>
        </row>
        <row r="690">
          <cell r="A690">
            <v>203311</v>
          </cell>
          <cell r="B690" t="str">
            <v xml:space="preserve"> Xµy cæt trò ½æc lºp trong mài ‡K vùa TH M25</v>
          </cell>
          <cell r="C690" t="str">
            <v>m3</v>
          </cell>
          <cell r="D690">
            <v>240392</v>
          </cell>
          <cell r="E690">
            <v>43237</v>
          </cell>
          <cell r="F690">
            <v>0</v>
          </cell>
        </row>
        <row r="691">
          <cell r="A691">
            <v>203312</v>
          </cell>
          <cell r="B691" t="str">
            <v xml:space="preserve"> Xµy cæt trò ½æc lºp trong mài ‡K vùa TH M50</v>
          </cell>
          <cell r="C691" t="str">
            <v>m3</v>
          </cell>
          <cell r="D691">
            <v>263657</v>
          </cell>
          <cell r="E691">
            <v>43237</v>
          </cell>
          <cell r="F691">
            <v>0</v>
          </cell>
        </row>
        <row r="692">
          <cell r="A692">
            <v>203411</v>
          </cell>
          <cell r="B692" t="str">
            <v xml:space="preserve"> Xµy tõéng cong d¡y&lt;=33cm, cao&lt;=4m vùa TH50</v>
          </cell>
          <cell r="C692" t="str">
            <v>m3</v>
          </cell>
          <cell r="D692">
            <v>239425</v>
          </cell>
          <cell r="E692">
            <v>30050</v>
          </cell>
          <cell r="F692">
            <v>959</v>
          </cell>
        </row>
        <row r="693">
          <cell r="A693">
            <v>203412</v>
          </cell>
          <cell r="B693" t="str">
            <v xml:space="preserve"> Xµy tõéng cong d¡y&lt;=33cm, cao&lt;=4m vùa TH75</v>
          </cell>
          <cell r="C693" t="str">
            <v>m3</v>
          </cell>
          <cell r="D693">
            <v>255831</v>
          </cell>
          <cell r="E693">
            <v>30050</v>
          </cell>
          <cell r="F693">
            <v>959</v>
          </cell>
        </row>
        <row r="694">
          <cell r="A694">
            <v>203421</v>
          </cell>
          <cell r="B694" t="str">
            <v xml:space="preserve"> Xµy tõéng cong d¡y&lt;=33cm, cao&gt; 4m vùa TH50</v>
          </cell>
          <cell r="C694" t="str">
            <v>m3</v>
          </cell>
          <cell r="D694">
            <v>254804</v>
          </cell>
          <cell r="E694">
            <v>33401</v>
          </cell>
          <cell r="F694">
            <v>959</v>
          </cell>
        </row>
        <row r="695">
          <cell r="A695">
            <v>203422</v>
          </cell>
          <cell r="B695" t="str">
            <v xml:space="preserve"> Xµy tõéng cong d¡y&lt;=33cm, cao&gt; 4m vùa TH75</v>
          </cell>
          <cell r="C695" t="str">
            <v>m3</v>
          </cell>
          <cell r="D695">
            <v>271210</v>
          </cell>
          <cell r="E695">
            <v>33401</v>
          </cell>
          <cell r="F695">
            <v>959</v>
          </cell>
        </row>
        <row r="696">
          <cell r="A696">
            <v>203411</v>
          </cell>
          <cell r="B696" t="str">
            <v xml:space="preserve"> Xµy tõéng cong d¡y&gt; 33cm, cao&lt;=4m vùa TH50</v>
          </cell>
          <cell r="C696" t="str">
            <v>m3</v>
          </cell>
          <cell r="D696">
            <v>236400</v>
          </cell>
          <cell r="E696">
            <v>28104</v>
          </cell>
          <cell r="F696">
            <v>959</v>
          </cell>
        </row>
        <row r="697">
          <cell r="A697">
            <v>203412</v>
          </cell>
          <cell r="B697" t="str">
            <v xml:space="preserve"> Xµy tõéng cong d¡y &gt;33cm, cao&lt;=4m vùa TH75</v>
          </cell>
          <cell r="C697" t="str">
            <v>m3</v>
          </cell>
          <cell r="D697">
            <v>253372</v>
          </cell>
          <cell r="E697">
            <v>28104</v>
          </cell>
          <cell r="F697">
            <v>959</v>
          </cell>
        </row>
        <row r="698">
          <cell r="A698">
            <v>203421</v>
          </cell>
          <cell r="B698" t="str">
            <v xml:space="preserve"> Xµy tõéng cong d¡y &gt;33cm, cao&gt; 4m vùa TH50</v>
          </cell>
          <cell r="C698" t="str">
            <v>m3</v>
          </cell>
          <cell r="D698">
            <v>247496</v>
          </cell>
          <cell r="E698">
            <v>31239</v>
          </cell>
          <cell r="F698">
            <v>959</v>
          </cell>
        </row>
        <row r="699">
          <cell r="A699">
            <v>203422</v>
          </cell>
          <cell r="B699" t="str">
            <v xml:space="preserve"> Xµy tõéng cong d¡y &gt;33cm, cao&gt; 4m vùa TH75</v>
          </cell>
          <cell r="C699" t="str">
            <v>m3</v>
          </cell>
          <cell r="D699">
            <v>264468</v>
          </cell>
          <cell r="E699">
            <v>31239</v>
          </cell>
          <cell r="F699">
            <v>959</v>
          </cell>
        </row>
        <row r="700">
          <cell r="A700">
            <v>203511</v>
          </cell>
          <cell r="B700" t="str">
            <v xml:space="preserve"> Xµy câng cuân cong vùa TH M50            </v>
          </cell>
          <cell r="C700" t="str">
            <v>m3</v>
          </cell>
          <cell r="D700">
            <v>283882</v>
          </cell>
          <cell r="E700">
            <v>50371</v>
          </cell>
          <cell r="F700">
            <v>924</v>
          </cell>
        </row>
        <row r="701">
          <cell r="A701">
            <v>203512</v>
          </cell>
          <cell r="B701" t="str">
            <v xml:space="preserve"> Xµy câng cuân cong vùa TH M75            </v>
          </cell>
          <cell r="C701" t="str">
            <v>m3</v>
          </cell>
          <cell r="D701">
            <v>299723</v>
          </cell>
          <cell r="E701">
            <v>50371</v>
          </cell>
          <cell r="F701">
            <v>924</v>
          </cell>
        </row>
        <row r="702">
          <cell r="A702">
            <v>203521</v>
          </cell>
          <cell r="B702" t="str">
            <v xml:space="preserve"> Xµy câng cuân th¡nh vÝm cong vùa TH M50  </v>
          </cell>
          <cell r="C702" t="str">
            <v>m3</v>
          </cell>
          <cell r="D702">
            <v>289003</v>
          </cell>
          <cell r="E702">
            <v>46264</v>
          </cell>
          <cell r="F702">
            <v>924</v>
          </cell>
        </row>
        <row r="703">
          <cell r="A703">
            <v>203522</v>
          </cell>
          <cell r="B703" t="str">
            <v xml:space="preserve"> Xµy câng cuân th¡nh vÝm cong vùa TH M75  </v>
          </cell>
          <cell r="C703" t="str">
            <v>m3</v>
          </cell>
          <cell r="D703">
            <v>305409</v>
          </cell>
          <cell r="E703">
            <v>46264</v>
          </cell>
          <cell r="F703">
            <v>924</v>
          </cell>
        </row>
        <row r="704">
          <cell r="A704">
            <v>203611</v>
          </cell>
          <cell r="B704" t="str">
            <v xml:space="preserve"> Xµy kÆt c¶u phöc t­p khŸcH&lt;=4m,M50       </v>
          </cell>
          <cell r="C704" t="str">
            <v>m3</v>
          </cell>
          <cell r="D704">
            <v>241044</v>
          </cell>
          <cell r="E704">
            <v>38913</v>
          </cell>
          <cell r="F704">
            <v>924</v>
          </cell>
        </row>
        <row r="705">
          <cell r="A705">
            <v>203612</v>
          </cell>
          <cell r="B705" t="str">
            <v xml:space="preserve"> Xµy kÆt c¶u phöc t­p khŸcH&lt;=4m,M75       </v>
          </cell>
          <cell r="C705" t="str">
            <v>m3</v>
          </cell>
          <cell r="D705">
            <v>256884</v>
          </cell>
          <cell r="E705">
            <v>38913</v>
          </cell>
          <cell r="F705">
            <v>924</v>
          </cell>
        </row>
        <row r="706">
          <cell r="A706">
            <v>203621</v>
          </cell>
          <cell r="B706" t="str">
            <v xml:space="preserve"> Xµy kÆt c¶u phöc t­p khŸcH &gt;4m,M50       </v>
          </cell>
          <cell r="C706" t="str">
            <v>m3</v>
          </cell>
          <cell r="D706">
            <v>250368</v>
          </cell>
          <cell r="E706">
            <v>43237</v>
          </cell>
          <cell r="F706">
            <v>924</v>
          </cell>
        </row>
        <row r="707">
          <cell r="A707">
            <v>203622</v>
          </cell>
          <cell r="B707" t="str">
            <v xml:space="preserve"> Xµy kÆt c¶u phöc t­p khŸcH &gt;4m,M75       </v>
          </cell>
          <cell r="C707" t="str">
            <v>m3</v>
          </cell>
          <cell r="D707">
            <v>266209</v>
          </cell>
          <cell r="E707">
            <v>43237</v>
          </cell>
          <cell r="F707">
            <v>924</v>
          </cell>
        </row>
        <row r="708">
          <cell r="A708">
            <v>205111</v>
          </cell>
          <cell r="B708" t="str">
            <v xml:space="preserve"> Xµy tõéng d¡y &lt;=10cm,H&lt;=4m,M50           </v>
          </cell>
          <cell r="C708" t="str">
            <v>m3</v>
          </cell>
          <cell r="D708">
            <v>185070</v>
          </cell>
          <cell r="E708">
            <v>16538</v>
          </cell>
          <cell r="F708">
            <v>616</v>
          </cell>
        </row>
        <row r="709">
          <cell r="A709">
            <v>205112</v>
          </cell>
          <cell r="B709" t="str">
            <v xml:space="preserve"> Xµy tõéng d¡y &lt;=10cm,H&lt;=4m,M75           </v>
          </cell>
          <cell r="C709" t="str">
            <v>m3</v>
          </cell>
          <cell r="D709">
            <v>187316</v>
          </cell>
          <cell r="E709">
            <v>16538</v>
          </cell>
          <cell r="F709">
            <v>616</v>
          </cell>
        </row>
        <row r="710">
          <cell r="A710">
            <v>205121</v>
          </cell>
          <cell r="B710" t="str">
            <v xml:space="preserve"> Xµy tõéng d¡y &lt;=10cm,H&gt; 4m,M50           </v>
          </cell>
          <cell r="C710" t="str">
            <v>m3</v>
          </cell>
          <cell r="D710">
            <v>200449</v>
          </cell>
          <cell r="E710">
            <v>18268</v>
          </cell>
          <cell r="F710">
            <v>616</v>
          </cell>
        </row>
        <row r="711">
          <cell r="A711">
            <v>205122</v>
          </cell>
          <cell r="B711" t="str">
            <v xml:space="preserve"> Xµy tõéng d¡y &lt;=10cm,H&gt; 4m,M75           </v>
          </cell>
          <cell r="C711" t="str">
            <v>m3</v>
          </cell>
          <cell r="D711">
            <v>202696</v>
          </cell>
          <cell r="E711">
            <v>18268</v>
          </cell>
          <cell r="F711">
            <v>2050</v>
          </cell>
        </row>
        <row r="712">
          <cell r="A712">
            <v>205131</v>
          </cell>
          <cell r="B712" t="str">
            <v xml:space="preserve"> Xµy tõéng d¡y &lt;=30cm,H&lt;=4m,M50           </v>
          </cell>
          <cell r="C712" t="str">
            <v>m3</v>
          </cell>
          <cell r="D712">
            <v>185336</v>
          </cell>
          <cell r="E712">
            <v>14917</v>
          </cell>
          <cell r="F712">
            <v>616</v>
          </cell>
        </row>
        <row r="713">
          <cell r="A713">
            <v>205132</v>
          </cell>
          <cell r="B713" t="str">
            <v xml:space="preserve"> Xµy tõéng d¡y &lt;=30cm,H&lt;=4m,M75           </v>
          </cell>
          <cell r="C713" t="str">
            <v>m3</v>
          </cell>
          <cell r="D713">
            <v>187807</v>
          </cell>
          <cell r="E713">
            <v>14917</v>
          </cell>
          <cell r="F713">
            <v>616</v>
          </cell>
        </row>
        <row r="714">
          <cell r="A714">
            <v>205141</v>
          </cell>
          <cell r="B714" t="str">
            <v xml:space="preserve"> Xµy tõéng d¡y &lt;=30cm,H&gt; 4m,M50           </v>
          </cell>
          <cell r="C714" t="str">
            <v>m3</v>
          </cell>
          <cell r="D714">
            <v>200716</v>
          </cell>
          <cell r="E714">
            <v>15349</v>
          </cell>
          <cell r="F714">
            <v>2050</v>
          </cell>
        </row>
        <row r="715">
          <cell r="A715">
            <v>205142</v>
          </cell>
          <cell r="B715" t="str">
            <v xml:space="preserve"> Xµy tõéng d¡y &lt;=30cm,H&gt; 4m,M75           </v>
          </cell>
          <cell r="C715" t="str">
            <v>m3</v>
          </cell>
          <cell r="D715">
            <v>203187</v>
          </cell>
          <cell r="E715">
            <v>15349</v>
          </cell>
          <cell r="F715">
            <v>2050</v>
          </cell>
        </row>
        <row r="716">
          <cell r="A716">
            <v>205151</v>
          </cell>
          <cell r="B716" t="str">
            <v xml:space="preserve"> Xµy tõéng d¡y  &gt;30cm,H&lt;=4m,M50           </v>
          </cell>
          <cell r="C716" t="str">
            <v>m3</v>
          </cell>
          <cell r="D716">
            <v>182841</v>
          </cell>
          <cell r="E716">
            <v>12214</v>
          </cell>
          <cell r="F716">
            <v>616</v>
          </cell>
        </row>
        <row r="717">
          <cell r="A717">
            <v>205152</v>
          </cell>
          <cell r="B717" t="str">
            <v xml:space="preserve"> Xµy tõéng d¡y  &gt;30cm,H&lt;=4m,M75           </v>
          </cell>
          <cell r="C717" t="str">
            <v>m3</v>
          </cell>
          <cell r="D717">
            <v>185447</v>
          </cell>
          <cell r="E717">
            <v>12214</v>
          </cell>
          <cell r="F717">
            <v>616</v>
          </cell>
        </row>
        <row r="718">
          <cell r="A718">
            <v>205161</v>
          </cell>
          <cell r="B718" t="str">
            <v xml:space="preserve"> Xµy tõéng d¡y  &gt;30cm,H&gt; 4m,M50           </v>
          </cell>
          <cell r="C718" t="str">
            <v>m3</v>
          </cell>
          <cell r="D718">
            <v>193937</v>
          </cell>
          <cell r="E718">
            <v>13512</v>
          </cell>
          <cell r="F718">
            <v>2050</v>
          </cell>
        </row>
        <row r="719">
          <cell r="A719">
            <v>205162</v>
          </cell>
          <cell r="B719" t="str">
            <v xml:space="preserve"> Xµy tõéng d¡y  &gt;30cm,H&gt; 4m,M75           </v>
          </cell>
          <cell r="C719" t="str">
            <v>m3</v>
          </cell>
          <cell r="D719">
            <v>193937</v>
          </cell>
          <cell r="E719">
            <v>13512</v>
          </cell>
          <cell r="F719">
            <v>2050</v>
          </cell>
        </row>
        <row r="720">
          <cell r="A720">
            <v>205311</v>
          </cell>
          <cell r="B720" t="str">
            <v xml:space="preserve"> Xµy tõéng g­ch rång6lå d¡y&lt;=10,H&lt;4m,M50  </v>
          </cell>
          <cell r="C720" t="str">
            <v>m3</v>
          </cell>
          <cell r="D720">
            <v>332738</v>
          </cell>
          <cell r="E720">
            <v>17295</v>
          </cell>
          <cell r="F720">
            <v>641</v>
          </cell>
        </row>
        <row r="721">
          <cell r="A721">
            <v>205312</v>
          </cell>
          <cell r="B721" t="str">
            <v xml:space="preserve"> Xµy tõéng g­ch rång6lå d¡y&lt;=10,H&lt;4m,M75  </v>
          </cell>
          <cell r="C721" t="str">
            <v>m3</v>
          </cell>
          <cell r="D721">
            <v>335284</v>
          </cell>
          <cell r="E721">
            <v>17295</v>
          </cell>
          <cell r="F721">
            <v>641</v>
          </cell>
        </row>
        <row r="722">
          <cell r="A722">
            <v>205321</v>
          </cell>
          <cell r="B722" t="str">
            <v xml:space="preserve"> Xµy tõéng g­ch rång6lå d¡y&lt;=10,H&gt;4m,M50  </v>
          </cell>
          <cell r="C722" t="str">
            <v>m3</v>
          </cell>
          <cell r="D722">
            <v>348117</v>
          </cell>
          <cell r="E722">
            <v>18268</v>
          </cell>
          <cell r="F722">
            <v>2076</v>
          </cell>
        </row>
        <row r="723">
          <cell r="A723">
            <v>205322</v>
          </cell>
          <cell r="B723" t="str">
            <v xml:space="preserve"> Xµy tõéng g­ch rång6lå d¡y&lt;=10,H&gt;4m,M75  </v>
          </cell>
          <cell r="C723" t="str">
            <v>m3</v>
          </cell>
          <cell r="D723">
            <v>350663</v>
          </cell>
          <cell r="E723">
            <v>18268</v>
          </cell>
          <cell r="F723">
            <v>2076</v>
          </cell>
        </row>
        <row r="724">
          <cell r="A724">
            <v>205331</v>
          </cell>
          <cell r="B724" t="str">
            <v xml:space="preserve"> Xµy tõéng g­ch rång6lå d¡y &gt;10,H&lt;4m,M50  </v>
          </cell>
          <cell r="C724" t="str">
            <v>m3</v>
          </cell>
          <cell r="D724">
            <v>323750</v>
          </cell>
          <cell r="E724">
            <v>14917</v>
          </cell>
          <cell r="F724">
            <v>641</v>
          </cell>
        </row>
        <row r="725">
          <cell r="A725">
            <v>205332</v>
          </cell>
          <cell r="B725" t="str">
            <v xml:space="preserve"> Xµy tõéng g­ch rång6lå d¡y &gt;10,H&lt;4m,M75  </v>
          </cell>
          <cell r="C725" t="str">
            <v>m3</v>
          </cell>
          <cell r="D725">
            <v>326461</v>
          </cell>
          <cell r="E725">
            <v>14917</v>
          </cell>
          <cell r="F725">
            <v>641</v>
          </cell>
        </row>
        <row r="726">
          <cell r="A726">
            <v>205341</v>
          </cell>
          <cell r="B726" t="str">
            <v xml:space="preserve"> Xµy tõéng g­ch rång6lå d¡y &gt;10,H&gt;4m,M50  </v>
          </cell>
          <cell r="C726" t="str">
            <v>m3</v>
          </cell>
          <cell r="D726">
            <v>339130</v>
          </cell>
          <cell r="E726">
            <v>15349</v>
          </cell>
          <cell r="F726">
            <v>2076</v>
          </cell>
        </row>
        <row r="727">
          <cell r="A727">
            <v>205342</v>
          </cell>
          <cell r="B727" t="str">
            <v xml:space="preserve"> Xµy tõéng g­ch rång6lå d¡y &gt;10,H&gt;4m,M75  </v>
          </cell>
          <cell r="C727" t="str">
            <v>m3</v>
          </cell>
          <cell r="D727">
            <v>341840</v>
          </cell>
          <cell r="E727">
            <v>15349</v>
          </cell>
          <cell r="F727">
            <v>2076</v>
          </cell>
        </row>
        <row r="728">
          <cell r="A728">
            <v>210111</v>
          </cell>
          <cell r="B728" t="str">
            <v xml:space="preserve"> BÅ táng g­ch vë B&lt;=100cm      M25    </v>
          </cell>
          <cell r="C728" t="str">
            <v>m3</v>
          </cell>
          <cell r="D728">
            <v>95919</v>
          </cell>
          <cell r="E728">
            <v>12103</v>
          </cell>
          <cell r="F728">
            <v>0</v>
          </cell>
        </row>
        <row r="729">
          <cell r="A729">
            <v>210112</v>
          </cell>
          <cell r="B729" t="str">
            <v xml:space="preserve"> BÅ táng g­ch vë B&lt;=100cm      M50    </v>
          </cell>
          <cell r="C729" t="str">
            <v>m3</v>
          </cell>
          <cell r="D729">
            <v>120157</v>
          </cell>
          <cell r="E729">
            <v>12103</v>
          </cell>
          <cell r="F729">
            <v>0</v>
          </cell>
        </row>
        <row r="730">
          <cell r="A730">
            <v>210113</v>
          </cell>
          <cell r="B730" t="str">
            <v xml:space="preserve"> BÅ táng g­ch vë B&lt;=100cm      M75    </v>
          </cell>
          <cell r="C730" t="str">
            <v>m3</v>
          </cell>
          <cell r="D730">
            <v>145114</v>
          </cell>
          <cell r="E730">
            <v>12103</v>
          </cell>
          <cell r="F730">
            <v>0</v>
          </cell>
        </row>
        <row r="731">
          <cell r="A731">
            <v>210121</v>
          </cell>
          <cell r="B731" t="str">
            <v xml:space="preserve"> BÅ táng g­ch vë B&gt; 100cm      M25    </v>
          </cell>
          <cell r="C731" t="str">
            <v>m3</v>
          </cell>
          <cell r="D731">
            <v>95919</v>
          </cell>
          <cell r="E731">
            <v>10241</v>
          </cell>
          <cell r="F731">
            <v>0</v>
          </cell>
        </row>
        <row r="732">
          <cell r="A732">
            <v>210122</v>
          </cell>
          <cell r="B732" t="str">
            <v xml:space="preserve"> BÅ táng g­ch vë B&gt; 100cm      M50    </v>
          </cell>
          <cell r="C732" t="str">
            <v>m3</v>
          </cell>
          <cell r="D732">
            <v>120157</v>
          </cell>
          <cell r="E732">
            <v>10241</v>
          </cell>
          <cell r="F732">
            <v>0</v>
          </cell>
        </row>
        <row r="733">
          <cell r="A733">
            <v>210123</v>
          </cell>
          <cell r="B733" t="str">
            <v xml:space="preserve"> BÅ táng g­ch vë B&gt; 100cm      M75    </v>
          </cell>
          <cell r="C733" t="str">
            <v>m3</v>
          </cell>
          <cell r="D733">
            <v>145114</v>
          </cell>
          <cell r="E733">
            <v>10241</v>
          </cell>
          <cell r="F733">
            <v>0</v>
          </cell>
        </row>
        <row r="734">
          <cell r="A734">
            <v>221111</v>
          </cell>
          <cell r="B734" t="str">
            <v xml:space="preserve"> BT ½Ÿ 4x6 lÜt mÜng,nËn B&lt;=250cm   M100   </v>
          </cell>
          <cell r="C734" t="str">
            <v>m3</v>
          </cell>
          <cell r="D734">
            <v>243080</v>
          </cell>
          <cell r="E734">
            <v>17068</v>
          </cell>
          <cell r="F734">
            <v>7398</v>
          </cell>
        </row>
        <row r="735">
          <cell r="A735">
            <v>221112</v>
          </cell>
          <cell r="B735" t="str">
            <v xml:space="preserve"> BT ½Ÿ 4x6 lÜt mÜng,nËn B&lt;=250cm   M150   </v>
          </cell>
          <cell r="C735" t="str">
            <v>m3</v>
          </cell>
          <cell r="D735">
            <v>276656</v>
          </cell>
          <cell r="E735">
            <v>17068</v>
          </cell>
          <cell r="F735">
            <v>7398</v>
          </cell>
        </row>
        <row r="736">
          <cell r="A736">
            <v>221121</v>
          </cell>
          <cell r="B736" t="str">
            <v xml:space="preserve"> BT ½Ÿ 4x6 lÜt mÜng,nËn B&gt; 250cm   M100   </v>
          </cell>
          <cell r="C736" t="str">
            <v>m3</v>
          </cell>
          <cell r="D736">
            <v>243080</v>
          </cell>
          <cell r="E736">
            <v>12206</v>
          </cell>
          <cell r="F736">
            <v>7398</v>
          </cell>
        </row>
        <row r="737">
          <cell r="A737">
            <v>221122</v>
          </cell>
          <cell r="B737" t="str">
            <v xml:space="preserve"> BT ½Ÿ 4x6 lÜt mÜng,nËn B&gt; 250cm   M150   </v>
          </cell>
          <cell r="C737" t="str">
            <v>m3</v>
          </cell>
          <cell r="D737">
            <v>276656</v>
          </cell>
          <cell r="E737">
            <v>12206</v>
          </cell>
          <cell r="F737">
            <v>7398</v>
          </cell>
        </row>
        <row r="738">
          <cell r="A738">
            <v>221125</v>
          </cell>
          <cell r="B738" t="str">
            <v xml:space="preserve"> BT ½Ÿ 1x2 lÜt mÜng,nËn B&gt; 250cm   M50    </v>
          </cell>
          <cell r="C738" t="str">
            <v>m3</v>
          </cell>
          <cell r="D738">
            <v>243080</v>
          </cell>
          <cell r="E738">
            <v>12206</v>
          </cell>
          <cell r="F738">
            <v>7398</v>
          </cell>
        </row>
        <row r="739">
          <cell r="A739">
            <v>221126</v>
          </cell>
          <cell r="B739" t="str">
            <v xml:space="preserve"> BT ½Ÿ 1x2 lÜt mÜng,nËn B&gt; 250cm   M75    </v>
          </cell>
          <cell r="C739" t="str">
            <v>m3</v>
          </cell>
          <cell r="D739">
            <v>276656</v>
          </cell>
          <cell r="E739">
            <v>12206</v>
          </cell>
          <cell r="F739">
            <v>7398</v>
          </cell>
        </row>
        <row r="740">
          <cell r="A740">
            <v>221211</v>
          </cell>
          <cell r="B740" t="str">
            <v xml:space="preserve"> BT ½Ÿ 4x6 MÜng(b¿,b¯ng),B&lt;=250cm  M150   </v>
          </cell>
          <cell r="C740" t="str">
            <v>m3</v>
          </cell>
          <cell r="D740">
            <v>300535</v>
          </cell>
          <cell r="E740">
            <v>22653</v>
          </cell>
          <cell r="F740">
            <v>7681</v>
          </cell>
        </row>
        <row r="741">
          <cell r="A741">
            <v>221212</v>
          </cell>
          <cell r="B741" t="str">
            <v xml:space="preserve"> BT ½Ÿ 4x6 MÜng(b¿,b¯ng),B&lt;=250cm  M200   </v>
          </cell>
          <cell r="C741" t="str">
            <v>m3</v>
          </cell>
          <cell r="D741">
            <v>339455</v>
          </cell>
          <cell r="E741">
            <v>22653</v>
          </cell>
          <cell r="F741">
            <v>7681</v>
          </cell>
        </row>
        <row r="742">
          <cell r="A742">
            <v>221213</v>
          </cell>
          <cell r="B742" t="str">
            <v xml:space="preserve"> BT ½Ÿ 4x6 MÜng(b¿,b¯ng),B&lt;=250cm  M250   </v>
          </cell>
          <cell r="C742" t="str">
            <v>m3</v>
          </cell>
          <cell r="D742">
            <v>383555</v>
          </cell>
          <cell r="E742">
            <v>22653</v>
          </cell>
          <cell r="F742">
            <v>7681</v>
          </cell>
        </row>
        <row r="743">
          <cell r="A743">
            <v>221221</v>
          </cell>
          <cell r="B743" t="str">
            <v xml:space="preserve"> BT ½Ÿ 4x6 MÜng(b¿,b¯ng),B &gt;250cm  M150   </v>
          </cell>
          <cell r="C743" t="str">
            <v>m3</v>
          </cell>
          <cell r="D743">
            <v>316022</v>
          </cell>
          <cell r="E743">
            <v>25343</v>
          </cell>
          <cell r="F743">
            <v>7681</v>
          </cell>
        </row>
        <row r="744">
          <cell r="A744">
            <v>221222</v>
          </cell>
          <cell r="B744" t="str">
            <v xml:space="preserve"> BT ½Ÿ 4x6 MÜng(b¿,b¯ng),B &gt;250cm  M200   </v>
          </cell>
          <cell r="C744" t="str">
            <v>m3</v>
          </cell>
          <cell r="D744">
            <v>354941</v>
          </cell>
          <cell r="E744">
            <v>25343</v>
          </cell>
          <cell r="F744">
            <v>7681</v>
          </cell>
        </row>
        <row r="745">
          <cell r="A745">
            <v>221223</v>
          </cell>
          <cell r="B745" t="str">
            <v xml:space="preserve"> BT ½Ÿ 4x6 MÜng(b¿,b¯ng),B &gt;250cm  M250   </v>
          </cell>
          <cell r="C745" t="str">
            <v>m3</v>
          </cell>
          <cell r="D745">
            <v>399041</v>
          </cell>
          <cell r="E745">
            <v>25343</v>
          </cell>
          <cell r="F745">
            <v>7681</v>
          </cell>
        </row>
        <row r="746">
          <cell r="A746">
            <v>221231</v>
          </cell>
          <cell r="B746" t="str">
            <v xml:space="preserve"> BT ½Ÿ 2x4 MÜng(b¿,b¯ng),B&lt;=250cm  M150   </v>
          </cell>
          <cell r="C746" t="str">
            <v>m3</v>
          </cell>
          <cell r="D746">
            <v>307972</v>
          </cell>
          <cell r="E746">
            <v>22653</v>
          </cell>
          <cell r="F746">
            <v>7681</v>
          </cell>
        </row>
        <row r="747">
          <cell r="A747">
            <v>221232</v>
          </cell>
          <cell r="B747" t="str">
            <v xml:space="preserve"> BT ½Ÿ 2x4 MÜng(b¿,b¯ng),B&lt;=250cm  M200   </v>
          </cell>
          <cell r="C747" t="str">
            <v>m3</v>
          </cell>
          <cell r="D747">
            <v>348049</v>
          </cell>
          <cell r="E747">
            <v>22653</v>
          </cell>
          <cell r="F747">
            <v>7681</v>
          </cell>
        </row>
        <row r="748">
          <cell r="A748">
            <v>221233</v>
          </cell>
          <cell r="B748" t="str">
            <v xml:space="preserve"> BT ½Ÿ 2x4 MÜng(b¿,b¯ng),B&lt;=250cm  M250   </v>
          </cell>
          <cell r="C748" t="str">
            <v>m3</v>
          </cell>
          <cell r="D748">
            <v>390281</v>
          </cell>
          <cell r="E748">
            <v>22653</v>
          </cell>
          <cell r="F748">
            <v>7681</v>
          </cell>
        </row>
        <row r="749">
          <cell r="A749">
            <v>221241</v>
          </cell>
          <cell r="B749" t="str">
            <v xml:space="preserve"> BT ½Ÿ 2x4 MÜng(b¿,b¯ng),B &gt;250cm  M150   </v>
          </cell>
          <cell r="C749" t="str">
            <v>m3</v>
          </cell>
          <cell r="D749">
            <v>323459</v>
          </cell>
          <cell r="E749">
            <v>25343</v>
          </cell>
          <cell r="F749">
            <v>7681</v>
          </cell>
        </row>
        <row r="750">
          <cell r="A750">
            <v>221242</v>
          </cell>
          <cell r="B750" t="str">
            <v xml:space="preserve"> BT ½Ÿ 2x4 MÜng(b¿,b¯ng),B &gt;250cm  M200   </v>
          </cell>
          <cell r="C750" t="str">
            <v>m3</v>
          </cell>
          <cell r="D750">
            <v>363536</v>
          </cell>
          <cell r="E750">
            <v>25343</v>
          </cell>
          <cell r="F750">
            <v>7681</v>
          </cell>
        </row>
        <row r="751">
          <cell r="A751">
            <v>221243</v>
          </cell>
          <cell r="B751" t="str">
            <v xml:space="preserve"> BT ½Ÿ 2x4 MÜng(b¿,b¯ng),B &gt;250cm  M250   </v>
          </cell>
          <cell r="C751" t="str">
            <v>m3</v>
          </cell>
          <cell r="D751">
            <v>405768</v>
          </cell>
          <cell r="E751">
            <v>25343</v>
          </cell>
          <cell r="F751">
            <v>7681</v>
          </cell>
        </row>
        <row r="752">
          <cell r="A752">
            <v>221251</v>
          </cell>
          <cell r="B752" t="str">
            <v xml:space="preserve"> BT ½Ÿ 1x2 MÜng(b¿,b¯ng),B&lt;=250cm  M150   </v>
          </cell>
          <cell r="C752" t="str">
            <v>m3</v>
          </cell>
          <cell r="D752">
            <v>318534</v>
          </cell>
          <cell r="E752">
            <v>22653</v>
          </cell>
          <cell r="F752">
            <v>7681</v>
          </cell>
        </row>
        <row r="753">
          <cell r="A753">
            <v>221252</v>
          </cell>
          <cell r="B753" t="str">
            <v xml:space="preserve"> BT ½Ÿ 1x2 MÜng(b¿,b¯ng),B&lt;=250cm  M200   </v>
          </cell>
          <cell r="C753" t="str">
            <v>m3</v>
          </cell>
          <cell r="D753">
            <v>363246</v>
          </cell>
          <cell r="E753">
            <v>22653</v>
          </cell>
          <cell r="F753">
            <v>7681</v>
          </cell>
        </row>
        <row r="754">
          <cell r="A754">
            <v>221253</v>
          </cell>
          <cell r="B754" t="str">
            <v xml:space="preserve"> BT ½Ÿ 1x2 MÜng(b¿,b¯ng),B&lt;=250cm  M250   </v>
          </cell>
          <cell r="C754" t="str">
            <v>m3</v>
          </cell>
          <cell r="D754">
            <v>396141</v>
          </cell>
          <cell r="E754">
            <v>22653</v>
          </cell>
          <cell r="F754">
            <v>7681</v>
          </cell>
        </row>
        <row r="755">
          <cell r="A755">
            <v>221261</v>
          </cell>
          <cell r="B755" t="str">
            <v xml:space="preserve"> BT ½Ÿ 1x2 MÜng(b¿,b¯ng),B &gt;250cm  M150   </v>
          </cell>
          <cell r="C755" t="str">
            <v>m3</v>
          </cell>
          <cell r="D755">
            <v>334021</v>
          </cell>
          <cell r="E755">
            <v>25343</v>
          </cell>
          <cell r="F755">
            <v>7681</v>
          </cell>
        </row>
        <row r="756">
          <cell r="A756">
            <v>221262</v>
          </cell>
          <cell r="B756" t="str">
            <v xml:space="preserve"> BT ½Ÿ 1x2 MÜng(b¿,b¯ng),B &gt;250cm  M200   </v>
          </cell>
          <cell r="C756" t="str">
            <v>m3</v>
          </cell>
          <cell r="D756">
            <v>378733</v>
          </cell>
          <cell r="E756">
            <v>25343</v>
          </cell>
          <cell r="F756">
            <v>7681</v>
          </cell>
        </row>
        <row r="757">
          <cell r="A757">
            <v>221263</v>
          </cell>
          <cell r="B757" t="str">
            <v xml:space="preserve"> BT ½Ÿ 1x2 MÜng(b¿,b¯ng),B &gt;250cm  M250   </v>
          </cell>
          <cell r="C757" t="str">
            <v>m3</v>
          </cell>
          <cell r="D757">
            <v>411628</v>
          </cell>
          <cell r="E757">
            <v>25343</v>
          </cell>
          <cell r="F757">
            <v>7681</v>
          </cell>
        </row>
        <row r="758">
          <cell r="A758">
            <v>221311</v>
          </cell>
          <cell r="B758" t="str">
            <v xml:space="preserve"> BT ½Ÿ 2x4 MÜng cæt                M150   </v>
          </cell>
          <cell r="C758" t="str">
            <v>m3</v>
          </cell>
          <cell r="D758">
            <v>344146</v>
          </cell>
          <cell r="E758">
            <v>35887</v>
          </cell>
          <cell r="F758">
            <v>7681</v>
          </cell>
        </row>
        <row r="759">
          <cell r="A759">
            <v>221312</v>
          </cell>
          <cell r="B759" t="str">
            <v xml:space="preserve"> BT ½Ÿ 2x4 MÜng cæt                M200   </v>
          </cell>
          <cell r="C759" t="str">
            <v>m3</v>
          </cell>
          <cell r="D759">
            <v>384224</v>
          </cell>
          <cell r="E759">
            <v>35887</v>
          </cell>
          <cell r="F759">
            <v>7681</v>
          </cell>
        </row>
        <row r="760">
          <cell r="A760">
            <v>221313</v>
          </cell>
          <cell r="B760" t="str">
            <v xml:space="preserve"> BT ½Ÿ 2x4 MÜng cæt                M250   </v>
          </cell>
          <cell r="C760" t="str">
            <v>m3</v>
          </cell>
          <cell r="D760">
            <v>426455</v>
          </cell>
          <cell r="E760">
            <v>35887</v>
          </cell>
          <cell r="F760">
            <v>7681</v>
          </cell>
        </row>
        <row r="761">
          <cell r="A761">
            <v>221321</v>
          </cell>
          <cell r="B761" t="str">
            <v xml:space="preserve"> BT ½Ÿ 2x4 MÜng mâ c·u             M150   </v>
          </cell>
          <cell r="C761" t="str">
            <v>m3</v>
          </cell>
          <cell r="D761">
            <v>300458</v>
          </cell>
          <cell r="E761">
            <v>26375</v>
          </cell>
          <cell r="F761">
            <v>7681</v>
          </cell>
        </row>
        <row r="762">
          <cell r="A762">
            <v>221322</v>
          </cell>
          <cell r="B762" t="str">
            <v xml:space="preserve"> BT ½Ÿ 2x4 MÜng mâ c·u             M200   </v>
          </cell>
          <cell r="C762" t="str">
            <v>m3</v>
          </cell>
          <cell r="D762">
            <v>340535</v>
          </cell>
          <cell r="E762">
            <v>26375</v>
          </cell>
          <cell r="F762">
            <v>7681</v>
          </cell>
        </row>
        <row r="763">
          <cell r="A763">
            <v>221323</v>
          </cell>
          <cell r="B763" t="str">
            <v xml:space="preserve"> BT ½Ÿ 2x4 MÜng mâ c·u             M250   </v>
          </cell>
          <cell r="C763" t="str">
            <v>m3</v>
          </cell>
          <cell r="D763">
            <v>382767</v>
          </cell>
          <cell r="E763">
            <v>26375</v>
          </cell>
          <cell r="F763">
            <v>7681</v>
          </cell>
        </row>
        <row r="764">
          <cell r="A764">
            <v>221331</v>
          </cell>
          <cell r="B764" t="str">
            <v xml:space="preserve"> BT ½Ÿ 2x4 MÜng trò c·u            M150   </v>
          </cell>
          <cell r="C764" t="str">
            <v>m3</v>
          </cell>
          <cell r="D764">
            <v>305279</v>
          </cell>
          <cell r="E764">
            <v>41940</v>
          </cell>
          <cell r="F764">
            <v>7681</v>
          </cell>
        </row>
        <row r="765">
          <cell r="A765">
            <v>221332</v>
          </cell>
          <cell r="B765" t="str">
            <v xml:space="preserve"> BT ½Ÿ 2x4 MÜng trò c·u            M200   </v>
          </cell>
          <cell r="C765" t="str">
            <v>m3</v>
          </cell>
          <cell r="D765">
            <v>345356</v>
          </cell>
          <cell r="E765">
            <v>41940</v>
          </cell>
          <cell r="F765">
            <v>7681</v>
          </cell>
        </row>
        <row r="766">
          <cell r="A766">
            <v>221333</v>
          </cell>
          <cell r="B766" t="str">
            <v xml:space="preserve"> BT ½Ÿ 2x4 MÜng trò c·u            M250   </v>
          </cell>
          <cell r="C766" t="str">
            <v>m3</v>
          </cell>
          <cell r="D766">
            <v>387588</v>
          </cell>
          <cell r="E766">
            <v>41940</v>
          </cell>
          <cell r="F766">
            <v>7681</v>
          </cell>
        </row>
        <row r="767">
          <cell r="A767">
            <v>221341</v>
          </cell>
          <cell r="B767" t="str">
            <v xml:space="preserve"> BT ½Ÿ 1x2 MÜng cæt                M150   </v>
          </cell>
          <cell r="C767" t="str">
            <v>m3</v>
          </cell>
          <cell r="D767">
            <v>354708</v>
          </cell>
          <cell r="E767">
            <v>35887</v>
          </cell>
          <cell r="F767">
            <v>7681</v>
          </cell>
        </row>
        <row r="768">
          <cell r="A768">
            <v>221342</v>
          </cell>
          <cell r="B768" t="str">
            <v xml:space="preserve"> BT ½Ÿ 1x2 MÜng cæt                M200   </v>
          </cell>
          <cell r="C768" t="str">
            <v>m3</v>
          </cell>
          <cell r="D768">
            <v>399420</v>
          </cell>
          <cell r="E768">
            <v>35887</v>
          </cell>
          <cell r="F768">
            <v>7681</v>
          </cell>
        </row>
        <row r="769">
          <cell r="A769">
            <v>221343</v>
          </cell>
          <cell r="B769" t="str">
            <v xml:space="preserve"> BT ½Ÿ 1x2 MÜng cæt                M250   </v>
          </cell>
          <cell r="C769" t="str">
            <v>m3</v>
          </cell>
          <cell r="D769">
            <v>432316</v>
          </cell>
          <cell r="E769">
            <v>35887</v>
          </cell>
          <cell r="F769">
            <v>7681</v>
          </cell>
        </row>
        <row r="770">
          <cell r="A770">
            <v>221411</v>
          </cell>
          <cell r="B770" t="str">
            <v xml:space="preserve"> BT ½Ÿ 2x4 MÜng trÝn ‡K&lt;=250cm M150   </v>
          </cell>
          <cell r="C770" t="str">
            <v>m3</v>
          </cell>
          <cell r="D770">
            <v>344056</v>
          </cell>
          <cell r="E770">
            <v>58754</v>
          </cell>
          <cell r="F770">
            <v>7681</v>
          </cell>
        </row>
        <row r="771">
          <cell r="A771">
            <v>221412</v>
          </cell>
          <cell r="B771" t="str">
            <v xml:space="preserve"> BT ½Ÿ 2x4 MÜng trÝn ‡K&lt;=250cm M200   </v>
          </cell>
          <cell r="C771" t="str">
            <v>m3</v>
          </cell>
          <cell r="D771">
            <v>384134</v>
          </cell>
          <cell r="E771">
            <v>58754</v>
          </cell>
          <cell r="F771">
            <v>7681</v>
          </cell>
        </row>
        <row r="772">
          <cell r="A772">
            <v>221413</v>
          </cell>
          <cell r="B772" t="str">
            <v xml:space="preserve"> BT ½Ÿ 2x4 MÜng trÝn ‡K&lt;=250cm M250   </v>
          </cell>
          <cell r="C772" t="str">
            <v>m3</v>
          </cell>
          <cell r="D772">
            <v>426365</v>
          </cell>
          <cell r="E772">
            <v>58754</v>
          </cell>
          <cell r="F772">
            <v>7681</v>
          </cell>
        </row>
        <row r="773">
          <cell r="A773">
            <v>221414</v>
          </cell>
          <cell r="B773" t="str">
            <v xml:space="preserve"> BT ½Ÿ 2x4 MÜng trÝn ‡K&lt;=300cm M150   </v>
          </cell>
          <cell r="C773" t="str">
            <v>m3</v>
          </cell>
          <cell r="D773">
            <v>436753</v>
          </cell>
          <cell r="E773">
            <v>58754</v>
          </cell>
          <cell r="F773">
            <v>7681</v>
          </cell>
        </row>
        <row r="774">
          <cell r="A774">
            <v>221421</v>
          </cell>
          <cell r="B774" t="str">
            <v xml:space="preserve"> BT ½Ÿ 2x4 MÜng trÝn ‡K&gt; 250cm M150   </v>
          </cell>
          <cell r="C774" t="str">
            <v>m3</v>
          </cell>
          <cell r="D774">
            <v>344056</v>
          </cell>
          <cell r="E774">
            <v>52237</v>
          </cell>
          <cell r="F774">
            <v>7681</v>
          </cell>
        </row>
        <row r="775">
          <cell r="A775">
            <v>221422</v>
          </cell>
          <cell r="B775" t="str">
            <v xml:space="preserve"> BT ½Ÿ 2x4 MÜng trÝn ‡K&gt; 250cm M200   </v>
          </cell>
          <cell r="C775" t="str">
            <v>m3</v>
          </cell>
          <cell r="D775">
            <v>384134</v>
          </cell>
          <cell r="E775">
            <v>52237</v>
          </cell>
          <cell r="F775">
            <v>7681</v>
          </cell>
        </row>
        <row r="776">
          <cell r="A776">
            <v>221423</v>
          </cell>
          <cell r="B776" t="str">
            <v xml:space="preserve"> BT ½Ÿ 2x4 MÜng trÝn ‡K&gt; 250cm M250   </v>
          </cell>
          <cell r="C776" t="str">
            <v>m3</v>
          </cell>
          <cell r="D776">
            <v>426365</v>
          </cell>
          <cell r="E776">
            <v>52237</v>
          </cell>
          <cell r="F776">
            <v>7681</v>
          </cell>
        </row>
        <row r="777">
          <cell r="A777">
            <v>221424</v>
          </cell>
          <cell r="B777" t="str">
            <v xml:space="preserve"> BT ½Ÿ 2x4 MÜng trÝn ‡K&gt; 250cm M150   </v>
          </cell>
          <cell r="C777" t="str">
            <v>m3</v>
          </cell>
          <cell r="D777">
            <v>436753</v>
          </cell>
          <cell r="E777">
            <v>52237</v>
          </cell>
          <cell r="F777">
            <v>7681</v>
          </cell>
        </row>
        <row r="778">
          <cell r="A778">
            <v>221501</v>
          </cell>
          <cell r="B778" t="str">
            <v xml:space="preserve"> BT ½Ÿ 1x2 NËn                     M100   </v>
          </cell>
          <cell r="C778" t="str">
            <v>m3</v>
          </cell>
          <cell r="D778">
            <v>273504</v>
          </cell>
          <cell r="E778">
            <v>18826</v>
          </cell>
          <cell r="F778">
            <v>7398</v>
          </cell>
        </row>
        <row r="779">
          <cell r="A779">
            <v>221502</v>
          </cell>
          <cell r="B779" t="str">
            <v xml:space="preserve"> BT ½Ÿ 1x2 NËn                     M150   </v>
          </cell>
          <cell r="C779" t="str">
            <v>m3</v>
          </cell>
          <cell r="D779">
            <v>306799</v>
          </cell>
          <cell r="E779">
            <v>18826</v>
          </cell>
          <cell r="F779">
            <v>7398</v>
          </cell>
        </row>
        <row r="780">
          <cell r="A780">
            <v>221503</v>
          </cell>
          <cell r="B780" t="str">
            <v xml:space="preserve"> BT ½Ÿ 1x2 NËn                     M200   </v>
          </cell>
          <cell r="C780" t="str">
            <v>m3</v>
          </cell>
          <cell r="D780">
            <v>351491</v>
          </cell>
          <cell r="E780">
            <v>18826</v>
          </cell>
          <cell r="F780">
            <v>7398</v>
          </cell>
        </row>
        <row r="781">
          <cell r="A781">
            <v>221511</v>
          </cell>
          <cell r="B781" t="str">
            <v xml:space="preserve"> BT ½Ÿ 2x4 NËn                     M100   </v>
          </cell>
          <cell r="C781" t="str">
            <v>m3</v>
          </cell>
          <cell r="D781">
            <v>258352</v>
          </cell>
          <cell r="E781">
            <v>18826</v>
          </cell>
          <cell r="F781">
            <v>7398</v>
          </cell>
        </row>
        <row r="782">
          <cell r="A782">
            <v>221512</v>
          </cell>
          <cell r="B782" t="str">
            <v xml:space="preserve"> BT ½Ÿ 2x4 NËn                     M150   </v>
          </cell>
          <cell r="C782" t="str">
            <v>m3</v>
          </cell>
          <cell r="D782">
            <v>296217</v>
          </cell>
          <cell r="E782">
            <v>18826</v>
          </cell>
          <cell r="F782">
            <v>7398</v>
          </cell>
        </row>
        <row r="783">
          <cell r="A783">
            <v>221513</v>
          </cell>
          <cell r="B783" t="str">
            <v xml:space="preserve"> BT ½Ÿ 2x4 NËn                     M200   </v>
          </cell>
          <cell r="C783" t="str">
            <v>m3</v>
          </cell>
          <cell r="D783">
            <v>336294</v>
          </cell>
          <cell r="E783">
            <v>18826</v>
          </cell>
          <cell r="F783">
            <v>7398</v>
          </cell>
        </row>
        <row r="784">
          <cell r="A784">
            <v>221531</v>
          </cell>
          <cell r="B784" t="str">
            <v xml:space="preserve"> BT ½Ÿ 4x6 NËn                     M100   </v>
          </cell>
          <cell r="C784" t="str">
            <v>m3</v>
          </cell>
          <cell r="D784">
            <v>255204</v>
          </cell>
          <cell r="E784">
            <v>18826</v>
          </cell>
          <cell r="F784">
            <v>7398</v>
          </cell>
        </row>
        <row r="785">
          <cell r="A785">
            <v>221532</v>
          </cell>
          <cell r="B785" t="str">
            <v xml:space="preserve"> BT ½Ÿ 4x6 NËn                     M150   </v>
          </cell>
          <cell r="C785" t="str">
            <v>m3</v>
          </cell>
          <cell r="D785">
            <v>288780</v>
          </cell>
          <cell r="E785">
            <v>18826</v>
          </cell>
          <cell r="F785">
            <v>7398</v>
          </cell>
        </row>
        <row r="786">
          <cell r="A786">
            <v>221533</v>
          </cell>
          <cell r="B786" t="str">
            <v xml:space="preserve"> BT ½Ÿ 4x6 NËn                     M200   </v>
          </cell>
          <cell r="C786" t="str">
            <v>m3</v>
          </cell>
          <cell r="D786">
            <v>327699</v>
          </cell>
          <cell r="E786">
            <v>18826</v>
          </cell>
          <cell r="F786">
            <v>7398</v>
          </cell>
        </row>
        <row r="787">
          <cell r="A787">
            <v>221601</v>
          </cell>
          <cell r="B787" t="str">
            <v xml:space="preserve"> BT ½Ÿ 1x2 BÎ mŸy                  M150   </v>
          </cell>
          <cell r="C787" t="str">
            <v>m3</v>
          </cell>
          <cell r="D787">
            <v>311389</v>
          </cell>
          <cell r="E787">
            <v>41583</v>
          </cell>
          <cell r="F787">
            <v>7681</v>
          </cell>
        </row>
        <row r="788">
          <cell r="A788">
            <v>221602</v>
          </cell>
          <cell r="B788" t="str">
            <v xml:space="preserve"> BT ½Ÿ 1x2 BÎ mŸy                  M200   </v>
          </cell>
          <cell r="C788" t="str">
            <v>m3</v>
          </cell>
          <cell r="D788">
            <v>356101</v>
          </cell>
          <cell r="E788">
            <v>41583</v>
          </cell>
          <cell r="F788">
            <v>7681</v>
          </cell>
        </row>
        <row r="789">
          <cell r="A789">
            <v>221603</v>
          </cell>
          <cell r="B789" t="str">
            <v xml:space="preserve"> BT ½Ÿ 1x2 BÎ mŸy                  M250   </v>
          </cell>
          <cell r="C789" t="str">
            <v>m3</v>
          </cell>
          <cell r="D789">
            <v>388997</v>
          </cell>
          <cell r="E789">
            <v>41583</v>
          </cell>
          <cell r="F789">
            <v>7681</v>
          </cell>
        </row>
        <row r="790">
          <cell r="A790">
            <v>221611</v>
          </cell>
          <cell r="B790" t="str">
            <v xml:space="preserve"> BT ½Ÿ 2x4 BÎ mŸy                  M150   </v>
          </cell>
          <cell r="C790" t="str">
            <v>m3</v>
          </cell>
          <cell r="D790">
            <v>300828</v>
          </cell>
          <cell r="E790">
            <v>41583</v>
          </cell>
          <cell r="F790">
            <v>7681</v>
          </cell>
        </row>
        <row r="791">
          <cell r="A791">
            <v>221612</v>
          </cell>
          <cell r="B791" t="str">
            <v xml:space="preserve"> BT ½Ÿ 2x4 BÎ mŸy                  M200   </v>
          </cell>
          <cell r="C791" t="str">
            <v>m3</v>
          </cell>
          <cell r="D791">
            <v>340905</v>
          </cell>
          <cell r="E791">
            <v>41583</v>
          </cell>
          <cell r="F791">
            <v>7681</v>
          </cell>
        </row>
        <row r="792">
          <cell r="A792">
            <v>221613</v>
          </cell>
          <cell r="B792" t="str">
            <v xml:space="preserve"> BT ½Ÿ 2x4 BÎ mŸy                  M250   </v>
          </cell>
          <cell r="C792" t="str">
            <v>m3</v>
          </cell>
          <cell r="D792">
            <v>383136</v>
          </cell>
          <cell r="E792">
            <v>41583</v>
          </cell>
          <cell r="F792">
            <v>7681</v>
          </cell>
        </row>
        <row r="793">
          <cell r="A793">
            <v>221631</v>
          </cell>
          <cell r="B793" t="str">
            <v xml:space="preserve"> BT ½Ÿ 4x6 BÎ mŸy                  M150   </v>
          </cell>
          <cell r="C793" t="str">
            <v>m3</v>
          </cell>
          <cell r="D793">
            <v>293390</v>
          </cell>
          <cell r="E793">
            <v>41583</v>
          </cell>
          <cell r="F793">
            <v>7681</v>
          </cell>
        </row>
        <row r="794">
          <cell r="A794">
            <v>221632</v>
          </cell>
          <cell r="B794" t="str">
            <v xml:space="preserve"> BT ½Ÿ 4x6 BÎ mŸy                  M200   </v>
          </cell>
          <cell r="C794" t="str">
            <v>m3</v>
          </cell>
          <cell r="D794">
            <v>332310</v>
          </cell>
          <cell r="E794">
            <v>41583</v>
          </cell>
          <cell r="F794">
            <v>7681</v>
          </cell>
        </row>
        <row r="795">
          <cell r="A795">
            <v>221633</v>
          </cell>
          <cell r="B795" t="str">
            <v xml:space="preserve"> BT ½Ÿ 4x6 BÎ mŸy                  M250   </v>
          </cell>
          <cell r="C795" t="str">
            <v>m3</v>
          </cell>
          <cell r="D795">
            <v>376410</v>
          </cell>
          <cell r="E795">
            <v>41583</v>
          </cell>
          <cell r="F795">
            <v>7681</v>
          </cell>
        </row>
        <row r="796">
          <cell r="A796">
            <v>222111</v>
          </cell>
          <cell r="B796" t="str">
            <v xml:space="preserve"> BT ½Ÿ 1x2 tõéng th²ng B&lt;=45cm H&lt;=4m,M150 </v>
          </cell>
          <cell r="C796" t="str">
            <v>m3</v>
          </cell>
          <cell r="D796">
            <v>418073</v>
          </cell>
          <cell r="E796">
            <v>82691</v>
          </cell>
          <cell r="F796">
            <v>10038</v>
          </cell>
        </row>
        <row r="797">
          <cell r="A797">
            <v>222112</v>
          </cell>
          <cell r="B797" t="str">
            <v xml:space="preserve"> BT ½Ÿ 1x2 tõéng th²ng B&lt;=45cm H&lt;=4m,M200 </v>
          </cell>
          <cell r="C797" t="str">
            <v>m3</v>
          </cell>
          <cell r="D797">
            <v>462786</v>
          </cell>
          <cell r="E797">
            <v>82691</v>
          </cell>
          <cell r="F797">
            <v>10038</v>
          </cell>
        </row>
        <row r="798">
          <cell r="A798">
            <v>222113</v>
          </cell>
          <cell r="B798" t="str">
            <v xml:space="preserve"> BT ½Ÿ 1x2 tõéng th²ng B&lt;=45cm H&lt;=4m,M250 </v>
          </cell>
          <cell r="C798" t="str">
            <v>m3</v>
          </cell>
          <cell r="D798">
            <v>495681</v>
          </cell>
          <cell r="E798">
            <v>82691</v>
          </cell>
          <cell r="F798">
            <v>10038</v>
          </cell>
        </row>
        <row r="799">
          <cell r="A799">
            <v>222121</v>
          </cell>
          <cell r="B799" t="str">
            <v xml:space="preserve"> BT ½Ÿ 1x2 tõéng th²ng B&lt;=45cm H&gt; 4m,M150 </v>
          </cell>
          <cell r="C799" t="str">
            <v>m3</v>
          </cell>
          <cell r="D799">
            <v>418073</v>
          </cell>
          <cell r="E799">
            <v>105931</v>
          </cell>
          <cell r="F799">
            <v>10038</v>
          </cell>
        </row>
        <row r="800">
          <cell r="A800">
            <v>222122</v>
          </cell>
          <cell r="B800" t="str">
            <v xml:space="preserve"> BT ½Ÿ 1x2 tõéng th²ng B&lt;=45cm H&gt; 4m,M200 </v>
          </cell>
          <cell r="C800" t="str">
            <v>m3</v>
          </cell>
          <cell r="D800">
            <v>462786</v>
          </cell>
          <cell r="E800">
            <v>105931</v>
          </cell>
          <cell r="F800">
            <v>10038</v>
          </cell>
        </row>
        <row r="801">
          <cell r="A801">
            <v>222123</v>
          </cell>
          <cell r="B801" t="str">
            <v xml:space="preserve"> BT ½Ÿ 1x2 tõéng th²ng B&lt;=45cm H&gt; 4m,M250 </v>
          </cell>
          <cell r="C801" t="str">
            <v>m3</v>
          </cell>
          <cell r="D801">
            <v>495681</v>
          </cell>
          <cell r="E801">
            <v>105931</v>
          </cell>
          <cell r="F801">
            <v>10038</v>
          </cell>
        </row>
        <row r="802">
          <cell r="A802">
            <v>222131</v>
          </cell>
          <cell r="B802" t="str">
            <v xml:space="preserve"> BT ½Ÿ 1x2 tõéng th²ng B&gt; 45cm H&lt;=4m,M150 </v>
          </cell>
          <cell r="C802" t="str">
            <v>m3</v>
          </cell>
          <cell r="D802">
            <v>395880</v>
          </cell>
          <cell r="E802">
            <v>53290</v>
          </cell>
          <cell r="F802">
            <v>10038</v>
          </cell>
        </row>
        <row r="803">
          <cell r="A803">
            <v>222132</v>
          </cell>
          <cell r="B803" t="str">
            <v xml:space="preserve"> BT ½Ÿ 1x2 tõéng th²ng B&gt; 45cm H&lt;=4m,M200 </v>
          </cell>
          <cell r="C803" t="str">
            <v>m3</v>
          </cell>
          <cell r="D803">
            <v>440592</v>
          </cell>
          <cell r="E803">
            <v>53290</v>
          </cell>
          <cell r="F803">
            <v>10038</v>
          </cell>
        </row>
        <row r="804">
          <cell r="A804">
            <v>222133</v>
          </cell>
          <cell r="B804" t="str">
            <v xml:space="preserve"> BT ½Ÿ 1x2 tõéng th²ng B&gt; 45cm H&lt;=4m,M250 </v>
          </cell>
          <cell r="C804" t="str">
            <v>m3</v>
          </cell>
          <cell r="D804">
            <v>473488</v>
          </cell>
          <cell r="E804">
            <v>53290</v>
          </cell>
          <cell r="F804">
            <v>10038</v>
          </cell>
        </row>
        <row r="805">
          <cell r="A805">
            <v>222141</v>
          </cell>
          <cell r="B805" t="str">
            <v xml:space="preserve"> BT ½Ÿ 1x2 tõéng th²ng B&gt; 45cm H&gt; 4m,M150 </v>
          </cell>
          <cell r="C805" t="str">
            <v>m3</v>
          </cell>
          <cell r="D805">
            <v>395880</v>
          </cell>
          <cell r="E805">
            <v>70152</v>
          </cell>
          <cell r="F805">
            <v>10038</v>
          </cell>
        </row>
        <row r="806">
          <cell r="A806">
            <v>222142</v>
          </cell>
          <cell r="B806" t="str">
            <v xml:space="preserve"> BT ½Ÿ 1x2 tõéng th²ng B&gt; 45cm H&gt; 4m,M200 </v>
          </cell>
          <cell r="C806" t="str">
            <v>m3</v>
          </cell>
          <cell r="D806">
            <v>440592</v>
          </cell>
          <cell r="E806">
            <v>70152</v>
          </cell>
          <cell r="F806">
            <v>10038</v>
          </cell>
        </row>
        <row r="807">
          <cell r="A807">
            <v>222143</v>
          </cell>
          <cell r="B807" t="str">
            <v xml:space="preserve"> BT ½Ÿ 1x2 tõéng th²ng B&gt; 45cm H&gt; 4m,M250 </v>
          </cell>
          <cell r="C807" t="str">
            <v>m3</v>
          </cell>
          <cell r="D807">
            <v>473488</v>
          </cell>
          <cell r="E807">
            <v>70152</v>
          </cell>
          <cell r="F807">
            <v>10038</v>
          </cell>
        </row>
        <row r="808">
          <cell r="A808">
            <v>222211</v>
          </cell>
          <cell r="B808" t="str">
            <v xml:space="preserve"> BT ½Ÿ 2x4 tõéng cong  B&lt;=45cm H&lt;=4m,M150 </v>
          </cell>
          <cell r="C808" t="str">
            <v>m3</v>
          </cell>
          <cell r="D808">
            <v>416898</v>
          </cell>
          <cell r="E808">
            <v>104309</v>
          </cell>
          <cell r="F808">
            <v>10038</v>
          </cell>
        </row>
        <row r="809">
          <cell r="A809">
            <v>222212</v>
          </cell>
          <cell r="B809" t="str">
            <v xml:space="preserve"> BT ½Ÿ 2x4 tõéng cong  B&lt;=45cm H&lt;=4m,M200 </v>
          </cell>
          <cell r="C809" t="str">
            <v>m3</v>
          </cell>
          <cell r="D809">
            <v>456975</v>
          </cell>
          <cell r="E809">
            <v>104309</v>
          </cell>
          <cell r="F809">
            <v>10038</v>
          </cell>
        </row>
        <row r="810">
          <cell r="A810">
            <v>222213</v>
          </cell>
          <cell r="B810" t="str">
            <v xml:space="preserve"> BT ½Ÿ 2x4 tõéng cong  B&lt;=45cm H&lt;=4m,M250 </v>
          </cell>
          <cell r="C810" t="str">
            <v>m3</v>
          </cell>
          <cell r="D810">
            <v>499207</v>
          </cell>
          <cell r="E810">
            <v>104309</v>
          </cell>
          <cell r="F810">
            <v>10038</v>
          </cell>
        </row>
        <row r="811">
          <cell r="A811">
            <v>222221</v>
          </cell>
          <cell r="B811" t="str">
            <v xml:space="preserve"> BT ½Ÿ 2x4 tõéng cong  B&lt;=45cm H&gt; 4m,M150 </v>
          </cell>
          <cell r="C811" t="str">
            <v>m3</v>
          </cell>
          <cell r="D811">
            <v>416898</v>
          </cell>
          <cell r="E811">
            <v>136196</v>
          </cell>
          <cell r="F811">
            <v>10038</v>
          </cell>
        </row>
        <row r="812">
          <cell r="A812">
            <v>222222</v>
          </cell>
          <cell r="B812" t="str">
            <v xml:space="preserve"> BT ½Ÿ 2x4 tõéng cong  B&lt;=45cm H&gt; 4m,M200 </v>
          </cell>
          <cell r="C812" t="str">
            <v>m3</v>
          </cell>
          <cell r="D812">
            <v>456975</v>
          </cell>
          <cell r="E812">
            <v>136196</v>
          </cell>
          <cell r="F812">
            <v>10038</v>
          </cell>
        </row>
        <row r="813">
          <cell r="A813">
            <v>222223</v>
          </cell>
          <cell r="B813" t="str">
            <v xml:space="preserve"> BT ½Ÿ 2x4 tõéng cong  B&lt;=45cm H&gt; 4m,M250 </v>
          </cell>
          <cell r="C813" t="str">
            <v>m3</v>
          </cell>
          <cell r="D813">
            <v>499207</v>
          </cell>
          <cell r="E813">
            <v>136196</v>
          </cell>
          <cell r="F813">
            <v>10038</v>
          </cell>
        </row>
        <row r="814">
          <cell r="A814">
            <v>222231</v>
          </cell>
          <cell r="B814" t="str">
            <v xml:space="preserve"> BT ½Ÿ 2x4 tõéng cong  B &gt;45cm H&lt;=4m,M150 </v>
          </cell>
          <cell r="C814" t="str">
            <v>m3</v>
          </cell>
          <cell r="D814">
            <v>389373</v>
          </cell>
          <cell r="E814">
            <v>61721</v>
          </cell>
          <cell r="F814">
            <v>10038</v>
          </cell>
        </row>
        <row r="815">
          <cell r="A815">
            <v>222232</v>
          </cell>
          <cell r="B815" t="str">
            <v xml:space="preserve"> BT ½Ÿ 2x4 tõéng cong  B &gt;45cm H&lt;=4m,M200 </v>
          </cell>
          <cell r="C815" t="str">
            <v>m3</v>
          </cell>
          <cell r="D815">
            <v>429451</v>
          </cell>
          <cell r="E815">
            <v>61721</v>
          </cell>
          <cell r="F815">
            <v>10038</v>
          </cell>
        </row>
        <row r="816">
          <cell r="A816">
            <v>222233</v>
          </cell>
          <cell r="B816" t="str">
            <v xml:space="preserve"> BT ½Ÿ 2x4 tõéng cong  B &gt;45cm H&lt;=4m,M250 </v>
          </cell>
          <cell r="C816" t="str">
            <v>m3</v>
          </cell>
          <cell r="D816">
            <v>471682</v>
          </cell>
          <cell r="E816">
            <v>61721</v>
          </cell>
          <cell r="F816">
            <v>10038</v>
          </cell>
        </row>
        <row r="817">
          <cell r="A817">
            <v>222241</v>
          </cell>
          <cell r="B817" t="str">
            <v xml:space="preserve"> BT ½Ÿ 2x4 tõéng cong  B &gt;45cm H &gt;4m,M150 </v>
          </cell>
          <cell r="C817" t="str">
            <v>m3</v>
          </cell>
          <cell r="D817">
            <v>389373</v>
          </cell>
          <cell r="E817">
            <v>74259</v>
          </cell>
          <cell r="F817">
            <v>10038</v>
          </cell>
        </row>
        <row r="818">
          <cell r="A818">
            <v>222242</v>
          </cell>
          <cell r="B818" t="str">
            <v xml:space="preserve"> BT ½Ÿ 2x4 tõéng cong  B &gt;45cm H &gt;4m,M200 </v>
          </cell>
          <cell r="C818" t="str">
            <v>m3</v>
          </cell>
          <cell r="D818">
            <v>429451</v>
          </cell>
          <cell r="E818">
            <v>74259</v>
          </cell>
          <cell r="F818">
            <v>10038</v>
          </cell>
        </row>
        <row r="819">
          <cell r="A819">
            <v>222243</v>
          </cell>
          <cell r="B819" t="str">
            <v xml:space="preserve"> BT ½Ÿ 2x4 tõéng cong  B &gt;45cm H &gt;4m,M250 </v>
          </cell>
          <cell r="C819" t="str">
            <v>m3</v>
          </cell>
          <cell r="D819">
            <v>471682</v>
          </cell>
          <cell r="E819">
            <v>74259</v>
          </cell>
          <cell r="F819">
            <v>10038</v>
          </cell>
        </row>
        <row r="820">
          <cell r="A820">
            <v>222311</v>
          </cell>
          <cell r="B820" t="str">
            <v xml:space="preserve"> BT ½Ÿ 2x4 tõéng tròpinB&lt;=45cm H&lt;=4m,M150 </v>
          </cell>
          <cell r="C820" t="str">
            <v>m3</v>
          </cell>
          <cell r="D820">
            <v>416735</v>
          </cell>
          <cell r="E820">
            <v>78691</v>
          </cell>
          <cell r="F820">
            <v>10038</v>
          </cell>
        </row>
        <row r="821">
          <cell r="A821">
            <v>222312</v>
          </cell>
          <cell r="B821" t="str">
            <v xml:space="preserve"> BT ½Ÿ 2x4 tõéng tròpin  B&lt;=45cm H&lt;=4m,M200</v>
          </cell>
          <cell r="C821" t="str">
            <v>m3</v>
          </cell>
          <cell r="D821">
            <v>456813</v>
          </cell>
          <cell r="E821">
            <v>78691</v>
          </cell>
          <cell r="F821">
            <v>10038</v>
          </cell>
        </row>
        <row r="822">
          <cell r="A822">
            <v>222313</v>
          </cell>
          <cell r="B822" t="str">
            <v xml:space="preserve"> BT ½Ÿ 2x4 tõéng tròpin  B&lt;=45cm H&lt;=4m,M250</v>
          </cell>
          <cell r="C822" t="str">
            <v>m3</v>
          </cell>
          <cell r="D822">
            <v>499044</v>
          </cell>
          <cell r="E822">
            <v>78691</v>
          </cell>
          <cell r="F822">
            <v>10038</v>
          </cell>
        </row>
        <row r="823">
          <cell r="A823">
            <v>222321</v>
          </cell>
          <cell r="B823" t="str">
            <v xml:space="preserve"> BT ½Ÿ 2x4 tõéng tròpin  B&lt;=45cm H&gt; 4m,M150</v>
          </cell>
          <cell r="C823" t="str">
            <v>m3</v>
          </cell>
          <cell r="D823">
            <v>416735</v>
          </cell>
          <cell r="E823">
            <v>90257</v>
          </cell>
          <cell r="F823">
            <v>10038</v>
          </cell>
        </row>
        <row r="824">
          <cell r="A824">
            <v>222322</v>
          </cell>
          <cell r="B824" t="str">
            <v xml:space="preserve"> BT ½Ÿ 2x4 tõéng tròpin  B&lt;=45cm H&gt; 4m,M200</v>
          </cell>
          <cell r="C824" t="str">
            <v>m3</v>
          </cell>
          <cell r="D824">
            <v>456813</v>
          </cell>
          <cell r="E824">
            <v>90257</v>
          </cell>
          <cell r="F824">
            <v>10038</v>
          </cell>
        </row>
        <row r="825">
          <cell r="A825">
            <v>222323</v>
          </cell>
          <cell r="B825" t="str">
            <v xml:space="preserve"> BT ½Ÿ 2x4 tõéng tròpin  B&lt;=45cm H&gt; 4m,M250</v>
          </cell>
          <cell r="C825" t="str">
            <v>m3</v>
          </cell>
          <cell r="D825">
            <v>499044</v>
          </cell>
          <cell r="E825">
            <v>90257</v>
          </cell>
          <cell r="F825">
            <v>10038</v>
          </cell>
        </row>
        <row r="826">
          <cell r="A826">
            <v>222331</v>
          </cell>
          <cell r="B826" t="str">
            <v xml:space="preserve"> BT ½Ÿ 2x4 tõéng tròpin  B &gt;45cm H&lt;=4m,M150</v>
          </cell>
          <cell r="C826" t="str">
            <v>m3</v>
          </cell>
          <cell r="D826">
            <v>389835</v>
          </cell>
          <cell r="E826">
            <v>57721</v>
          </cell>
          <cell r="F826">
            <v>10038</v>
          </cell>
        </row>
        <row r="827">
          <cell r="A827">
            <v>222332</v>
          </cell>
          <cell r="B827" t="str">
            <v xml:space="preserve"> BT ½Ÿ 2x4 tõéng tròpin  B &gt;45cm H&lt;=4m,M200</v>
          </cell>
          <cell r="C827" t="str">
            <v>m3</v>
          </cell>
          <cell r="D827">
            <v>429913</v>
          </cell>
          <cell r="E827">
            <v>57721</v>
          </cell>
          <cell r="F827">
            <v>10038</v>
          </cell>
        </row>
        <row r="828">
          <cell r="A828">
            <v>222333</v>
          </cell>
          <cell r="B828" t="str">
            <v xml:space="preserve"> BT ½Ÿ 2x4 tõéng tròpin  B &gt;45cm H&lt;=4m,M250</v>
          </cell>
          <cell r="C828" t="str">
            <v>m3</v>
          </cell>
          <cell r="D828">
            <v>462144</v>
          </cell>
          <cell r="E828">
            <v>57721</v>
          </cell>
          <cell r="F828">
            <v>10038</v>
          </cell>
        </row>
        <row r="829">
          <cell r="A829">
            <v>222341</v>
          </cell>
          <cell r="B829" t="str">
            <v xml:space="preserve"> BT ½Ÿ 2x4 tõéng tròpin  B &gt;45cm H &gt;4m,M150</v>
          </cell>
          <cell r="C829" t="str">
            <v>m3</v>
          </cell>
          <cell r="D829">
            <v>379835</v>
          </cell>
          <cell r="E829">
            <v>65936</v>
          </cell>
          <cell r="F829">
            <v>10038</v>
          </cell>
        </row>
        <row r="830">
          <cell r="A830">
            <v>222342</v>
          </cell>
          <cell r="B830" t="str">
            <v xml:space="preserve"> BT ½Ÿ 2x4 tõéng tròpin  B &gt;45cm H &gt;4m,M200</v>
          </cell>
          <cell r="C830" t="str">
            <v>m3</v>
          </cell>
          <cell r="D830">
            <v>419913</v>
          </cell>
          <cell r="E830">
            <v>65936</v>
          </cell>
          <cell r="F830">
            <v>10038</v>
          </cell>
        </row>
        <row r="831">
          <cell r="A831">
            <v>222343</v>
          </cell>
          <cell r="B831" t="str">
            <v xml:space="preserve"> BT ½Ÿ 2x4 tõéng tròpin  B &gt;45cm H &gt;4m,M250</v>
          </cell>
          <cell r="C831" t="str">
            <v>m3</v>
          </cell>
          <cell r="D831">
            <v>462144</v>
          </cell>
          <cell r="E831">
            <v>65936</v>
          </cell>
          <cell r="F831">
            <v>10038</v>
          </cell>
        </row>
        <row r="832">
          <cell r="A832">
            <v>222411</v>
          </cell>
          <cell r="B832" t="str">
            <v xml:space="preserve"> BT ½Ÿ 1x2 Cæt(Vuáng,chù nhºt)       M150 </v>
          </cell>
          <cell r="C832" t="str">
            <v>m3</v>
          </cell>
          <cell r="D832">
            <v>411748</v>
          </cell>
          <cell r="E832">
            <v>87014</v>
          </cell>
          <cell r="F832">
            <v>13982</v>
          </cell>
        </row>
        <row r="833">
          <cell r="A833">
            <v>222412</v>
          </cell>
          <cell r="B833" t="str">
            <v xml:space="preserve"> BT ½Ÿ 1x2 Cæt(Vuáng,chù nhºt)       M200 </v>
          </cell>
          <cell r="C833" t="str">
            <v>m3</v>
          </cell>
          <cell r="D833">
            <v>456460</v>
          </cell>
          <cell r="E833">
            <v>87014</v>
          </cell>
          <cell r="F833">
            <v>13982</v>
          </cell>
        </row>
        <row r="834">
          <cell r="A834">
            <v>222413</v>
          </cell>
          <cell r="B834" t="str">
            <v xml:space="preserve"> BT ½Ÿ 1x2 Cæt(Vuáng,chù nhºt)       M250 </v>
          </cell>
          <cell r="C834" t="str">
            <v>m3</v>
          </cell>
          <cell r="D834">
            <v>489335</v>
          </cell>
          <cell r="E834">
            <v>87014</v>
          </cell>
          <cell r="F834">
            <v>13982</v>
          </cell>
        </row>
        <row r="835">
          <cell r="A835">
            <v>222421</v>
          </cell>
          <cell r="B835" t="str">
            <v xml:space="preserve"> BT ½Ÿ 1x2 Cæt trÝn                  M150 </v>
          </cell>
          <cell r="C835" t="str">
            <v>m3</v>
          </cell>
          <cell r="D835">
            <v>411748</v>
          </cell>
          <cell r="E835">
            <v>127657</v>
          </cell>
          <cell r="F835">
            <v>13982</v>
          </cell>
        </row>
        <row r="836">
          <cell r="A836">
            <v>222422</v>
          </cell>
          <cell r="B836" t="str">
            <v xml:space="preserve"> BT ½Ÿ 1x2 Cæt trÝn                  M200 </v>
          </cell>
          <cell r="C836" t="str">
            <v>m3</v>
          </cell>
          <cell r="D836">
            <v>456460</v>
          </cell>
          <cell r="E836">
            <v>127657</v>
          </cell>
          <cell r="F836">
            <v>13982</v>
          </cell>
        </row>
        <row r="837">
          <cell r="A837">
            <v>222423</v>
          </cell>
          <cell r="B837" t="str">
            <v xml:space="preserve"> BT ½Ÿ 1x2 Cæt trÝn                  M250 </v>
          </cell>
          <cell r="C837" t="str">
            <v>m3</v>
          </cell>
          <cell r="D837">
            <v>489355</v>
          </cell>
          <cell r="E837">
            <v>127657</v>
          </cell>
          <cell r="F837">
            <v>13982</v>
          </cell>
        </row>
        <row r="838">
          <cell r="A838">
            <v>223111</v>
          </cell>
          <cell r="B838" t="str">
            <v xml:space="preserve"> BT ½Ÿ 2x4 thµn mâ c·u               M150 </v>
          </cell>
          <cell r="C838" t="str">
            <v>m3</v>
          </cell>
          <cell r="D838">
            <v>298214</v>
          </cell>
          <cell r="E838">
            <v>36614</v>
          </cell>
          <cell r="F838">
            <v>7681</v>
          </cell>
        </row>
        <row r="839">
          <cell r="A839">
            <v>223112</v>
          </cell>
          <cell r="B839" t="str">
            <v xml:space="preserve"> BT ½Ÿ 2x4 thµn mâ c·u               M200 </v>
          </cell>
          <cell r="C839" t="str">
            <v>m3</v>
          </cell>
          <cell r="D839">
            <v>338291</v>
          </cell>
          <cell r="E839">
            <v>36614</v>
          </cell>
          <cell r="F839">
            <v>7681</v>
          </cell>
        </row>
        <row r="840">
          <cell r="A840">
            <v>223113</v>
          </cell>
          <cell r="B840" t="str">
            <v xml:space="preserve"> BT ½Ÿ 2x4 thµn mâ c·u               M250 </v>
          </cell>
          <cell r="C840" t="str">
            <v>m3</v>
          </cell>
          <cell r="D840">
            <v>380523</v>
          </cell>
          <cell r="E840">
            <v>36614</v>
          </cell>
          <cell r="F840">
            <v>7681</v>
          </cell>
        </row>
        <row r="841">
          <cell r="A841">
            <v>223121</v>
          </cell>
          <cell r="B841" t="str">
            <v xml:space="preserve"> BT ½Ÿ 2x4 ½×nh mâ c·u               M150 </v>
          </cell>
          <cell r="C841" t="str">
            <v>m3</v>
          </cell>
          <cell r="D841">
            <v>318650</v>
          </cell>
          <cell r="E841">
            <v>43212</v>
          </cell>
          <cell r="F841">
            <v>7681</v>
          </cell>
        </row>
        <row r="842">
          <cell r="A842">
            <v>223122</v>
          </cell>
          <cell r="B842" t="str">
            <v xml:space="preserve"> BT ½Ÿ 2x4 ½×nh mâ c·u               M200 </v>
          </cell>
          <cell r="C842" t="str">
            <v>m3</v>
          </cell>
          <cell r="D842">
            <v>358727</v>
          </cell>
          <cell r="E842">
            <v>43212</v>
          </cell>
          <cell r="F842">
            <v>7681</v>
          </cell>
        </row>
        <row r="843">
          <cell r="A843">
            <v>223123</v>
          </cell>
          <cell r="B843" t="str">
            <v xml:space="preserve"> BT ½Ÿ 2x4 ½×nh mâ c·u               M200 </v>
          </cell>
          <cell r="C843" t="str">
            <v>m3</v>
          </cell>
          <cell r="D843">
            <v>400958</v>
          </cell>
          <cell r="E843">
            <v>43212</v>
          </cell>
          <cell r="F843">
            <v>7681</v>
          </cell>
        </row>
        <row r="844">
          <cell r="A844">
            <v>223131</v>
          </cell>
          <cell r="B844" t="str">
            <v xml:space="preserve"> BT ½Ÿ 2x4 mñ mâ c·u               M150 </v>
          </cell>
          <cell r="C844" t="str">
            <v>m3</v>
          </cell>
          <cell r="D844">
            <v>305830</v>
          </cell>
          <cell r="E844">
            <v>80046</v>
          </cell>
          <cell r="F844">
            <v>7681</v>
          </cell>
        </row>
        <row r="845">
          <cell r="A845">
            <v>223122</v>
          </cell>
          <cell r="B845" t="str">
            <v xml:space="preserve"> BT ½Ÿ 2x4 mñ mâ c·u               M200 </v>
          </cell>
          <cell r="C845" t="str">
            <v>m3</v>
          </cell>
          <cell r="D845">
            <v>345908</v>
          </cell>
          <cell r="E845">
            <v>80046</v>
          </cell>
          <cell r="F845">
            <v>7681</v>
          </cell>
        </row>
        <row r="846">
          <cell r="A846">
            <v>223123</v>
          </cell>
          <cell r="B846" t="str">
            <v xml:space="preserve"> BT ½Ÿ 2x4 mñ mâ c·u               M200 </v>
          </cell>
          <cell r="C846" t="str">
            <v>m3</v>
          </cell>
          <cell r="D846">
            <v>388139</v>
          </cell>
          <cell r="E846">
            <v>80046</v>
          </cell>
          <cell r="F846">
            <v>7681</v>
          </cell>
        </row>
        <row r="847">
          <cell r="A847">
            <v>223211</v>
          </cell>
          <cell r="B847" t="str">
            <v xml:space="preserve"> BT ½Ÿ 2x4 thµn tròc·u               M150 </v>
          </cell>
          <cell r="C847" t="str">
            <v>m3</v>
          </cell>
          <cell r="D847">
            <v>299711</v>
          </cell>
          <cell r="E847">
            <v>64762</v>
          </cell>
          <cell r="F847">
            <v>7681</v>
          </cell>
        </row>
        <row r="848">
          <cell r="A848">
            <v>223212</v>
          </cell>
          <cell r="B848" t="str">
            <v xml:space="preserve"> BT ½Ÿ 2x4 thµn tròc·u               M200 </v>
          </cell>
          <cell r="C848" t="str">
            <v>m3</v>
          </cell>
          <cell r="D848">
            <v>339789</v>
          </cell>
          <cell r="E848">
            <v>64762</v>
          </cell>
          <cell r="F848">
            <v>7681</v>
          </cell>
        </row>
        <row r="849">
          <cell r="A849">
            <v>223213</v>
          </cell>
          <cell r="B849" t="str">
            <v xml:space="preserve"> BT ½Ÿ 2x4 thµn tròc·u               M250 </v>
          </cell>
          <cell r="C849" t="str">
            <v>m3</v>
          </cell>
          <cell r="D849">
            <v>382020</v>
          </cell>
          <cell r="E849">
            <v>64762</v>
          </cell>
          <cell r="F849">
            <v>7681</v>
          </cell>
        </row>
        <row r="850">
          <cell r="A850">
            <v>223221</v>
          </cell>
          <cell r="B850" t="str">
            <v xml:space="preserve"> BT ½Ÿ 2x4 mñ tròc·u               M150 </v>
          </cell>
          <cell r="C850" t="str">
            <v>m3</v>
          </cell>
          <cell r="D850">
            <v>304257</v>
          </cell>
          <cell r="E850">
            <v>100277</v>
          </cell>
          <cell r="F850">
            <v>7681</v>
          </cell>
        </row>
        <row r="851">
          <cell r="A851">
            <v>223222</v>
          </cell>
          <cell r="B851" t="str">
            <v xml:space="preserve"> BT ½Ÿ 2x4 mñ tròc·u               M200 </v>
          </cell>
          <cell r="C851" t="str">
            <v>m3</v>
          </cell>
          <cell r="D851">
            <v>344334</v>
          </cell>
          <cell r="E851">
            <v>100277</v>
          </cell>
          <cell r="F851">
            <v>7681</v>
          </cell>
        </row>
        <row r="852">
          <cell r="A852">
            <v>223223</v>
          </cell>
          <cell r="B852" t="str">
            <v xml:space="preserve"> BT ½Ÿ 2x4 mñ tròc·u               M250 </v>
          </cell>
          <cell r="C852" t="str">
            <v>m3</v>
          </cell>
          <cell r="D852">
            <v>386565</v>
          </cell>
          <cell r="E852">
            <v>100277</v>
          </cell>
          <cell r="F852">
            <v>7681</v>
          </cell>
        </row>
        <row r="853">
          <cell r="A853">
            <v>224111</v>
          </cell>
          <cell r="B853" t="str">
            <v xml:space="preserve"> BT ½Ÿ 1x2 D·m,gi±ng nh¡             M150 </v>
          </cell>
          <cell r="C853" t="str">
            <v>m3</v>
          </cell>
          <cell r="D853">
            <v>395538</v>
          </cell>
          <cell r="E853">
            <v>68281</v>
          </cell>
          <cell r="F853">
            <v>13982</v>
          </cell>
        </row>
        <row r="854">
          <cell r="A854">
            <v>224112</v>
          </cell>
          <cell r="B854" t="str">
            <v xml:space="preserve"> BT ½Ÿ 1x2 D·m,gi±ng nh¡             M200 </v>
          </cell>
          <cell r="C854" t="str">
            <v>m3</v>
          </cell>
          <cell r="D854">
            <v>440251</v>
          </cell>
          <cell r="E854">
            <v>68281</v>
          </cell>
          <cell r="F854">
            <v>13982</v>
          </cell>
        </row>
        <row r="855">
          <cell r="A855">
            <v>224113</v>
          </cell>
          <cell r="B855" t="str">
            <v xml:space="preserve"> BT ½Ÿ 1x2 D·m,gi±ng nh¡             M250 </v>
          </cell>
          <cell r="C855" t="str">
            <v>m3</v>
          </cell>
          <cell r="D855">
            <v>473146</v>
          </cell>
          <cell r="E855">
            <v>68281</v>
          </cell>
          <cell r="F855">
            <v>13982</v>
          </cell>
        </row>
        <row r="856">
          <cell r="A856">
            <v>224211</v>
          </cell>
          <cell r="B856" t="str">
            <v xml:space="preserve"> BT ½Ÿ 1x2 D·m,gi±ng c·u             M200 </v>
          </cell>
          <cell r="C856" t="str">
            <v>m3</v>
          </cell>
          <cell r="D856">
            <v>515305</v>
          </cell>
          <cell r="E856">
            <v>48929</v>
          </cell>
          <cell r="F856">
            <v>14700</v>
          </cell>
        </row>
        <row r="857">
          <cell r="A857">
            <v>224212</v>
          </cell>
          <cell r="B857" t="str">
            <v xml:space="preserve"> BT ½Ÿ 1x2 D·m,gi±ng c·u             M250 </v>
          </cell>
          <cell r="C857" t="str">
            <v>m3</v>
          </cell>
          <cell r="D857">
            <v>548200</v>
          </cell>
          <cell r="E857">
            <v>48929</v>
          </cell>
          <cell r="F857">
            <v>14700</v>
          </cell>
        </row>
        <row r="858">
          <cell r="A858">
            <v>224213</v>
          </cell>
          <cell r="B858" t="str">
            <v xml:space="preserve"> BT ½Ÿ 1x2 D·m,gi±ng c·u             M300 </v>
          </cell>
          <cell r="C858" t="str">
            <v>m3</v>
          </cell>
          <cell r="D858">
            <v>580698</v>
          </cell>
          <cell r="E858">
            <v>48929</v>
          </cell>
          <cell r="F858">
            <v>14700</v>
          </cell>
        </row>
        <row r="859">
          <cell r="A859">
            <v>225111</v>
          </cell>
          <cell r="B859" t="str">
            <v xml:space="preserve"> BT ½Ÿ 1x2 S¡n mŸi                   M150 </v>
          </cell>
          <cell r="C859" t="str">
            <v>m3</v>
          </cell>
          <cell r="D859">
            <v>382937</v>
          </cell>
          <cell r="E859">
            <v>48425</v>
          </cell>
          <cell r="F859">
            <v>11625</v>
          </cell>
        </row>
        <row r="860">
          <cell r="A860">
            <v>225112</v>
          </cell>
          <cell r="B860" t="str">
            <v xml:space="preserve"> BT ½Ÿ 1x2 S¡n mŸi                   M200 </v>
          </cell>
          <cell r="C860" t="str">
            <v>m3</v>
          </cell>
          <cell r="D860">
            <v>427649</v>
          </cell>
          <cell r="E860">
            <v>48425</v>
          </cell>
          <cell r="F860">
            <v>11625</v>
          </cell>
        </row>
        <row r="861">
          <cell r="A861">
            <v>225113</v>
          </cell>
          <cell r="B861" t="str">
            <v xml:space="preserve"> BT ½Ÿ 1x2 S¡n mŸi                   M250 </v>
          </cell>
          <cell r="C861" t="str">
            <v>m3</v>
          </cell>
          <cell r="D861">
            <v>460545</v>
          </cell>
          <cell r="E861">
            <v>48425</v>
          </cell>
          <cell r="F861">
            <v>11625</v>
          </cell>
        </row>
        <row r="862">
          <cell r="A862">
            <v>225211</v>
          </cell>
          <cell r="B862" t="str">
            <v xml:space="preserve"> BT ½Ÿ 1x2 LTá,MH°t,MNõèc,T¶m ½an    M150 </v>
          </cell>
          <cell r="C862" t="str">
            <v>m3</v>
          </cell>
          <cell r="D862">
            <v>382937</v>
          </cell>
          <cell r="E862">
            <v>77394</v>
          </cell>
          <cell r="F862">
            <v>11625</v>
          </cell>
        </row>
        <row r="863">
          <cell r="A863">
            <v>225212</v>
          </cell>
          <cell r="B863" t="str">
            <v xml:space="preserve"> BT ½Ÿ 1x2 LTá,MH°t,MNõèc,T¶m ½an    M200 </v>
          </cell>
          <cell r="C863" t="str">
            <v>m3</v>
          </cell>
          <cell r="D863">
            <v>427649</v>
          </cell>
          <cell r="E863">
            <v>77394</v>
          </cell>
          <cell r="F863">
            <v>11625</v>
          </cell>
        </row>
        <row r="864">
          <cell r="A864">
            <v>225213</v>
          </cell>
          <cell r="B864" t="str">
            <v xml:space="preserve"> BT ½Ÿ 1x2 LTá,MH°t,MNõèc,T¶m ½an    M250 </v>
          </cell>
          <cell r="C864" t="str">
            <v>m3</v>
          </cell>
          <cell r="D864">
            <v>460545</v>
          </cell>
          <cell r="E864">
            <v>77394</v>
          </cell>
          <cell r="F864">
            <v>11625</v>
          </cell>
        </row>
        <row r="865">
          <cell r="A865">
            <v>225311</v>
          </cell>
          <cell r="B865" t="str">
            <v xml:space="preserve"> BT ½Ÿ 1x2 C·u thang thõéng          M150 </v>
          </cell>
          <cell r="C865" t="str">
            <v>m3</v>
          </cell>
          <cell r="D865">
            <v>428919</v>
          </cell>
          <cell r="E865">
            <v>79988</v>
          </cell>
          <cell r="F865">
            <v>11625</v>
          </cell>
        </row>
        <row r="866">
          <cell r="A866">
            <v>225312</v>
          </cell>
          <cell r="B866" t="str">
            <v xml:space="preserve"> BT ½Ÿ 1x2 C·u thang thõéng          M200 </v>
          </cell>
          <cell r="C866" t="str">
            <v>m3</v>
          </cell>
          <cell r="D866">
            <v>473631</v>
          </cell>
          <cell r="E866">
            <v>79988</v>
          </cell>
          <cell r="F866">
            <v>11625</v>
          </cell>
        </row>
        <row r="867">
          <cell r="A867">
            <v>225313</v>
          </cell>
          <cell r="B867" t="str">
            <v xml:space="preserve"> BT ½Ÿ 1x2 C·u thang thõéng          M250 </v>
          </cell>
          <cell r="C867" t="str">
            <v>m3</v>
          </cell>
          <cell r="D867">
            <v>506526</v>
          </cell>
          <cell r="E867">
            <v>79988</v>
          </cell>
          <cell r="F867">
            <v>11625</v>
          </cell>
        </row>
        <row r="868">
          <cell r="A868">
            <v>225321</v>
          </cell>
          <cell r="B868" t="str">
            <v xml:space="preserve"> BT ½Ÿ 1x2 C·u thang xoŸy trán âc    M150 </v>
          </cell>
          <cell r="C868" t="str">
            <v>m3</v>
          </cell>
          <cell r="D868">
            <v>428919</v>
          </cell>
          <cell r="E868">
            <v>130467</v>
          </cell>
          <cell r="F868">
            <v>11625</v>
          </cell>
        </row>
        <row r="869">
          <cell r="A869">
            <v>225322</v>
          </cell>
          <cell r="B869" t="str">
            <v xml:space="preserve"> BT ½Ÿ 1x2 C·u thang xoŸy trán âc    M200 </v>
          </cell>
          <cell r="C869" t="str">
            <v>m3</v>
          </cell>
          <cell r="D869">
            <v>473631</v>
          </cell>
          <cell r="E869">
            <v>130467</v>
          </cell>
          <cell r="F869">
            <v>11625</v>
          </cell>
        </row>
        <row r="870">
          <cell r="A870">
            <v>225323</v>
          </cell>
          <cell r="B870" t="str">
            <v xml:space="preserve"> BT ½Ÿ 1x2 C·u thang xoŸy trán âc    M250 </v>
          </cell>
          <cell r="C870" t="str">
            <v>m3</v>
          </cell>
          <cell r="D870">
            <v>506526</v>
          </cell>
          <cell r="E870">
            <v>130467</v>
          </cell>
          <cell r="F870">
            <v>11625</v>
          </cell>
        </row>
        <row r="871">
          <cell r="A871">
            <v>226111</v>
          </cell>
          <cell r="B871" t="str">
            <v xml:space="preserve"> BT ½Ÿ 1x2 âng khÜi cao &lt;=50m    M200 </v>
          </cell>
          <cell r="C871" t="str">
            <v>m3</v>
          </cell>
          <cell r="D871">
            <v>576055</v>
          </cell>
          <cell r="E871">
            <v>301526</v>
          </cell>
          <cell r="F871">
            <v>14699</v>
          </cell>
        </row>
        <row r="872">
          <cell r="A872">
            <v>226112</v>
          </cell>
          <cell r="B872" t="str">
            <v xml:space="preserve"> BT ½Ÿ 1x2 âng khÜi cao &lt;=50m    M250 </v>
          </cell>
          <cell r="C872" t="str">
            <v>m3</v>
          </cell>
          <cell r="D872">
            <v>608950</v>
          </cell>
          <cell r="E872">
            <v>301526</v>
          </cell>
          <cell r="F872">
            <v>14699</v>
          </cell>
        </row>
        <row r="873">
          <cell r="A873">
            <v>226113</v>
          </cell>
          <cell r="B873" t="str">
            <v xml:space="preserve"> BT ½Ÿ 1x2 âng khÜi cao &lt;=50m    M300 </v>
          </cell>
          <cell r="C873" t="str">
            <v>m3</v>
          </cell>
          <cell r="D873">
            <v>641448</v>
          </cell>
          <cell r="E873">
            <v>301526</v>
          </cell>
          <cell r="F873">
            <v>14699</v>
          </cell>
        </row>
        <row r="874">
          <cell r="A874">
            <v>226121</v>
          </cell>
          <cell r="B874" t="str">
            <v xml:space="preserve"> BT ½Ÿ 1x2 âng khÜi cao &gt; 50m    M200 </v>
          </cell>
          <cell r="C874" t="str">
            <v>m3</v>
          </cell>
          <cell r="D874">
            <v>576055</v>
          </cell>
          <cell r="E874">
            <v>332671</v>
          </cell>
          <cell r="F874">
            <v>14699</v>
          </cell>
        </row>
        <row r="875">
          <cell r="A875">
            <v>226122</v>
          </cell>
          <cell r="B875" t="str">
            <v xml:space="preserve"> BT ½Ÿ 1x2 âng khÜi cao &gt; 50m    M250 </v>
          </cell>
          <cell r="C875" t="str">
            <v>m3</v>
          </cell>
          <cell r="D875">
            <v>608950</v>
          </cell>
          <cell r="E875">
            <v>332671</v>
          </cell>
          <cell r="F875">
            <v>14699</v>
          </cell>
        </row>
        <row r="876">
          <cell r="A876">
            <v>226123</v>
          </cell>
          <cell r="B876" t="str">
            <v xml:space="preserve"> BT ½Ÿ 1x2 âng khÜi cao &gt; 50m    M300 </v>
          </cell>
          <cell r="C876" t="str">
            <v>m3</v>
          </cell>
          <cell r="D876">
            <v>641448</v>
          </cell>
          <cell r="E876">
            <v>332671</v>
          </cell>
          <cell r="F876">
            <v>14699</v>
          </cell>
        </row>
        <row r="877">
          <cell r="A877">
            <v>226211</v>
          </cell>
          <cell r="B877" t="str">
            <v xml:space="preserve"> BT ½Ÿ 1x2 B·u ½¡i nõèc cao &lt;=15mM200 </v>
          </cell>
          <cell r="C877" t="str">
            <v>m3</v>
          </cell>
          <cell r="D877">
            <v>576055</v>
          </cell>
          <cell r="E877">
            <v>390202</v>
          </cell>
          <cell r="F877">
            <v>14699</v>
          </cell>
        </row>
        <row r="878">
          <cell r="A878">
            <v>226212</v>
          </cell>
          <cell r="B878" t="str">
            <v xml:space="preserve"> BT ½Ÿ 1x2 B·u ½¡i nõèc cao &lt;=15mM250 </v>
          </cell>
          <cell r="C878" t="str">
            <v>m3</v>
          </cell>
          <cell r="D878">
            <v>608950</v>
          </cell>
          <cell r="E878">
            <v>390202</v>
          </cell>
          <cell r="F878">
            <v>14699</v>
          </cell>
        </row>
        <row r="879">
          <cell r="A879">
            <v>226213</v>
          </cell>
          <cell r="B879" t="str">
            <v xml:space="preserve"> BT ½Ÿ 1x2 B·u ½¡i nõèc cao &lt;=15mM300 </v>
          </cell>
          <cell r="C879" t="str">
            <v>m3</v>
          </cell>
          <cell r="D879">
            <v>641448</v>
          </cell>
          <cell r="E879">
            <v>390202</v>
          </cell>
          <cell r="F879">
            <v>14699</v>
          </cell>
        </row>
        <row r="880">
          <cell r="A880">
            <v>226221</v>
          </cell>
          <cell r="B880" t="str">
            <v xml:space="preserve"> BT ½Ÿ 1x2 B·u ½¡i nõèc cao &gt; 15mM200 </v>
          </cell>
          <cell r="C880" t="str">
            <v>m3</v>
          </cell>
          <cell r="D880">
            <v>576055</v>
          </cell>
          <cell r="E880">
            <v>456437</v>
          </cell>
          <cell r="F880">
            <v>14699</v>
          </cell>
        </row>
        <row r="881">
          <cell r="A881">
            <v>226222</v>
          </cell>
          <cell r="B881" t="str">
            <v xml:space="preserve"> BT ½Ÿ 1x2 B·u ½¡i nõèc cao &gt; 15mM250 </v>
          </cell>
          <cell r="C881" t="str">
            <v>m3</v>
          </cell>
          <cell r="D881">
            <v>608950</v>
          </cell>
          <cell r="E881">
            <v>456437</v>
          </cell>
          <cell r="F881">
            <v>14699</v>
          </cell>
        </row>
        <row r="882">
          <cell r="A882">
            <v>226223</v>
          </cell>
          <cell r="B882" t="str">
            <v xml:space="preserve"> BT ½Ÿ 1x2 B·u ½¡i nõèc cao &gt; 15mM300 </v>
          </cell>
          <cell r="C882" t="str">
            <v>m3</v>
          </cell>
          <cell r="D882">
            <v>641448</v>
          </cell>
          <cell r="E882">
            <v>456437</v>
          </cell>
          <cell r="F882">
            <v>14699</v>
          </cell>
        </row>
        <row r="883">
          <cell r="A883">
            <v>226311</v>
          </cell>
          <cell r="B883" t="str">
            <v xml:space="preserve"> BT ½Ÿ 1x2 PhÍu,silá cao&lt;=7m     M200 </v>
          </cell>
          <cell r="C883" t="str">
            <v>m3</v>
          </cell>
          <cell r="D883">
            <v>501127</v>
          </cell>
          <cell r="E883">
            <v>168784</v>
          </cell>
          <cell r="F883">
            <v>14699</v>
          </cell>
        </row>
        <row r="884">
          <cell r="A884">
            <v>226312</v>
          </cell>
          <cell r="B884" t="str">
            <v xml:space="preserve"> BT ½Ÿ 1x2 PhÍu,silá cao&lt;=7m     M250 </v>
          </cell>
          <cell r="C884" t="str">
            <v>m3</v>
          </cell>
          <cell r="D884">
            <v>534022</v>
          </cell>
          <cell r="E884">
            <v>168784</v>
          </cell>
          <cell r="F884">
            <v>14699</v>
          </cell>
        </row>
        <row r="885">
          <cell r="A885">
            <v>226313</v>
          </cell>
          <cell r="B885" t="str">
            <v xml:space="preserve"> BT ½Ÿ 1x2 PhÍu,silá cao&lt;=7m     M300 </v>
          </cell>
          <cell r="C885" t="str">
            <v>m3</v>
          </cell>
          <cell r="D885">
            <v>566520</v>
          </cell>
          <cell r="E885">
            <v>168784</v>
          </cell>
          <cell r="F885">
            <v>14699</v>
          </cell>
        </row>
        <row r="886">
          <cell r="A886">
            <v>226321</v>
          </cell>
          <cell r="B886" t="str">
            <v xml:space="preserve"> BT ½Ÿ 1x2 PhÍu,silá cao&gt; 7m     M200 </v>
          </cell>
          <cell r="C886" t="str">
            <v>m3</v>
          </cell>
          <cell r="D886">
            <v>501127</v>
          </cell>
          <cell r="E886">
            <v>291189</v>
          </cell>
          <cell r="F886">
            <v>14699</v>
          </cell>
        </row>
        <row r="887">
          <cell r="A887">
            <v>226322</v>
          </cell>
          <cell r="B887" t="str">
            <v xml:space="preserve"> BT ½Ÿ 1x2 PhÍu,silá cao&gt; 7m     M250 </v>
          </cell>
          <cell r="C887" t="str">
            <v>m3</v>
          </cell>
          <cell r="D887">
            <v>534022</v>
          </cell>
          <cell r="E887">
            <v>291189</v>
          </cell>
          <cell r="F887">
            <v>14699</v>
          </cell>
        </row>
        <row r="888">
          <cell r="A888">
            <v>226323</v>
          </cell>
          <cell r="B888" t="str">
            <v xml:space="preserve"> BT ½Ÿ 1x2 PhÍu,silá cao&gt; 7m     M300 </v>
          </cell>
          <cell r="C888" t="str">
            <v>m3</v>
          </cell>
          <cell r="D888">
            <v>566520</v>
          </cell>
          <cell r="E888">
            <v>291189</v>
          </cell>
          <cell r="F888">
            <v>14699</v>
          </cell>
        </row>
        <row r="889">
          <cell r="A889">
            <v>227111</v>
          </cell>
          <cell r="B889" t="str">
            <v xml:space="preserve"> BT ½Ÿ 1x2 GiÆng(Nõèc,CŸp)           M150 </v>
          </cell>
          <cell r="C889" t="str">
            <v>m3</v>
          </cell>
          <cell r="D889">
            <v>455428</v>
          </cell>
          <cell r="E889">
            <v>119874</v>
          </cell>
          <cell r="F889">
            <v>5376</v>
          </cell>
        </row>
        <row r="890">
          <cell r="A890">
            <v>227112</v>
          </cell>
          <cell r="B890" t="str">
            <v xml:space="preserve"> BT ½Ÿ 1x2 GiÆng(Nõèc,CŸp)           M200 </v>
          </cell>
          <cell r="C890" t="str">
            <v>m3</v>
          </cell>
          <cell r="D890">
            <v>500140</v>
          </cell>
          <cell r="E890">
            <v>119874</v>
          </cell>
          <cell r="F890">
            <v>5376</v>
          </cell>
        </row>
        <row r="891">
          <cell r="A891">
            <v>227113</v>
          </cell>
          <cell r="B891" t="str">
            <v xml:space="preserve"> BT ½Ÿ 1x2 GiÆng(Nõèc,CŸp)           M250 </v>
          </cell>
          <cell r="C891" t="str">
            <v>m3</v>
          </cell>
          <cell r="D891">
            <v>533035</v>
          </cell>
          <cell r="E891">
            <v>119874</v>
          </cell>
          <cell r="F891">
            <v>5376</v>
          </cell>
        </row>
        <row r="892">
          <cell r="A892">
            <v>227221</v>
          </cell>
          <cell r="B892" t="str">
            <v xml:space="preserve"> BT ½Ÿ 1x2 Mõçng cŸp,r¬nh nõèc       M150 </v>
          </cell>
          <cell r="C892" t="str">
            <v>m3</v>
          </cell>
          <cell r="D892">
            <v>343337</v>
          </cell>
          <cell r="E892">
            <v>70584</v>
          </cell>
          <cell r="F892">
            <v>5376</v>
          </cell>
        </row>
        <row r="893">
          <cell r="A893">
            <v>227222</v>
          </cell>
          <cell r="B893" t="str">
            <v xml:space="preserve"> BT ½Ÿ 1x2 Mõçng cŸp,r¬nh nõèc       M200 </v>
          </cell>
          <cell r="C893" t="str">
            <v>m3</v>
          </cell>
          <cell r="D893">
            <v>388050</v>
          </cell>
          <cell r="E893">
            <v>70584</v>
          </cell>
          <cell r="F893">
            <v>5376</v>
          </cell>
        </row>
        <row r="894">
          <cell r="A894">
            <v>227223</v>
          </cell>
          <cell r="B894" t="str">
            <v xml:space="preserve"> BT ½Ÿ 1x2 Mõçng cŸp,r¬nh nõèc       M250 </v>
          </cell>
          <cell r="C894" t="str">
            <v>m3</v>
          </cell>
          <cell r="D894">
            <v>420945</v>
          </cell>
          <cell r="E894">
            <v>70584</v>
          </cell>
          <cell r="F894">
            <v>5376</v>
          </cell>
        </row>
        <row r="895">
          <cell r="A895">
            <v>228111</v>
          </cell>
          <cell r="B895" t="str">
            <v xml:space="preserve"> BT ½Ÿ 1x2 âng buy D&lt;=100cm      M150 </v>
          </cell>
          <cell r="C895" t="str">
            <v>m3</v>
          </cell>
          <cell r="D895">
            <v>566272</v>
          </cell>
          <cell r="E895">
            <v>374720</v>
          </cell>
          <cell r="F895">
            <v>10038</v>
          </cell>
        </row>
        <row r="896">
          <cell r="A896">
            <v>228112</v>
          </cell>
          <cell r="B896" t="str">
            <v xml:space="preserve"> BT ½Ÿ 1x2 âng buy D&lt;=100cm      M200 </v>
          </cell>
          <cell r="C896" t="str">
            <v>m3</v>
          </cell>
          <cell r="D896">
            <v>612074</v>
          </cell>
          <cell r="E896">
            <v>374720</v>
          </cell>
          <cell r="F896">
            <v>10038</v>
          </cell>
        </row>
        <row r="897">
          <cell r="A897">
            <v>228113</v>
          </cell>
          <cell r="B897" t="str">
            <v xml:space="preserve"> BT ½Ÿ 1x2 âng buy D&lt;=100cm      M250 </v>
          </cell>
          <cell r="C897" t="str">
            <v>m3</v>
          </cell>
          <cell r="D897">
            <v>645772</v>
          </cell>
          <cell r="E897">
            <v>374720</v>
          </cell>
          <cell r="F897">
            <v>10038</v>
          </cell>
        </row>
        <row r="898">
          <cell r="A898">
            <v>228121</v>
          </cell>
          <cell r="B898" t="str">
            <v xml:space="preserve"> BT ½Ÿ 1x2 âng buy D&lt;=200cm      M150 </v>
          </cell>
          <cell r="C898" t="str">
            <v>m3</v>
          </cell>
          <cell r="D898">
            <v>554154</v>
          </cell>
          <cell r="E898">
            <v>321283</v>
          </cell>
          <cell r="F898">
            <v>10038</v>
          </cell>
        </row>
        <row r="899">
          <cell r="A899">
            <v>228122</v>
          </cell>
          <cell r="B899" t="str">
            <v xml:space="preserve"> BT ½Ÿ 1x2 âng buy D&lt;=200cm      M200 </v>
          </cell>
          <cell r="C899" t="str">
            <v>m3</v>
          </cell>
          <cell r="D899">
            <v>599957</v>
          </cell>
          <cell r="E899">
            <v>321283</v>
          </cell>
          <cell r="F899">
            <v>10038</v>
          </cell>
        </row>
        <row r="900">
          <cell r="A900">
            <v>228123</v>
          </cell>
          <cell r="B900" t="str">
            <v xml:space="preserve"> BT ½Ÿ 1x2 âng buy D&lt;=200cm      M250 </v>
          </cell>
          <cell r="C900" t="str">
            <v>m3</v>
          </cell>
          <cell r="D900">
            <v>633654</v>
          </cell>
          <cell r="E900">
            <v>321283</v>
          </cell>
          <cell r="F900">
            <v>10038</v>
          </cell>
        </row>
        <row r="901">
          <cell r="A901">
            <v>228131</v>
          </cell>
          <cell r="B901" t="str">
            <v xml:space="preserve"> BT ½Ÿ 1x2 âng buy D&gt; 200cm      M150 </v>
          </cell>
          <cell r="C901" t="str">
            <v>m3</v>
          </cell>
          <cell r="D901">
            <v>528880</v>
          </cell>
          <cell r="E901">
            <v>303471</v>
          </cell>
          <cell r="F901">
            <v>10038</v>
          </cell>
        </row>
        <row r="902">
          <cell r="A902">
            <v>228132</v>
          </cell>
          <cell r="B902" t="str">
            <v xml:space="preserve"> BT ½Ÿ 1x2 âng buy D&gt; 200cm      M200 </v>
          </cell>
          <cell r="C902" t="str">
            <v>m3</v>
          </cell>
          <cell r="D902">
            <v>574683</v>
          </cell>
          <cell r="E902">
            <v>303471</v>
          </cell>
          <cell r="F902">
            <v>10038</v>
          </cell>
        </row>
        <row r="903">
          <cell r="A903">
            <v>228133</v>
          </cell>
          <cell r="B903" t="str">
            <v xml:space="preserve"> BT ½Ÿ 1x2 âng buy D&gt; 200cm      M250 </v>
          </cell>
          <cell r="C903" t="str">
            <v>m3</v>
          </cell>
          <cell r="D903">
            <v>608381</v>
          </cell>
          <cell r="E903">
            <v>303471</v>
          </cell>
          <cell r="F903">
            <v>10038</v>
          </cell>
        </row>
        <row r="904">
          <cell r="A904">
            <v>228211</v>
          </cell>
          <cell r="B904" t="str">
            <v xml:space="preserve"> BT ½Ÿ 1x2 âng(xi fáng,phun)D&lt;=100cm M150 </v>
          </cell>
          <cell r="C904" t="str">
            <v>m3</v>
          </cell>
          <cell r="D904">
            <v>596450</v>
          </cell>
          <cell r="E904">
            <v>536556</v>
          </cell>
          <cell r="F904">
            <v>10038</v>
          </cell>
        </row>
        <row r="905">
          <cell r="A905">
            <v>228212</v>
          </cell>
          <cell r="B905" t="str">
            <v xml:space="preserve"> BT ½Ÿ 1x2 âng(xi fáng,phun)D&lt;=100cm M200 </v>
          </cell>
          <cell r="C905" t="str">
            <v>m3</v>
          </cell>
          <cell r="D905">
            <v>642253</v>
          </cell>
          <cell r="E905">
            <v>536556</v>
          </cell>
          <cell r="F905">
            <v>10038</v>
          </cell>
        </row>
        <row r="906">
          <cell r="A906">
            <v>228213</v>
          </cell>
          <cell r="B906" t="str">
            <v xml:space="preserve"> BT ½Ÿ 1x2 âng(xi fáng,phun)D&lt;=100cm M250 </v>
          </cell>
          <cell r="C906" t="str">
            <v>m3</v>
          </cell>
          <cell r="D906">
            <v>675951</v>
          </cell>
          <cell r="E906">
            <v>536556</v>
          </cell>
          <cell r="F906">
            <v>10038</v>
          </cell>
        </row>
        <row r="907">
          <cell r="A907">
            <v>228221</v>
          </cell>
          <cell r="B907" t="str">
            <v xml:space="preserve"> BT ½Ÿ 1x2 âng(xi fáng,phun)D&lt;=200cm M150 </v>
          </cell>
          <cell r="C907" t="str">
            <v>m3</v>
          </cell>
          <cell r="D907">
            <v>584333</v>
          </cell>
          <cell r="E907">
            <v>514292</v>
          </cell>
          <cell r="F907">
            <v>10038</v>
          </cell>
        </row>
        <row r="908">
          <cell r="A908">
            <v>228222</v>
          </cell>
          <cell r="B908" t="str">
            <v xml:space="preserve"> BT ½Ÿ 1x2 âng(xi fáng,phun)D&lt;=200cm M200 </v>
          </cell>
          <cell r="C908" t="str">
            <v>m3</v>
          </cell>
          <cell r="D908">
            <v>630135</v>
          </cell>
          <cell r="E908">
            <v>514292</v>
          </cell>
          <cell r="F908">
            <v>10038</v>
          </cell>
        </row>
        <row r="909">
          <cell r="A909">
            <v>228223</v>
          </cell>
          <cell r="B909" t="str">
            <v xml:space="preserve"> BT ½Ÿ 1x2 âng(xi fáng,phun)D&lt;=200cm M250 </v>
          </cell>
          <cell r="C909" t="str">
            <v>m3</v>
          </cell>
          <cell r="D909">
            <v>663833</v>
          </cell>
          <cell r="E909">
            <v>514292</v>
          </cell>
          <cell r="F909">
            <v>10038</v>
          </cell>
        </row>
        <row r="910">
          <cell r="A910">
            <v>228231</v>
          </cell>
          <cell r="B910" t="str">
            <v xml:space="preserve"> BT ½Ÿ 1x2 âng(xi fáng,phun)D&gt; 200cm M150 </v>
          </cell>
          <cell r="C910" t="str">
            <v>m3</v>
          </cell>
          <cell r="D910">
            <v>559193</v>
          </cell>
          <cell r="E910">
            <v>419021</v>
          </cell>
          <cell r="F910">
            <v>10038</v>
          </cell>
        </row>
        <row r="911">
          <cell r="A911">
            <v>228232</v>
          </cell>
          <cell r="B911" t="str">
            <v xml:space="preserve"> BT ½Ÿ 1x2 âng(xi fáng,phun)D&gt; 200cm M200 </v>
          </cell>
          <cell r="C911" t="str">
            <v>m3</v>
          </cell>
          <cell r="D911">
            <v>604996</v>
          </cell>
          <cell r="E911">
            <v>419021</v>
          </cell>
          <cell r="F911">
            <v>10038</v>
          </cell>
        </row>
        <row r="912">
          <cell r="A912">
            <v>228233</v>
          </cell>
          <cell r="B912" t="str">
            <v xml:space="preserve"> BT ½Ÿ 1x2 âng(xi fáng,phun)D&gt; 200cm M250 </v>
          </cell>
          <cell r="C912" t="str">
            <v>m3</v>
          </cell>
          <cell r="D912">
            <v>638694</v>
          </cell>
          <cell r="E912">
            <v>419021</v>
          </cell>
          <cell r="F912">
            <v>10038</v>
          </cell>
        </row>
        <row r="913">
          <cell r="A913">
            <v>228311</v>
          </cell>
          <cell r="B913" t="str">
            <v xml:space="preserve"> BT ½Ÿ 1x2 câng hÖnh hæp             M150 </v>
          </cell>
          <cell r="C913" t="str">
            <v>m3</v>
          </cell>
          <cell r="D913">
            <v>558207</v>
          </cell>
          <cell r="E913">
            <v>237060</v>
          </cell>
          <cell r="F913">
            <v>7681</v>
          </cell>
        </row>
        <row r="914">
          <cell r="A914">
            <v>228312</v>
          </cell>
          <cell r="B914" t="str">
            <v xml:space="preserve"> BT ½Ÿ 1x2 câng hÖnh hæp             M200 </v>
          </cell>
          <cell r="C914" t="str">
            <v>m3</v>
          </cell>
          <cell r="D914">
            <v>604009</v>
          </cell>
          <cell r="E914">
            <v>237060</v>
          </cell>
          <cell r="F914">
            <v>7681</v>
          </cell>
        </row>
        <row r="915">
          <cell r="A915">
            <v>228313</v>
          </cell>
          <cell r="B915" t="str">
            <v xml:space="preserve"> BT ½Ÿ 1x2 câng hÖnh hæp             M250 </v>
          </cell>
          <cell r="C915" t="str">
            <v>m3</v>
          </cell>
          <cell r="D915">
            <v>637707</v>
          </cell>
          <cell r="E915">
            <v>237060</v>
          </cell>
          <cell r="F915">
            <v>7681</v>
          </cell>
        </row>
        <row r="916">
          <cell r="A916">
            <v>229111</v>
          </cell>
          <cell r="B916" t="str">
            <v xml:space="preserve"> BT ½Ÿ 1x2 buãng xo°n                M200 </v>
          </cell>
          <cell r="C916" t="str">
            <v>m3</v>
          </cell>
          <cell r="D916">
            <v>559262</v>
          </cell>
          <cell r="E916">
            <v>482500</v>
          </cell>
          <cell r="F916">
            <v>10038</v>
          </cell>
        </row>
        <row r="917">
          <cell r="A917">
            <v>229112</v>
          </cell>
          <cell r="B917" t="str">
            <v xml:space="preserve"> BT ½Ÿ 1x2 buãng xo°n                M250 </v>
          </cell>
          <cell r="C917" t="str">
            <v>m3</v>
          </cell>
          <cell r="D917">
            <v>559973</v>
          </cell>
          <cell r="E917">
            <v>482500</v>
          </cell>
          <cell r="F917">
            <v>10038</v>
          </cell>
        </row>
        <row r="918">
          <cell r="A918">
            <v>229113</v>
          </cell>
          <cell r="B918" t="str">
            <v xml:space="preserve"> BT ½Ÿ 1x2 buãng xo°n                M300 </v>
          </cell>
          <cell r="C918" t="str">
            <v>m3</v>
          </cell>
          <cell r="D918">
            <v>625471</v>
          </cell>
          <cell r="E918">
            <v>482500</v>
          </cell>
          <cell r="F918">
            <v>10038</v>
          </cell>
        </row>
        <row r="919">
          <cell r="A919">
            <v>229211</v>
          </cell>
          <cell r="B919" t="str">
            <v xml:space="preserve"> BT ½Ÿ 1x2 c·u mŸng thõéng           M150 </v>
          </cell>
          <cell r="C919" t="str">
            <v>m3</v>
          </cell>
          <cell r="D919">
            <v>528552</v>
          </cell>
          <cell r="E919">
            <v>115049</v>
          </cell>
          <cell r="F919">
            <v>10038</v>
          </cell>
        </row>
        <row r="920">
          <cell r="A920">
            <v>229212</v>
          </cell>
          <cell r="B920" t="str">
            <v xml:space="preserve"> BT ½Ÿ 1x2 c·u mŸng thõéng           M200 </v>
          </cell>
          <cell r="C920" t="str">
            <v>m3</v>
          </cell>
          <cell r="D920">
            <v>574355</v>
          </cell>
          <cell r="E920">
            <v>115049</v>
          </cell>
          <cell r="F920">
            <v>10038</v>
          </cell>
        </row>
        <row r="921">
          <cell r="A921">
            <v>229213</v>
          </cell>
          <cell r="B921" t="str">
            <v xml:space="preserve"> BT ½Ÿ 1x2 c·u mŸng thõéng           M250 </v>
          </cell>
          <cell r="C921" t="str">
            <v>m3</v>
          </cell>
          <cell r="D921">
            <v>608052</v>
          </cell>
          <cell r="E921">
            <v>115049</v>
          </cell>
          <cell r="F921">
            <v>10038</v>
          </cell>
        </row>
        <row r="922">
          <cell r="A922">
            <v>229311</v>
          </cell>
          <cell r="B922" t="str">
            <v xml:space="preserve"> BT ½Ÿ 0.5x1 c·u mŸng vÞ mÞng        M150 </v>
          </cell>
          <cell r="C922" t="str">
            <v>m3</v>
          </cell>
          <cell r="D922">
            <v>165524</v>
          </cell>
          <cell r="E922">
            <v>27471</v>
          </cell>
          <cell r="F922">
            <v>2242</v>
          </cell>
        </row>
        <row r="923">
          <cell r="A923">
            <v>229312</v>
          </cell>
          <cell r="B923" t="str">
            <v xml:space="preserve"> BT ½Ÿ 0.5x1 c·u mŸng vÞ mÞng        M200 </v>
          </cell>
          <cell r="C923" t="str">
            <v>m3</v>
          </cell>
          <cell r="D923">
            <v>167148</v>
          </cell>
          <cell r="E923">
            <v>27471</v>
          </cell>
          <cell r="F923">
            <v>2242</v>
          </cell>
        </row>
        <row r="924">
          <cell r="A924">
            <v>229313</v>
          </cell>
          <cell r="B924" t="str">
            <v xml:space="preserve"> BT ½Ÿ 0.5x1 c·u mŸng vÞ mÞng        M150 </v>
          </cell>
          <cell r="C924" t="str">
            <v>m3</v>
          </cell>
          <cell r="D924">
            <v>168884</v>
          </cell>
          <cell r="E924">
            <v>27471</v>
          </cell>
          <cell r="F924">
            <v>2242</v>
          </cell>
        </row>
        <row r="925">
          <cell r="A925">
            <v>229411</v>
          </cell>
          <cell r="B925" t="str">
            <v xml:space="preserve"> BT ½Ÿ 1x2 mâi nâi b¨n d·m càc        M200</v>
          </cell>
          <cell r="C925" t="str">
            <v>m3</v>
          </cell>
          <cell r="D925">
            <v>555042</v>
          </cell>
          <cell r="E925">
            <v>50272</v>
          </cell>
          <cell r="F925">
            <v>82948</v>
          </cell>
        </row>
        <row r="926">
          <cell r="A926">
            <v>229412</v>
          </cell>
          <cell r="B926" t="str">
            <v xml:space="preserve"> BT ½Ÿ 1x2 mâi nâi b¨n d·m càc        M250</v>
          </cell>
          <cell r="C926" t="str">
            <v>m3</v>
          </cell>
          <cell r="D926">
            <v>587938</v>
          </cell>
          <cell r="E926">
            <v>50272</v>
          </cell>
          <cell r="F926">
            <v>82948</v>
          </cell>
        </row>
        <row r="927">
          <cell r="A927">
            <v>229413</v>
          </cell>
          <cell r="B927" t="str">
            <v xml:space="preserve"> BT ½Ÿ 1x2 mâi nâi b¨n d·m càc        M300</v>
          </cell>
          <cell r="C927" t="str">
            <v>m3</v>
          </cell>
          <cell r="D927">
            <v>620436</v>
          </cell>
          <cell r="E927">
            <v>50272</v>
          </cell>
          <cell r="F927">
            <v>82948</v>
          </cell>
        </row>
        <row r="928">
          <cell r="A928">
            <v>229421</v>
          </cell>
          <cell r="B928" t="str">
            <v xml:space="preserve"> BT ½Ÿ 1x2 d·m c·u d¹n                M200</v>
          </cell>
          <cell r="C928" t="str">
            <v>m3</v>
          </cell>
          <cell r="D928">
            <v>575416</v>
          </cell>
          <cell r="E928">
            <v>50272</v>
          </cell>
          <cell r="F928">
            <v>82948</v>
          </cell>
        </row>
        <row r="929">
          <cell r="A929">
            <v>229422</v>
          </cell>
          <cell r="B929" t="str">
            <v xml:space="preserve"> BT ½Ÿ 1x2 d·m c·u d¹n                M250</v>
          </cell>
          <cell r="C929" t="str">
            <v>m3</v>
          </cell>
          <cell r="D929">
            <v>609252</v>
          </cell>
          <cell r="E929">
            <v>50272</v>
          </cell>
          <cell r="F929">
            <v>82948</v>
          </cell>
        </row>
        <row r="930">
          <cell r="A930">
            <v>229423</v>
          </cell>
          <cell r="B930" t="str">
            <v xml:space="preserve"> BT ½Ÿ 1x2 d·m c·u d¹n                M300</v>
          </cell>
          <cell r="C930" t="str">
            <v>m3</v>
          </cell>
          <cell r="D930">
            <v>642542</v>
          </cell>
          <cell r="E930">
            <v>50272</v>
          </cell>
          <cell r="F930">
            <v>82948</v>
          </cell>
        </row>
        <row r="931">
          <cell r="A931">
            <v>229431</v>
          </cell>
          <cell r="B931" t="str">
            <v xml:space="preserve"> BT ½Ÿ 1x2 d·m c·u chÏnh              M200</v>
          </cell>
          <cell r="C931" t="str">
            <v>m3</v>
          </cell>
          <cell r="D931">
            <v>575416</v>
          </cell>
          <cell r="E931">
            <v>50272</v>
          </cell>
          <cell r="F931">
            <v>82948</v>
          </cell>
        </row>
        <row r="932">
          <cell r="A932">
            <v>229432</v>
          </cell>
          <cell r="B932" t="str">
            <v xml:space="preserve"> BT ½Ÿ 1x2 d·m c·u chÏnh              M250</v>
          </cell>
          <cell r="C932" t="str">
            <v>m3</v>
          </cell>
          <cell r="D932">
            <v>609113</v>
          </cell>
          <cell r="E932">
            <v>50272</v>
          </cell>
          <cell r="F932">
            <v>82948</v>
          </cell>
        </row>
        <row r="933">
          <cell r="A933">
            <v>229433</v>
          </cell>
          <cell r="B933" t="str">
            <v xml:space="preserve"> BT ½Ÿ 1x2 d·m c·u chÏnh              M300</v>
          </cell>
          <cell r="C933" t="str">
            <v>m3</v>
          </cell>
          <cell r="D933">
            <v>642404</v>
          </cell>
          <cell r="E933">
            <v>50272</v>
          </cell>
          <cell r="F933">
            <v>82948</v>
          </cell>
        </row>
        <row r="934">
          <cell r="A934">
            <v>229511</v>
          </cell>
          <cell r="B934" t="str">
            <v xml:space="preserve"> BT ½Ÿ 1x2 mŸi bé kÅnh d¡y&lt;=20cm  M200</v>
          </cell>
          <cell r="C934" t="str">
            <v>m3</v>
          </cell>
          <cell r="D934">
            <v>351491</v>
          </cell>
          <cell r="E934">
            <v>31569</v>
          </cell>
          <cell r="F934">
            <v>9503</v>
          </cell>
        </row>
        <row r="935">
          <cell r="A935">
            <v>229512</v>
          </cell>
          <cell r="B935" t="str">
            <v xml:space="preserve"> BT ½Ÿ 1x2 mŸi bé kÅnh d¡y&lt;=20cm  M250</v>
          </cell>
          <cell r="C935" t="str">
            <v>m3</v>
          </cell>
          <cell r="D935">
            <v>384386</v>
          </cell>
          <cell r="E935">
            <v>31569</v>
          </cell>
          <cell r="F935">
            <v>9503</v>
          </cell>
        </row>
        <row r="936">
          <cell r="A936">
            <v>230010</v>
          </cell>
          <cell r="B936" t="str">
            <v xml:space="preserve"> SX BT qua tr­m træn CS 16m3/h</v>
          </cell>
          <cell r="C936" t="str">
            <v>m3</v>
          </cell>
          <cell r="D936">
            <v>0</v>
          </cell>
          <cell r="E936">
            <v>1138</v>
          </cell>
          <cell r="F936">
            <v>7637</v>
          </cell>
        </row>
        <row r="937">
          <cell r="A937">
            <v>230020</v>
          </cell>
          <cell r="B937" t="str">
            <v xml:space="preserve"> SX BT qua tr­m træn CS 20-25m3/h</v>
          </cell>
          <cell r="C937" t="str">
            <v>m3</v>
          </cell>
          <cell r="D937">
            <v>0</v>
          </cell>
          <cell r="E937">
            <v>828</v>
          </cell>
          <cell r="F937">
            <v>6234</v>
          </cell>
        </row>
        <row r="938">
          <cell r="A938">
            <v>230030</v>
          </cell>
          <cell r="B938" t="str">
            <v xml:space="preserve"> SX BT qua tr­m træn CS 30m3/h</v>
          </cell>
          <cell r="C938" t="str">
            <v>m3</v>
          </cell>
          <cell r="D938">
            <v>0</v>
          </cell>
          <cell r="E938">
            <v>621</v>
          </cell>
          <cell r="F938">
            <v>6155</v>
          </cell>
        </row>
        <row r="939">
          <cell r="A939">
            <v>230040</v>
          </cell>
          <cell r="B939" t="str">
            <v xml:space="preserve"> SX BT qua tr­m træn CS 50m3/h</v>
          </cell>
          <cell r="C939" t="str">
            <v>m3</v>
          </cell>
          <cell r="D939">
            <v>0</v>
          </cell>
          <cell r="E939">
            <v>414</v>
          </cell>
          <cell r="F939">
            <v>5076</v>
          </cell>
        </row>
        <row r="940">
          <cell r="A940">
            <v>231110</v>
          </cell>
          <cell r="B940" t="str">
            <v xml:space="preserve"> BT ½ä b±ng c·n, Bt lÜt mÜng</v>
          </cell>
          <cell r="C940" t="str">
            <v>m3</v>
          </cell>
          <cell r="D940">
            <v>0</v>
          </cell>
          <cell r="E940">
            <v>3931</v>
          </cell>
          <cell r="F940">
            <v>16083</v>
          </cell>
        </row>
        <row r="941">
          <cell r="A941">
            <v>231210</v>
          </cell>
          <cell r="B941" t="str">
            <v xml:space="preserve"> BT ½ä b±ng c·n, Bt mÜng b¿</v>
          </cell>
          <cell r="C941" t="str">
            <v>m3</v>
          </cell>
          <cell r="D941">
            <v>24695</v>
          </cell>
          <cell r="E941">
            <v>4758</v>
          </cell>
          <cell r="F941">
            <v>16083</v>
          </cell>
        </row>
        <row r="942">
          <cell r="A942">
            <v>231220</v>
          </cell>
          <cell r="B942" t="str">
            <v xml:space="preserve"> BT ½ä b±ng c·n, Bt mÜng b¯ng</v>
          </cell>
          <cell r="C942" t="str">
            <v>m3</v>
          </cell>
          <cell r="D942">
            <v>24781</v>
          </cell>
          <cell r="E942">
            <v>6620</v>
          </cell>
          <cell r="F942">
            <v>16083</v>
          </cell>
        </row>
        <row r="943">
          <cell r="A943">
            <v>231310</v>
          </cell>
          <cell r="B943" t="str">
            <v xml:space="preserve"> BT ½ä b±ng c·n,Bt tõéng d¡y&lt;=45cm,cao&lt;=4m</v>
          </cell>
          <cell r="C943" t="str">
            <v>m3</v>
          </cell>
          <cell r="D943">
            <v>122862</v>
          </cell>
          <cell r="E943">
            <v>49182</v>
          </cell>
          <cell r="F943">
            <v>32218</v>
          </cell>
        </row>
        <row r="944">
          <cell r="A944">
            <v>231320</v>
          </cell>
          <cell r="B944" t="str">
            <v xml:space="preserve"> BT ½ä b±ng c·n,Bt tõéng d¡y&lt;=45cm,cao&gt; 4m</v>
          </cell>
          <cell r="C944" t="str">
            <v>m3</v>
          </cell>
          <cell r="D944">
            <v>122862</v>
          </cell>
          <cell r="E944">
            <v>68855</v>
          </cell>
          <cell r="F944">
            <v>32218</v>
          </cell>
        </row>
        <row r="945">
          <cell r="A945">
            <v>231330</v>
          </cell>
          <cell r="B945" t="str">
            <v xml:space="preserve"> BT ½ä b±ng c·n,Bt tõéng d¡y &gt;45cm,cao&lt;=4m</v>
          </cell>
          <cell r="C945" t="str">
            <v>m3</v>
          </cell>
          <cell r="D945">
            <v>101226</v>
          </cell>
          <cell r="E945">
            <v>30374</v>
          </cell>
          <cell r="F945">
            <v>32218</v>
          </cell>
        </row>
        <row r="946">
          <cell r="A946">
            <v>231340</v>
          </cell>
          <cell r="B946" t="str">
            <v xml:space="preserve"> BT ½ä b±ng c·n,Bt tõéng d¡y &gt;45cm,cao &gt;4m</v>
          </cell>
          <cell r="C946" t="str">
            <v>m3</v>
          </cell>
          <cell r="D946">
            <v>110198</v>
          </cell>
          <cell r="E946">
            <v>37292</v>
          </cell>
          <cell r="F946">
            <v>32218</v>
          </cell>
        </row>
        <row r="947">
          <cell r="A947">
            <v>231410</v>
          </cell>
          <cell r="B947" t="str">
            <v xml:space="preserve"> BT Tõéng cong ,Bt tõéng d¡y&lt;=45cm,cao&lt;=4m</v>
          </cell>
          <cell r="C947" t="str">
            <v>m3</v>
          </cell>
          <cell r="D947">
            <v>133458</v>
          </cell>
          <cell r="E947">
            <v>71449</v>
          </cell>
          <cell r="F947">
            <v>32218</v>
          </cell>
        </row>
        <row r="948">
          <cell r="A948">
            <v>231420</v>
          </cell>
          <cell r="B948" t="str">
            <v xml:space="preserve"> BT Tõéng cong ,Bt tõéng d¡y&lt;=45cm,cao&gt;4m</v>
          </cell>
          <cell r="C948" t="str">
            <v>m3</v>
          </cell>
          <cell r="D948">
            <v>133458</v>
          </cell>
          <cell r="E948">
            <v>103336</v>
          </cell>
          <cell r="F948">
            <v>32218</v>
          </cell>
        </row>
        <row r="949">
          <cell r="A949">
            <v>231430</v>
          </cell>
          <cell r="B949" t="str">
            <v xml:space="preserve"> BT Tõéng cong ,Bt tõéng d¡y&gt; 45cm,cao&lt;=4m</v>
          </cell>
          <cell r="C949" t="str">
            <v>m3</v>
          </cell>
          <cell r="D949">
            <v>105280</v>
          </cell>
          <cell r="E949">
            <v>28861</v>
          </cell>
          <cell r="F949">
            <v>32218</v>
          </cell>
        </row>
        <row r="950">
          <cell r="A950">
            <v>231440</v>
          </cell>
          <cell r="B950" t="str">
            <v xml:space="preserve"> BT Tõéng cong ,Bt tõéng d¡y&lt;=45cm,cao &gt;4m</v>
          </cell>
          <cell r="C950" t="str">
            <v>m3</v>
          </cell>
          <cell r="D950">
            <v>105280</v>
          </cell>
          <cell r="E950">
            <v>41399</v>
          </cell>
          <cell r="F950">
            <v>32218</v>
          </cell>
        </row>
        <row r="951">
          <cell r="A951">
            <v>231510</v>
          </cell>
          <cell r="B951" t="str">
            <v xml:space="preserve"> BT Tõéng trò pin ,Bt tõéng d¡y&lt;=45cm,cao&lt;=4m</v>
          </cell>
          <cell r="C951" t="str">
            <v>m3</v>
          </cell>
          <cell r="D951">
            <v>133465</v>
          </cell>
          <cell r="E951" t="str">
            <v>.00      45831.0</v>
          </cell>
          <cell r="F951" t="str">
            <v>0      32218.00</v>
          </cell>
        </row>
        <row r="952">
          <cell r="A952">
            <v>231520</v>
          </cell>
          <cell r="B952" t="str">
            <v>BT Tõéng trò pin ,Bt tõéng d¡y&lt;=45cm,cao&gt;4m</v>
          </cell>
          <cell r="C952" t="str">
            <v>m3</v>
          </cell>
          <cell r="D952">
            <v>133465</v>
          </cell>
          <cell r="E952" t="str">
            <v>.00      57397.0</v>
          </cell>
          <cell r="F952" t="str">
            <v>0      32218.00</v>
          </cell>
        </row>
        <row r="953">
          <cell r="A953">
            <v>231530</v>
          </cell>
          <cell r="B953" t="str">
            <v>BT Tõéng trò pin ,Bt tõéng d¡y&gt; 45cm,cao&lt;=4m</v>
          </cell>
          <cell r="C953" t="str">
            <v>m3</v>
          </cell>
          <cell r="D953">
            <v>105273</v>
          </cell>
          <cell r="E953" t="str">
            <v>.00      24861.0</v>
          </cell>
          <cell r="F953" t="str">
            <v>0      32218.00</v>
          </cell>
        </row>
        <row r="954">
          <cell r="A954">
            <v>231540</v>
          </cell>
          <cell r="B954" t="str">
            <v>BT Tõéng trò pin ,Bt tõéng d¡y&lt;=45cm,cao&gt;4m</v>
          </cell>
          <cell r="C954" t="str">
            <v>m3</v>
          </cell>
          <cell r="D954">
            <v>105273</v>
          </cell>
          <cell r="E954" t="str">
            <v>.00      33076.0</v>
          </cell>
          <cell r="F954" t="str">
            <v>0      32218.00</v>
          </cell>
        </row>
        <row r="955">
          <cell r="A955">
            <v>240110</v>
          </cell>
          <cell r="B955" t="str">
            <v xml:space="preserve">  Cât th¾p mÜng                    d&lt;=10mm  </v>
          </cell>
          <cell r="C955" t="str">
            <v xml:space="preserve"> t¶n </v>
          </cell>
          <cell r="D955">
            <v>4261587</v>
          </cell>
          <cell r="E955">
            <v>117094</v>
          </cell>
          <cell r="F955">
            <v>20797</v>
          </cell>
        </row>
        <row r="956">
          <cell r="A956">
            <v>240120</v>
          </cell>
          <cell r="B956" t="str">
            <v xml:space="preserve">  Cât th¾p mÜng                    d&lt;=18mm  </v>
          </cell>
          <cell r="C956" t="str">
            <v xml:space="preserve"> t¶n </v>
          </cell>
          <cell r="D956">
            <v>4216527</v>
          </cell>
          <cell r="E956">
            <v>86269</v>
          </cell>
          <cell r="F956">
            <v>87691</v>
          </cell>
        </row>
        <row r="957">
          <cell r="A957">
            <v>240130</v>
          </cell>
          <cell r="B957" t="str">
            <v xml:space="preserve">  Cât th¾p mÜng                    d&gt; 18mm  </v>
          </cell>
          <cell r="C957" t="str">
            <v xml:space="preserve"> t¶n </v>
          </cell>
          <cell r="D957">
            <v>4119228</v>
          </cell>
          <cell r="E957">
            <v>65684</v>
          </cell>
          <cell r="F957">
            <v>88888</v>
          </cell>
        </row>
        <row r="958">
          <cell r="A958">
            <v>240210</v>
          </cell>
          <cell r="B958" t="str">
            <v xml:space="preserve">  Cât th¾p bÎ mŸy                  d&lt;=10mm  </v>
          </cell>
          <cell r="C958" t="str">
            <v xml:space="preserve"> t¶n </v>
          </cell>
          <cell r="D958">
            <v>4261587</v>
          </cell>
          <cell r="E958">
            <v>139871</v>
          </cell>
          <cell r="F958">
            <v>20797</v>
          </cell>
        </row>
        <row r="959">
          <cell r="A959">
            <v>240220</v>
          </cell>
          <cell r="B959" t="str">
            <v xml:space="preserve">  Cât th¾p bÎ mŸy                  d&lt;=18mm  </v>
          </cell>
          <cell r="C959" t="str">
            <v xml:space="preserve"> t¶n </v>
          </cell>
          <cell r="D959">
            <v>4217809</v>
          </cell>
          <cell r="E959">
            <v>84636</v>
          </cell>
          <cell r="F959">
            <v>89594</v>
          </cell>
        </row>
        <row r="960">
          <cell r="A960">
            <v>240230</v>
          </cell>
          <cell r="B960" t="str">
            <v xml:space="preserve">  Cât th¾p bÎ mŸy                  d&gt; 18mm  </v>
          </cell>
          <cell r="C960" t="str">
            <v xml:space="preserve"> t¶n </v>
          </cell>
          <cell r="D960">
            <v>4119228</v>
          </cell>
          <cell r="E960">
            <v>84636</v>
          </cell>
          <cell r="F960">
            <v>88888</v>
          </cell>
        </row>
        <row r="961">
          <cell r="A961">
            <v>240311</v>
          </cell>
          <cell r="B961" t="str">
            <v xml:space="preserve">  Cât th¾p tõéng           cao&lt;=4m,d&lt;=10mm  </v>
          </cell>
          <cell r="C961" t="str">
            <v xml:space="preserve"> t¶n </v>
          </cell>
          <cell r="D961">
            <v>4261587</v>
          </cell>
          <cell r="E961">
            <v>149866</v>
          </cell>
          <cell r="F961">
            <v>20797</v>
          </cell>
        </row>
        <row r="962">
          <cell r="A962">
            <v>240312</v>
          </cell>
          <cell r="B962" t="str">
            <v xml:space="preserve">  Cât th¾p tõéng           cao&gt; 4m,d&lt;=10mm  </v>
          </cell>
          <cell r="C962" t="str">
            <v xml:space="preserve"> t¶n </v>
          </cell>
          <cell r="D962">
            <v>4261587</v>
          </cell>
          <cell r="E962">
            <v>155254</v>
          </cell>
          <cell r="F962">
            <v>22232</v>
          </cell>
        </row>
        <row r="963">
          <cell r="A963">
            <v>240321</v>
          </cell>
          <cell r="B963" t="str">
            <v xml:space="preserve">  Cât th¾p tõéng           cao&lt;=4m,d&lt;=18mm  </v>
          </cell>
          <cell r="C963" t="str">
            <v xml:space="preserve"> t¶n </v>
          </cell>
          <cell r="D963">
            <v>4216527</v>
          </cell>
          <cell r="E963">
            <v>122818</v>
          </cell>
          <cell r="F963">
            <v>87691</v>
          </cell>
        </row>
        <row r="964">
          <cell r="A964">
            <v>240322</v>
          </cell>
          <cell r="B964" t="str">
            <v xml:space="preserve">  Cât th¾p tõéng           cao&gt; 4m,d&lt;=18mm  </v>
          </cell>
          <cell r="C964" t="str">
            <v xml:space="preserve"> t¶n </v>
          </cell>
          <cell r="D964">
            <v>4216527</v>
          </cell>
          <cell r="E964">
            <v>134803</v>
          </cell>
          <cell r="F964">
            <v>89125</v>
          </cell>
        </row>
        <row r="965">
          <cell r="A965">
            <v>240331</v>
          </cell>
          <cell r="B965" t="str">
            <v xml:space="preserve">  Cât th¾p tõéng           cao&lt;=4m,d&gt; 18mm  </v>
          </cell>
          <cell r="C965" t="str">
            <v xml:space="preserve"> t¶n </v>
          </cell>
          <cell r="D965">
            <v>4119228</v>
          </cell>
          <cell r="E965">
            <v>100057</v>
          </cell>
          <cell r="F965">
            <v>88888</v>
          </cell>
        </row>
        <row r="966">
          <cell r="A966">
            <v>240332</v>
          </cell>
          <cell r="B966" t="str">
            <v xml:space="preserve">  Cât th¾p tõéng           cao&gt; 4m,d&gt; 18mm  </v>
          </cell>
          <cell r="C966" t="str">
            <v xml:space="preserve"> t¶n </v>
          </cell>
          <cell r="D966">
            <v>4119528</v>
          </cell>
          <cell r="E966">
            <v>112042</v>
          </cell>
          <cell r="F966">
            <v>90322</v>
          </cell>
        </row>
        <row r="967">
          <cell r="A967">
            <v>240411</v>
          </cell>
          <cell r="B967" t="str">
            <v xml:space="preserve">  Cât th¾p trò             cao&lt;=4m,d&lt;=10mm  </v>
          </cell>
          <cell r="C967" t="str">
            <v xml:space="preserve"> t¶n </v>
          </cell>
          <cell r="D967">
            <v>4261587</v>
          </cell>
          <cell r="E967">
            <v>163610</v>
          </cell>
          <cell r="F967">
            <v>20797</v>
          </cell>
        </row>
        <row r="968">
          <cell r="A968">
            <v>240412</v>
          </cell>
          <cell r="B968" t="str">
            <v xml:space="preserve">  Cât th¾p trò             cao&gt; 4m,d&lt;=10mm  </v>
          </cell>
          <cell r="C968" t="str">
            <v xml:space="preserve"> t¶n </v>
          </cell>
          <cell r="D968">
            <v>4261587</v>
          </cell>
          <cell r="E968">
            <v>167788</v>
          </cell>
          <cell r="F968">
            <v>22232</v>
          </cell>
        </row>
        <row r="969">
          <cell r="A969">
            <v>240421</v>
          </cell>
          <cell r="B969" t="str">
            <v xml:space="preserve">  Cât th¾p trò             cao&lt;=4m,d&lt;=18mm  </v>
          </cell>
          <cell r="C969" t="str">
            <v xml:space="preserve"> t¶n </v>
          </cell>
          <cell r="D969">
            <v>4217809</v>
          </cell>
          <cell r="E969">
            <v>110173</v>
          </cell>
          <cell r="F969">
            <v>153605</v>
          </cell>
        </row>
        <row r="970">
          <cell r="A970">
            <v>240422</v>
          </cell>
          <cell r="B970" t="str">
            <v xml:space="preserve">  Cât th¾p trò             cao&gt; 4m,d&lt;=18mm  </v>
          </cell>
          <cell r="C970" t="str">
            <v xml:space="preserve"> t¶n </v>
          </cell>
          <cell r="D970">
            <v>4217809</v>
          </cell>
          <cell r="E970">
            <v>112042</v>
          </cell>
          <cell r="F970">
            <v>155039</v>
          </cell>
        </row>
        <row r="971">
          <cell r="A971">
            <v>240431</v>
          </cell>
          <cell r="B971" t="str">
            <v xml:space="preserve">  Cât th¾p trò             cao&lt;=4m,d&gt; 18mm  </v>
          </cell>
          <cell r="C971" t="str">
            <v xml:space="preserve"> t¶n </v>
          </cell>
          <cell r="D971">
            <v>4125638</v>
          </cell>
          <cell r="E971">
            <v>93240</v>
          </cell>
          <cell r="F971">
            <v>144715</v>
          </cell>
        </row>
        <row r="972">
          <cell r="A972">
            <v>240432</v>
          </cell>
          <cell r="B972" t="str">
            <v xml:space="preserve">  Cât th¾p trò             cao&gt; 4m,d&gt; 18mm  </v>
          </cell>
          <cell r="C972" t="str">
            <v xml:space="preserve"> t¶n </v>
          </cell>
          <cell r="D972">
            <v>4125638</v>
          </cell>
          <cell r="E972">
            <v>97309</v>
          </cell>
          <cell r="F972">
            <v>146149</v>
          </cell>
        </row>
        <row r="973">
          <cell r="A973">
            <v>240511</v>
          </cell>
          <cell r="B973" t="str">
            <v xml:space="preserve">  Cât th¾p D·m,gi±ng       cao&lt;=4m,d&lt;=10mm  </v>
          </cell>
          <cell r="C973" t="str">
            <v xml:space="preserve"> t¶n </v>
          </cell>
          <cell r="D973">
            <v>4261587</v>
          </cell>
          <cell r="E973">
            <v>178124</v>
          </cell>
          <cell r="F973">
            <v>20797</v>
          </cell>
        </row>
        <row r="974">
          <cell r="A974">
            <v>240512</v>
          </cell>
          <cell r="B974" t="str">
            <v xml:space="preserve">  Cât th¾p D·m,gi±ng       cao&gt; 4m,d&lt;=10mm  </v>
          </cell>
          <cell r="C974" t="str">
            <v xml:space="preserve"> t¶n </v>
          </cell>
          <cell r="D974">
            <v>4261578</v>
          </cell>
          <cell r="E974">
            <v>182192</v>
          </cell>
          <cell r="F974">
            <v>22232</v>
          </cell>
        </row>
        <row r="975">
          <cell r="A975">
            <v>240521</v>
          </cell>
          <cell r="B975" t="str">
            <v xml:space="preserve">  Cât th¾p D·m,gi±ng       cao&lt;=4m,d&lt;=18mm  </v>
          </cell>
          <cell r="C975" t="str">
            <v xml:space="preserve"> t¶n </v>
          </cell>
          <cell r="D975">
            <v>4216955</v>
          </cell>
          <cell r="E975">
            <v>110393</v>
          </cell>
          <cell r="F975">
            <v>151575</v>
          </cell>
        </row>
        <row r="976">
          <cell r="A976">
            <v>240522</v>
          </cell>
          <cell r="B976" t="str">
            <v xml:space="preserve">  Cât th¾p D·m,gi±ng       cao&gt; 4m,d&lt;=18mm  </v>
          </cell>
          <cell r="C976" t="str">
            <v xml:space="preserve"> t¶n </v>
          </cell>
          <cell r="D976">
            <v>4216955</v>
          </cell>
          <cell r="E976">
            <v>114461</v>
          </cell>
          <cell r="F976">
            <v>153009</v>
          </cell>
        </row>
        <row r="977">
          <cell r="A977">
            <v>240531</v>
          </cell>
          <cell r="B977" t="str">
            <v xml:space="preserve">  Cât th¾p D·m,gi±ng       cao&lt;=4m,d&gt; 18mm  </v>
          </cell>
          <cell r="C977" t="str">
            <v xml:space="preserve"> t¶n </v>
          </cell>
          <cell r="D977">
            <v>4124513</v>
          </cell>
          <cell r="E977">
            <v>100057</v>
          </cell>
          <cell r="F977">
            <v>96501</v>
          </cell>
        </row>
        <row r="978">
          <cell r="A978">
            <v>240532</v>
          </cell>
          <cell r="B978" t="str">
            <v xml:space="preserve">  Cât th¾p D·m,gi±ng       cao&gt; 4m,d&gt; 18mm  </v>
          </cell>
          <cell r="C978" t="str">
            <v xml:space="preserve"> t¶n </v>
          </cell>
          <cell r="D978">
            <v>4124513</v>
          </cell>
          <cell r="E978">
            <v>100827</v>
          </cell>
          <cell r="F978">
            <v>97935</v>
          </cell>
        </row>
        <row r="979">
          <cell r="A979">
            <v>240611</v>
          </cell>
          <cell r="B979" t="str">
            <v xml:space="preserve">  Cât th¾p LTá,MH°t,MNõèc  cao&lt;=4m,d&lt;=10mm  </v>
          </cell>
          <cell r="C979" t="str">
            <v xml:space="preserve"> t¶n </v>
          </cell>
          <cell r="D979">
            <v>4261857</v>
          </cell>
          <cell r="E979">
            <v>234777</v>
          </cell>
          <cell r="F979">
            <v>20797</v>
          </cell>
        </row>
        <row r="980">
          <cell r="A980">
            <v>240612</v>
          </cell>
          <cell r="B980" t="str">
            <v xml:space="preserve">  Cât th¾p LTá,MH°t,MNõèc  cao&gt; 4m,d&lt;=10mm  </v>
          </cell>
          <cell r="C980" t="str">
            <v xml:space="preserve"> t¶n </v>
          </cell>
          <cell r="D980">
            <v>4261857</v>
          </cell>
          <cell r="E980">
            <v>238992</v>
          </cell>
          <cell r="F980">
            <v>22232</v>
          </cell>
        </row>
        <row r="981">
          <cell r="A981">
            <v>240613</v>
          </cell>
          <cell r="B981" t="str">
            <v xml:space="preserve">  Cât th¾p LTá,MH°t,MNõèc  cao&lt;=4m,d&lt;=18mm  </v>
          </cell>
          <cell r="C981" t="str">
            <v xml:space="preserve"> t¶n </v>
          </cell>
          <cell r="D981">
            <v>4216364</v>
          </cell>
          <cell r="E981">
            <v>222994</v>
          </cell>
          <cell r="F981">
            <v>153034</v>
          </cell>
        </row>
        <row r="982">
          <cell r="A982">
            <v>240614</v>
          </cell>
          <cell r="B982" t="str">
            <v xml:space="preserve">  Cât th¾p LTá,MH°t,MNõèc  cao&gt; 4m,d&lt;=18mm  </v>
          </cell>
          <cell r="C982" t="str">
            <v xml:space="preserve"> t¶n </v>
          </cell>
          <cell r="D982">
            <v>4221228</v>
          </cell>
          <cell r="E982">
            <v>226886</v>
          </cell>
          <cell r="F982">
            <v>154468</v>
          </cell>
        </row>
        <row r="983">
          <cell r="A983">
            <v>240615</v>
          </cell>
          <cell r="B983" t="str">
            <v xml:space="preserve">  Cât th¾p LTá,MH°t,MNõèc  cao&lt;=4m,d&gt; 18mm  </v>
          </cell>
          <cell r="C983" t="str">
            <v xml:space="preserve"> t¶n </v>
          </cell>
          <cell r="D983">
            <v>4119228</v>
          </cell>
          <cell r="E983">
            <v>218995</v>
          </cell>
          <cell r="F983">
            <v>96501</v>
          </cell>
        </row>
        <row r="984">
          <cell r="A984">
            <v>240616</v>
          </cell>
          <cell r="B984" t="str">
            <v xml:space="preserve">  Cât th¾p LTá,MH°t,MNõèc  cao&gt; 4m,d&gt; 18mm  </v>
          </cell>
          <cell r="C984" t="str">
            <v xml:space="preserve"> t¶n </v>
          </cell>
          <cell r="D984">
            <v>4119228</v>
          </cell>
          <cell r="E984">
            <v>222994</v>
          </cell>
          <cell r="F984">
            <v>97935</v>
          </cell>
        </row>
        <row r="985">
          <cell r="A985">
            <v>240621</v>
          </cell>
          <cell r="B985" t="str">
            <v xml:space="preserve">  Cât th¾p S¡n mŸi        cao&lt;=16m,d&lt;=10mm  </v>
          </cell>
          <cell r="C985" t="str">
            <v xml:space="preserve"> t¶n </v>
          </cell>
          <cell r="D985">
            <v>4261587</v>
          </cell>
          <cell r="E985">
            <v>158139</v>
          </cell>
          <cell r="F985">
            <v>22232</v>
          </cell>
        </row>
        <row r="986">
          <cell r="A986">
            <v>240622</v>
          </cell>
          <cell r="B986" t="str">
            <v xml:space="preserve">  Cât th¾p S¡n mŸi        cao&lt;=16m,d&lt;=18mm  </v>
          </cell>
          <cell r="C986" t="str">
            <v xml:space="preserve"> t¶n </v>
          </cell>
          <cell r="D986">
            <v>4216364</v>
          </cell>
          <cell r="E986">
            <v>117929</v>
          </cell>
          <cell r="F986">
            <v>154468</v>
          </cell>
        </row>
        <row r="987">
          <cell r="A987">
            <v>240623</v>
          </cell>
          <cell r="B987" t="str">
            <v xml:space="preserve">  Cât th¾p S¡n mŸi        cao&lt;=16m,d&gt; 18mm  </v>
          </cell>
          <cell r="C987" t="str">
            <v xml:space="preserve"> t¶n </v>
          </cell>
          <cell r="D987">
            <v>4119228</v>
          </cell>
          <cell r="E987">
            <v>89717</v>
          </cell>
          <cell r="F987">
            <v>97998</v>
          </cell>
        </row>
        <row r="988">
          <cell r="A988">
            <v>240631</v>
          </cell>
          <cell r="B988" t="str">
            <v xml:space="preserve">  CTh¾p c·u thang thõéng,cao&lt;=4m,d&lt;=10mm</v>
          </cell>
          <cell r="C988" t="str">
            <v xml:space="preserve"> t¶n </v>
          </cell>
          <cell r="D988">
            <v>4261587</v>
          </cell>
          <cell r="E988">
            <v>199345</v>
          </cell>
          <cell r="F988">
            <v>20797</v>
          </cell>
        </row>
        <row r="989">
          <cell r="A989">
            <v>240632</v>
          </cell>
          <cell r="B989" t="str">
            <v xml:space="preserve">  CTh¾p c·u thang thõéng,cao&gt; 4m,d&lt;=10mm</v>
          </cell>
          <cell r="C989" t="str">
            <v xml:space="preserve"> t¶n </v>
          </cell>
          <cell r="D989">
            <v>4261587</v>
          </cell>
          <cell r="E989">
            <v>203523</v>
          </cell>
          <cell r="F989">
            <v>22232</v>
          </cell>
        </row>
        <row r="990">
          <cell r="A990">
            <v>240633</v>
          </cell>
          <cell r="B990" t="str">
            <v xml:space="preserve">  CTh¾p c·u thang thõéng,cao&lt;=4m,d&lt;=18mm</v>
          </cell>
          <cell r="C990" t="str">
            <v xml:space="preserve"> t¶n </v>
          </cell>
          <cell r="D990">
            <v>4216364</v>
          </cell>
          <cell r="E990">
            <v>160861</v>
          </cell>
          <cell r="F990">
            <v>176396</v>
          </cell>
        </row>
        <row r="991">
          <cell r="A991">
            <v>240634</v>
          </cell>
          <cell r="B991" t="str">
            <v xml:space="preserve">  CTh¾p c·u thang thõéng,cao&gt; 4m,d&lt;=18mm</v>
          </cell>
          <cell r="C991" t="str">
            <v xml:space="preserve"> t¶n </v>
          </cell>
          <cell r="D991">
            <v>4216364</v>
          </cell>
          <cell r="E991">
            <v>158442</v>
          </cell>
          <cell r="F991">
            <v>153034</v>
          </cell>
        </row>
        <row r="992">
          <cell r="A992">
            <v>240635</v>
          </cell>
          <cell r="B992" t="str">
            <v xml:space="preserve">  CTh¾p c·u thang thõéng,cao&lt;=4m,d&gt; 18mm</v>
          </cell>
          <cell r="C992" t="str">
            <v xml:space="preserve"> t¶n </v>
          </cell>
          <cell r="D992">
            <v>4119228</v>
          </cell>
          <cell r="E992">
            <v>154264</v>
          </cell>
          <cell r="F992">
            <v>96564</v>
          </cell>
        </row>
        <row r="993">
          <cell r="A993">
            <v>240636</v>
          </cell>
          <cell r="B993" t="str">
            <v xml:space="preserve">  CTh¾p c·u thang thõéng,cao&gt; 4m,d&gt; 18mm</v>
          </cell>
          <cell r="C993" t="str">
            <v xml:space="preserve"> t¶n </v>
          </cell>
          <cell r="D993">
            <v>4119228</v>
          </cell>
          <cell r="E993">
            <v>158333</v>
          </cell>
          <cell r="F993">
            <v>97998</v>
          </cell>
        </row>
        <row r="994">
          <cell r="A994">
            <v>240641</v>
          </cell>
          <cell r="B994" t="str">
            <v xml:space="preserve">  CT c·u thang xoŸy trán âc,H&lt;=4m,d&lt;=10mm   </v>
          </cell>
          <cell r="C994" t="str">
            <v xml:space="preserve"> t¶n </v>
          </cell>
          <cell r="D994">
            <v>4261587</v>
          </cell>
          <cell r="E994">
            <v>308604</v>
          </cell>
          <cell r="F994">
            <v>20797</v>
          </cell>
        </row>
        <row r="995">
          <cell r="A995">
            <v>240642</v>
          </cell>
          <cell r="B995" t="str">
            <v xml:space="preserve">  CT c·u thang xoŸy trán âc,H&gt; 4m,d&lt;=10mm   </v>
          </cell>
          <cell r="C995" t="str">
            <v xml:space="preserve"> t¶n </v>
          </cell>
          <cell r="D995">
            <v>4261587</v>
          </cell>
          <cell r="E995">
            <v>312711</v>
          </cell>
          <cell r="F995">
            <v>22232</v>
          </cell>
        </row>
        <row r="996">
          <cell r="A996">
            <v>240643</v>
          </cell>
          <cell r="B996" t="str">
            <v xml:space="preserve">  CT c·u thang xoŸy trán âc,H&lt;=4m,d&lt;=18mm   </v>
          </cell>
          <cell r="C996" t="str">
            <v xml:space="preserve"> t¶n </v>
          </cell>
          <cell r="D996">
            <v>4216364</v>
          </cell>
          <cell r="E996">
            <v>239316</v>
          </cell>
          <cell r="F996">
            <v>153034</v>
          </cell>
        </row>
        <row r="997">
          <cell r="A997">
            <v>240644</v>
          </cell>
          <cell r="B997" t="str">
            <v xml:space="preserve">  CT c·u thang xoŸy trán âc,H&gt; 4m,d&lt;=18mm   </v>
          </cell>
          <cell r="C997" t="str">
            <v xml:space="preserve"> t¶n </v>
          </cell>
          <cell r="D997">
            <v>4216364</v>
          </cell>
          <cell r="E997">
            <v>243316</v>
          </cell>
          <cell r="F997">
            <v>154468</v>
          </cell>
        </row>
        <row r="998">
          <cell r="A998">
            <v>240645</v>
          </cell>
          <cell r="B998" t="str">
            <v xml:space="preserve">  CT c·u thang xoŸy trán âc,H&lt;=4m,d&gt; 18mm   </v>
          </cell>
          <cell r="C998" t="str">
            <v xml:space="preserve"> t¶n </v>
          </cell>
          <cell r="D998">
            <v>4119228</v>
          </cell>
          <cell r="E998">
            <v>158139</v>
          </cell>
          <cell r="F998">
            <v>96564</v>
          </cell>
        </row>
        <row r="999">
          <cell r="A999">
            <v>240646</v>
          </cell>
          <cell r="B999" t="str">
            <v xml:space="preserve">  CT c·u thang xoŸy trán âc,H&gt; 4m,d&gt; 18mm   </v>
          </cell>
          <cell r="C999" t="str">
            <v xml:space="preserve"> t¶n </v>
          </cell>
          <cell r="D999">
            <v>4119228</v>
          </cell>
          <cell r="E999">
            <v>162139</v>
          </cell>
          <cell r="F999">
            <v>97998</v>
          </cell>
        </row>
        <row r="1000">
          <cell r="A1000">
            <v>240711</v>
          </cell>
          <cell r="B1000" t="str">
            <v xml:space="preserve">  Cât th¾p âng khÜi cao&lt;=50m,d&lt;=10mm    </v>
          </cell>
          <cell r="C1000" t="str">
            <v xml:space="preserve"> t¶n </v>
          </cell>
          <cell r="D1000">
            <v>4261587</v>
          </cell>
          <cell r="E1000">
            <v>266028</v>
          </cell>
          <cell r="F1000">
            <v>23666</v>
          </cell>
        </row>
        <row r="1001">
          <cell r="A1001">
            <v>240712</v>
          </cell>
          <cell r="B1001" t="str">
            <v xml:space="preserve">  Cât th¾p âng khÜi cao&gt; 50m,d&lt;=10mm    </v>
          </cell>
          <cell r="C1001" t="str">
            <v xml:space="preserve"> t¶n </v>
          </cell>
          <cell r="D1001">
            <v>4261587</v>
          </cell>
          <cell r="E1001">
            <v>271060</v>
          </cell>
          <cell r="F1001">
            <v>25817</v>
          </cell>
        </row>
        <row r="1002">
          <cell r="A1002">
            <v>240713</v>
          </cell>
          <cell r="B1002" t="str">
            <v xml:space="preserve">  Cât th¾p âng khÜi cao&lt;=50m,d&lt;=18mm    </v>
          </cell>
          <cell r="C1002" t="str">
            <v xml:space="preserve"> t¶n </v>
          </cell>
          <cell r="D1002">
            <v>4221228</v>
          </cell>
          <cell r="E1002">
            <v>334847</v>
          </cell>
          <cell r="F1002">
            <v>155902</v>
          </cell>
        </row>
        <row r="1003">
          <cell r="A1003">
            <v>240714</v>
          </cell>
          <cell r="B1003" t="str">
            <v xml:space="preserve">  Cât th¾p âng khÜi cao&gt; 50m,d&lt;=18mm    </v>
          </cell>
          <cell r="C1003" t="str">
            <v xml:space="preserve"> t¶n </v>
          </cell>
          <cell r="D1003">
            <v>4221228</v>
          </cell>
          <cell r="E1003">
            <v>457117</v>
          </cell>
          <cell r="F1003">
            <v>158054</v>
          </cell>
        </row>
        <row r="1004">
          <cell r="A1004">
            <v>240715</v>
          </cell>
          <cell r="B1004" t="str">
            <v xml:space="preserve">  Cât th¾p âng khÜi cao&lt;=50m,d&gt; 18mm    </v>
          </cell>
          <cell r="C1004" t="str">
            <v xml:space="preserve"> t¶n </v>
          </cell>
          <cell r="D1004">
            <v>4119228</v>
          </cell>
          <cell r="E1004">
            <v>271060</v>
          </cell>
          <cell r="F1004">
            <v>146124</v>
          </cell>
        </row>
        <row r="1005">
          <cell r="A1005">
            <v>240716</v>
          </cell>
          <cell r="B1005" t="str">
            <v xml:space="preserve">  Cât th¾p âng khÜi cao&gt; 50m,d&gt; 18mm    </v>
          </cell>
          <cell r="C1005" t="str">
            <v xml:space="preserve"> t¶n </v>
          </cell>
          <cell r="D1005">
            <v>4119228</v>
          </cell>
          <cell r="E1005">
            <v>427196</v>
          </cell>
          <cell r="F1005">
            <v>148276</v>
          </cell>
        </row>
        <row r="1006">
          <cell r="A1006">
            <v>240721</v>
          </cell>
          <cell r="B1006" t="str">
            <v xml:space="preserve">  Cât th¾p ½¡i nõèc cao&lt;=15m,d&lt;=10mm    </v>
          </cell>
          <cell r="C1006" t="str">
            <v xml:space="preserve"> t¶n </v>
          </cell>
          <cell r="D1006">
            <v>4261587</v>
          </cell>
          <cell r="E1006">
            <v>489214</v>
          </cell>
          <cell r="F1006">
            <v>22232</v>
          </cell>
        </row>
        <row r="1007">
          <cell r="A1007">
            <v>240722</v>
          </cell>
          <cell r="B1007" t="str">
            <v xml:space="preserve">  Cât th¾p ½¡i nõèc cao&gt; 15m,d&lt;=10mm    </v>
          </cell>
          <cell r="C1007" t="str">
            <v xml:space="preserve"> t¶n </v>
          </cell>
          <cell r="D1007">
            <v>4261587</v>
          </cell>
          <cell r="E1007">
            <v>494247</v>
          </cell>
          <cell r="F1007">
            <v>24024</v>
          </cell>
        </row>
        <row r="1008">
          <cell r="A1008">
            <v>240723</v>
          </cell>
          <cell r="B1008" t="str">
            <v xml:space="preserve">  Cât th¾p ½¡i nõèc cao&lt;=15m,d&lt;=18mm    </v>
          </cell>
          <cell r="C1008" t="str">
            <v xml:space="preserve"> t¶n </v>
          </cell>
          <cell r="D1008">
            <v>4217496</v>
          </cell>
          <cell r="E1008">
            <v>495743</v>
          </cell>
          <cell r="F1008">
            <v>154468</v>
          </cell>
        </row>
        <row r="1009">
          <cell r="A1009">
            <v>240724</v>
          </cell>
          <cell r="B1009" t="str">
            <v xml:space="preserve">  Cât th¾p ½¡i nõèc cao&gt; 15m,d&lt;=18mm    </v>
          </cell>
          <cell r="C1009" t="str">
            <v xml:space="preserve"> t¶n </v>
          </cell>
          <cell r="D1009">
            <v>4217496</v>
          </cell>
          <cell r="E1009">
            <v>496967</v>
          </cell>
          <cell r="F1009">
            <v>156261</v>
          </cell>
        </row>
        <row r="1010">
          <cell r="A1010">
            <v>240725</v>
          </cell>
          <cell r="B1010" t="str">
            <v xml:space="preserve">  Cât th¾p ½¡i nõèc cao&lt;=15m,d&gt; 18mm    </v>
          </cell>
          <cell r="C1010" t="str">
            <v xml:space="preserve"> t¶n </v>
          </cell>
          <cell r="D1010">
            <v>4119228</v>
          </cell>
          <cell r="E1010">
            <v>503087</v>
          </cell>
          <cell r="F1010">
            <v>97998</v>
          </cell>
        </row>
        <row r="1011">
          <cell r="A1011">
            <v>240726</v>
          </cell>
          <cell r="B1011" t="str">
            <v xml:space="preserve">  Cât th¾p ½¡i nõèc cao&gt; 15m,d&gt; 18mm    </v>
          </cell>
          <cell r="C1011" t="str">
            <v xml:space="preserve"> t¶n </v>
          </cell>
          <cell r="D1011">
            <v>4119228</v>
          </cell>
          <cell r="E1011">
            <v>508255</v>
          </cell>
          <cell r="F1011">
            <v>99791</v>
          </cell>
        </row>
        <row r="1012">
          <cell r="A1012">
            <v>240731</v>
          </cell>
          <cell r="B1012" t="str">
            <v xml:space="preserve">  Cât th¾p phÍu,silá cao&lt;=7m,d&lt;=10mm    </v>
          </cell>
          <cell r="C1012" t="str">
            <v xml:space="preserve"> t¶n </v>
          </cell>
          <cell r="D1012">
            <v>4261587</v>
          </cell>
          <cell r="E1012">
            <v>264396</v>
          </cell>
          <cell r="F1012">
            <v>22232</v>
          </cell>
        </row>
        <row r="1013">
          <cell r="A1013">
            <v>240732</v>
          </cell>
          <cell r="B1013" t="str">
            <v xml:space="preserve">  Cât th¾p phÍu,silá cao&gt; 7m,d&lt;=10mm    </v>
          </cell>
          <cell r="C1013" t="str">
            <v xml:space="preserve"> t¶n </v>
          </cell>
          <cell r="D1013">
            <v>4261587</v>
          </cell>
          <cell r="E1013">
            <v>289829</v>
          </cell>
          <cell r="F1013">
            <v>24024</v>
          </cell>
        </row>
        <row r="1014">
          <cell r="A1014">
            <v>240733</v>
          </cell>
          <cell r="B1014" t="str">
            <v xml:space="preserve">  Cât th¾p phÍu,silá cao&lt;=7m,d&lt;=18mm    </v>
          </cell>
          <cell r="C1014" t="str">
            <v xml:space="preserve"> t¶n </v>
          </cell>
          <cell r="D1014">
            <v>4217496</v>
          </cell>
          <cell r="E1014">
            <v>273781</v>
          </cell>
          <cell r="F1014">
            <v>141780</v>
          </cell>
        </row>
        <row r="1015">
          <cell r="A1015">
            <v>240734</v>
          </cell>
          <cell r="B1015" t="str">
            <v xml:space="preserve">  Cât th¾p phÍu,silá cao&gt; 7m,d&lt;=18mm    </v>
          </cell>
          <cell r="C1015" t="str">
            <v xml:space="preserve"> t¶n </v>
          </cell>
          <cell r="D1015">
            <v>4217496</v>
          </cell>
          <cell r="E1015">
            <v>278813</v>
          </cell>
          <cell r="F1015">
            <v>143573</v>
          </cell>
        </row>
        <row r="1016">
          <cell r="A1016">
            <v>240735</v>
          </cell>
          <cell r="B1016" t="str">
            <v xml:space="preserve">  Cât th¾p phÍu,silá cao&lt;=7m,d&gt; 18mm    </v>
          </cell>
          <cell r="C1016" t="str">
            <v xml:space="preserve"> t¶n </v>
          </cell>
          <cell r="D1016">
            <v>4124520</v>
          </cell>
          <cell r="E1016">
            <v>268884</v>
          </cell>
          <cell r="F1016">
            <v>132446</v>
          </cell>
        </row>
        <row r="1017">
          <cell r="A1017">
            <v>240736</v>
          </cell>
          <cell r="B1017" t="str">
            <v xml:space="preserve">  Cât th¾p phÍu,silá cao&gt; 7m,d&gt; 18mm    </v>
          </cell>
          <cell r="C1017" t="str">
            <v xml:space="preserve"> t¶n </v>
          </cell>
          <cell r="D1017">
            <v>4124520</v>
          </cell>
          <cell r="E1017">
            <v>273100</v>
          </cell>
          <cell r="F1017">
            <v>134239</v>
          </cell>
        </row>
        <row r="1018">
          <cell r="A1018">
            <v>240811</v>
          </cell>
          <cell r="B1018" t="str">
            <v xml:space="preserve">  Cât th¾p giÆng(nõèc,cŸp),d&lt;=10mm      </v>
          </cell>
          <cell r="C1018" t="str">
            <v xml:space="preserve"> t¶n </v>
          </cell>
          <cell r="D1018">
            <v>4261587</v>
          </cell>
          <cell r="E1018">
            <v>294038</v>
          </cell>
          <cell r="F1018">
            <v>20797</v>
          </cell>
        </row>
        <row r="1019">
          <cell r="A1019">
            <v>240812</v>
          </cell>
          <cell r="B1019" t="str">
            <v xml:space="preserve">  Cât th¾p giÆng(nõèc,cŸp),d&lt;=18mm      </v>
          </cell>
          <cell r="C1019" t="str">
            <v xml:space="preserve"> t¶n </v>
          </cell>
          <cell r="D1019">
            <v>4217617</v>
          </cell>
          <cell r="E1019">
            <v>295616</v>
          </cell>
          <cell r="F1019">
            <v>139331</v>
          </cell>
        </row>
        <row r="1020">
          <cell r="A1020">
            <v>240813</v>
          </cell>
          <cell r="B1020" t="str">
            <v xml:space="preserve">  Cât th¾p giÆng(nõèc,cŸp),d&gt; 18mm      </v>
          </cell>
          <cell r="C1020" t="str">
            <v xml:space="preserve"> t¶n </v>
          </cell>
          <cell r="D1020">
            <v>4125453</v>
          </cell>
          <cell r="E1020">
            <v>300803</v>
          </cell>
          <cell r="F1020">
            <v>131012</v>
          </cell>
        </row>
        <row r="1021">
          <cell r="A1021">
            <v>240821</v>
          </cell>
          <cell r="B1021" t="str">
            <v xml:space="preserve">  Cât th¾p mõçng nõèc,r¬nh nõèc,d&lt;=10mm </v>
          </cell>
          <cell r="C1021" t="str">
            <v xml:space="preserve"> t¶n </v>
          </cell>
          <cell r="D1021">
            <v>4261587</v>
          </cell>
          <cell r="E1021">
            <v>123681</v>
          </cell>
          <cell r="F1021">
            <v>20797</v>
          </cell>
        </row>
        <row r="1022">
          <cell r="A1022">
            <v>240822</v>
          </cell>
          <cell r="B1022" t="str">
            <v xml:space="preserve">  Cât th¾p mõçng nõèc,r¬nh nõèc,d&gt; 10mm </v>
          </cell>
          <cell r="C1022" t="str">
            <v xml:space="preserve"> t¶n </v>
          </cell>
          <cell r="D1022">
            <v>4272228</v>
          </cell>
          <cell r="E1022">
            <v>78245</v>
          </cell>
          <cell r="F1022">
            <v>153034</v>
          </cell>
        </row>
        <row r="1023">
          <cell r="A1023">
            <v>240831</v>
          </cell>
          <cell r="B1023" t="str">
            <v xml:space="preserve">  CTh¾p âng(câng,buy,xi fáng,xo°n),d&lt;=10mm  </v>
          </cell>
          <cell r="C1023" t="str">
            <v xml:space="preserve"> t¶n </v>
          </cell>
          <cell r="D1023">
            <v>4261587</v>
          </cell>
          <cell r="E1023">
            <v>329327</v>
          </cell>
          <cell r="F1023">
            <v>20797</v>
          </cell>
        </row>
        <row r="1024">
          <cell r="A1024">
            <v>240832</v>
          </cell>
          <cell r="B1024" t="str">
            <v xml:space="preserve">  CTh¾p âng(câng,buy,xi fáng,xo°n),d&lt;=18mm  </v>
          </cell>
          <cell r="C1024" t="str">
            <v xml:space="preserve"> t¶n </v>
          </cell>
          <cell r="D1024">
            <v>4251141</v>
          </cell>
          <cell r="E1024">
            <v>178137</v>
          </cell>
          <cell r="F1024">
            <v>62949</v>
          </cell>
        </row>
        <row r="1025">
          <cell r="A1025">
            <v>240833</v>
          </cell>
          <cell r="B1025" t="str">
            <v xml:space="preserve">  CTh¾p âng(câng,buy,xi fáng,xo°n),d&gt; 18mm  </v>
          </cell>
          <cell r="C1025" t="str">
            <v xml:space="preserve"> t¶n </v>
          </cell>
          <cell r="D1025">
            <v>4149141</v>
          </cell>
          <cell r="E1025">
            <v>163480</v>
          </cell>
          <cell r="F1025">
            <v>47144</v>
          </cell>
        </row>
        <row r="1026">
          <cell r="A1026">
            <v>240911</v>
          </cell>
          <cell r="B1026" t="str">
            <v xml:space="preserve">  CTh¾p c·u mŸng thõéng            d&lt;=10mm  </v>
          </cell>
          <cell r="C1026" t="str">
            <v xml:space="preserve"> t¶n </v>
          </cell>
          <cell r="D1026">
            <v>4261587</v>
          </cell>
          <cell r="E1026">
            <v>309252</v>
          </cell>
          <cell r="F1026">
            <v>20797</v>
          </cell>
        </row>
        <row r="1027">
          <cell r="A1027">
            <v>240912</v>
          </cell>
          <cell r="B1027" t="str">
            <v xml:space="preserve">  CTh¾p c·u mŸng thõéng            d&lt;=18mm  </v>
          </cell>
          <cell r="C1027" t="str">
            <v xml:space="preserve"> t¶n </v>
          </cell>
          <cell r="D1027">
            <v>4251141</v>
          </cell>
          <cell r="E1027">
            <v>309252</v>
          </cell>
          <cell r="F1027">
            <v>62949</v>
          </cell>
        </row>
        <row r="1028">
          <cell r="A1028">
            <v>240913</v>
          </cell>
          <cell r="B1028" t="str">
            <v xml:space="preserve">  CTh¾p c·u mŸng thõéng            d &gt;18mm  </v>
          </cell>
          <cell r="C1028" t="str">
            <v xml:space="preserve"> t¶n </v>
          </cell>
          <cell r="D1028">
            <v>4147717</v>
          </cell>
          <cell r="E1028">
            <v>249045</v>
          </cell>
          <cell r="F1028">
            <v>47398</v>
          </cell>
        </row>
        <row r="1029">
          <cell r="A1029">
            <v>240921</v>
          </cell>
          <cell r="B1029" t="str">
            <v xml:space="preserve">  CTh¾p c·u mŸng vÞ mÞng            d&lt;=10mm</v>
          </cell>
          <cell r="C1029" t="str">
            <v>t¶n</v>
          </cell>
          <cell r="D1029">
            <v>4261587</v>
          </cell>
          <cell r="E1029">
            <v>312171</v>
          </cell>
          <cell r="F1029">
            <v>20797</v>
          </cell>
        </row>
        <row r="1030">
          <cell r="A1030">
            <v>240922</v>
          </cell>
          <cell r="B1030" t="str">
            <v xml:space="preserve">  CTh¾p c·u mŸng vÞ mÞng            d&lt;=18mm</v>
          </cell>
          <cell r="C1030" t="str">
            <v>t·n</v>
          </cell>
          <cell r="D1030">
            <v>4251141</v>
          </cell>
          <cell r="E1030">
            <v>220616</v>
          </cell>
          <cell r="F1030">
            <v>62949</v>
          </cell>
        </row>
        <row r="1031">
          <cell r="A1031">
            <v>240923</v>
          </cell>
          <cell r="B1031" t="str">
            <v xml:space="preserve">  CTh¾p c·u mŸng vÞ mÞng            d &gt;18mm</v>
          </cell>
          <cell r="C1031" t="str">
            <v>t·n</v>
          </cell>
          <cell r="D1031">
            <v>4147717</v>
          </cell>
          <cell r="E1031">
            <v>217482</v>
          </cell>
          <cell r="F1031">
            <v>47398</v>
          </cell>
        </row>
        <row r="1032">
          <cell r="A1032">
            <v>300111</v>
          </cell>
          <cell r="B1032" t="str">
            <v xml:space="preserve">  BÅ táng t¶m tõéng ½îc s³n           M150  </v>
          </cell>
          <cell r="C1032" t="str">
            <v xml:space="preserve"> m3 </v>
          </cell>
          <cell r="D1032">
            <v>299818</v>
          </cell>
          <cell r="E1032">
            <v>19550</v>
          </cell>
          <cell r="F1032">
            <v>7681</v>
          </cell>
        </row>
        <row r="1033">
          <cell r="A1033">
            <v>300112</v>
          </cell>
          <cell r="B1033" t="str">
            <v xml:space="preserve">  BÅ táng t¶m tõéng ½îc s³n           M200  </v>
          </cell>
          <cell r="C1033" t="str">
            <v xml:space="preserve"> m3 </v>
          </cell>
          <cell r="D1033">
            <v>344315</v>
          </cell>
          <cell r="E1033">
            <v>19550</v>
          </cell>
          <cell r="F1033">
            <v>7681</v>
          </cell>
        </row>
        <row r="1034">
          <cell r="A1034">
            <v>300113</v>
          </cell>
          <cell r="B1034" t="str">
            <v xml:space="preserve">  BÅ táng t¶m tõéng ½îc s³n           M250  </v>
          </cell>
          <cell r="C1034" t="str">
            <v xml:space="preserve"> m3 </v>
          </cell>
          <cell r="D1034">
            <v>377052</v>
          </cell>
          <cell r="E1034">
            <v>19550</v>
          </cell>
          <cell r="F1034">
            <v>7681</v>
          </cell>
        </row>
        <row r="1035">
          <cell r="A1035">
            <v>300211</v>
          </cell>
          <cell r="B1035" t="str">
            <v xml:space="preserve">  BÅ táng càc,cæt ½îc s³n             M150  </v>
          </cell>
          <cell r="C1035" t="str">
            <v xml:space="preserve"> m3 </v>
          </cell>
          <cell r="D1035">
            <v>300793</v>
          </cell>
          <cell r="E1035">
            <v>18516</v>
          </cell>
          <cell r="F1035">
            <v>10038</v>
          </cell>
        </row>
        <row r="1036">
          <cell r="A1036">
            <v>300212</v>
          </cell>
          <cell r="B1036" t="str">
            <v xml:space="preserve">  BÅ táng càc,cæt ½îc s³n             M200  </v>
          </cell>
          <cell r="C1036" t="str">
            <v xml:space="preserve"> m3 </v>
          </cell>
          <cell r="D1036">
            <v>345291</v>
          </cell>
          <cell r="E1036">
            <v>18516</v>
          </cell>
          <cell r="F1036">
            <v>10038</v>
          </cell>
        </row>
        <row r="1037">
          <cell r="A1037">
            <v>300213</v>
          </cell>
          <cell r="B1037" t="str">
            <v xml:space="preserve">  BÅ táng càc,cæt ½îc s³n             M250  </v>
          </cell>
          <cell r="C1037" t="str">
            <v xml:space="preserve"> m3 </v>
          </cell>
          <cell r="D1037">
            <v>378028</v>
          </cell>
          <cell r="E1037">
            <v>18516</v>
          </cell>
          <cell r="F1037">
            <v>10038</v>
          </cell>
        </row>
        <row r="1038">
          <cell r="A1038">
            <v>300214</v>
          </cell>
          <cell r="B1038" t="str">
            <v xml:space="preserve">  BÅ táng càc,cæt ½îc s³n             M300  </v>
          </cell>
          <cell r="C1038" t="str">
            <v xml:space="preserve"> m3 </v>
          </cell>
          <cell r="D1038">
            <v>408270</v>
          </cell>
          <cell r="E1038">
            <v>18516</v>
          </cell>
          <cell r="F1038">
            <v>10038</v>
          </cell>
        </row>
        <row r="1039">
          <cell r="A1039">
            <v>300221</v>
          </cell>
          <cell r="B1039" t="str">
            <v xml:space="preserve">  BÅ táng càc c÷ ½îc s³n              M150  </v>
          </cell>
          <cell r="C1039" t="str">
            <v xml:space="preserve"> m3 </v>
          </cell>
          <cell r="D1039">
            <v>303288</v>
          </cell>
          <cell r="E1039">
            <v>42307</v>
          </cell>
          <cell r="F1039">
            <v>8484</v>
          </cell>
        </row>
        <row r="1040">
          <cell r="A1040">
            <v>300222</v>
          </cell>
          <cell r="B1040" t="str">
            <v xml:space="preserve">  BÅ táng càc c÷ ½îc s³n              M200  </v>
          </cell>
          <cell r="C1040" t="str">
            <v xml:space="preserve"> m3 </v>
          </cell>
          <cell r="D1040">
            <v>347785</v>
          </cell>
          <cell r="E1040">
            <v>42307</v>
          </cell>
          <cell r="F1040">
            <v>8484</v>
          </cell>
        </row>
        <row r="1041">
          <cell r="A1041">
            <v>300223</v>
          </cell>
          <cell r="B1041" t="str">
            <v xml:space="preserve">  BÅ táng càc c÷ ½îc s³n              M250  </v>
          </cell>
          <cell r="C1041" t="str">
            <v xml:space="preserve"> m3 </v>
          </cell>
          <cell r="D1041">
            <v>380523</v>
          </cell>
          <cell r="E1041">
            <v>42307</v>
          </cell>
          <cell r="F1041">
            <v>8484</v>
          </cell>
        </row>
        <row r="1042">
          <cell r="A1042">
            <v>300311</v>
          </cell>
          <cell r="B1042" t="str">
            <v xml:space="preserve">  BÅ táng x¡,d·m ½îc s³n              M150  </v>
          </cell>
          <cell r="C1042" t="str">
            <v xml:space="preserve"> m3 </v>
          </cell>
          <cell r="D1042">
            <v>324601</v>
          </cell>
          <cell r="E1042">
            <v>22808</v>
          </cell>
          <cell r="F1042">
            <v>10038</v>
          </cell>
        </row>
        <row r="1043">
          <cell r="A1043">
            <v>300312</v>
          </cell>
          <cell r="B1043" t="str">
            <v xml:space="preserve">  BÅ táng x¡,d·m ½îc s³n              M200  </v>
          </cell>
          <cell r="C1043" t="str">
            <v xml:space="preserve"> m3 </v>
          </cell>
          <cell r="D1043">
            <v>369098</v>
          </cell>
          <cell r="E1043">
            <v>22808</v>
          </cell>
          <cell r="F1043">
            <v>10038</v>
          </cell>
        </row>
        <row r="1044">
          <cell r="A1044">
            <v>300313</v>
          </cell>
          <cell r="B1044" t="str">
            <v xml:space="preserve">  BÅ táng x¡,d·m ½îc s³n              M250  </v>
          </cell>
          <cell r="C1044" t="str">
            <v xml:space="preserve"> m3 </v>
          </cell>
          <cell r="D1044">
            <v>401835</v>
          </cell>
          <cell r="E1044">
            <v>22808</v>
          </cell>
          <cell r="F1044">
            <v>10038</v>
          </cell>
        </row>
        <row r="1045">
          <cell r="A1045">
            <v>300321</v>
          </cell>
          <cell r="B1045" t="str">
            <v xml:space="preserve">  BÅ táng vÖ k¿o ½îc s³n              M150  </v>
          </cell>
          <cell r="C1045" t="str">
            <v xml:space="preserve"> m3 </v>
          </cell>
          <cell r="D1045">
            <v>305811</v>
          </cell>
          <cell r="E1045">
            <v>39778</v>
          </cell>
          <cell r="F1045">
            <v>10038</v>
          </cell>
        </row>
        <row r="1046">
          <cell r="A1046">
            <v>300322</v>
          </cell>
          <cell r="B1046" t="str">
            <v xml:space="preserve">  BÅ táng vÖ k¿o ½îc s³n              M200  </v>
          </cell>
          <cell r="C1046" t="str">
            <v xml:space="preserve"> m3 </v>
          </cell>
          <cell r="D1046">
            <v>350308</v>
          </cell>
          <cell r="E1046">
            <v>39778</v>
          </cell>
          <cell r="F1046">
            <v>10038</v>
          </cell>
        </row>
        <row r="1047">
          <cell r="A1047">
            <v>300323</v>
          </cell>
          <cell r="B1047" t="str">
            <v xml:space="preserve">  BÅ táng vÖ k¿o ½îc s³n              M250  </v>
          </cell>
          <cell r="C1047" t="str">
            <v xml:space="preserve"> m3 </v>
          </cell>
          <cell r="D1047">
            <v>483045</v>
          </cell>
          <cell r="E1047">
            <v>39778</v>
          </cell>
          <cell r="F1047">
            <v>10038</v>
          </cell>
        </row>
        <row r="1048">
          <cell r="A1048">
            <v>300411</v>
          </cell>
          <cell r="B1048" t="str">
            <v xml:space="preserve">  BÅ táng panen 3 m´t                 M150  </v>
          </cell>
          <cell r="C1048" t="str">
            <v xml:space="preserve"> m3 </v>
          </cell>
          <cell r="D1048">
            <v>309390</v>
          </cell>
          <cell r="E1048">
            <v>27455</v>
          </cell>
          <cell r="F1048">
            <v>7681</v>
          </cell>
        </row>
        <row r="1049">
          <cell r="A1049">
            <v>300412</v>
          </cell>
          <cell r="B1049" t="str">
            <v xml:space="preserve">  BÅ táng panen 3 m´t                 M200  </v>
          </cell>
          <cell r="C1049" t="str">
            <v xml:space="preserve"> m3 </v>
          </cell>
          <cell r="D1049">
            <v>353887</v>
          </cell>
          <cell r="E1049">
            <v>27455</v>
          </cell>
          <cell r="F1049">
            <v>7681</v>
          </cell>
        </row>
        <row r="1050">
          <cell r="A1050">
            <v>300413</v>
          </cell>
          <cell r="B1050" t="str">
            <v xml:space="preserve">  BÅ táng panen 3 m´t                 M250  </v>
          </cell>
          <cell r="C1050" t="str">
            <v xml:space="preserve"> m3 </v>
          </cell>
          <cell r="D1050">
            <v>386624</v>
          </cell>
          <cell r="E1050">
            <v>27455</v>
          </cell>
          <cell r="F1050">
            <v>7681</v>
          </cell>
        </row>
        <row r="1051">
          <cell r="A1051">
            <v>300421</v>
          </cell>
          <cell r="B1051" t="str">
            <v xml:space="preserve">  BÅ táng panen 4 m´t                 M150  </v>
          </cell>
          <cell r="C1051" t="str">
            <v xml:space="preserve"> m3 </v>
          </cell>
          <cell r="D1051">
            <v>338836</v>
          </cell>
          <cell r="E1051">
            <v>43994</v>
          </cell>
          <cell r="F1051">
            <v>7681</v>
          </cell>
        </row>
        <row r="1052">
          <cell r="A1052">
            <v>300422</v>
          </cell>
          <cell r="B1052" t="str">
            <v xml:space="preserve">  BÅ táng panen 4 m´t                 M200  </v>
          </cell>
          <cell r="C1052" t="str">
            <v xml:space="preserve"> m3 </v>
          </cell>
          <cell r="D1052">
            <v>383333</v>
          </cell>
          <cell r="E1052">
            <v>43994</v>
          </cell>
          <cell r="F1052">
            <v>7681</v>
          </cell>
        </row>
        <row r="1053">
          <cell r="A1053">
            <v>300423</v>
          </cell>
          <cell r="B1053" t="str">
            <v xml:space="preserve">  BÅ táng panen 4 m´t                 M250  </v>
          </cell>
          <cell r="C1053" t="str">
            <v xml:space="preserve"> m3 </v>
          </cell>
          <cell r="D1053">
            <v>416070</v>
          </cell>
          <cell r="E1053">
            <v>43994</v>
          </cell>
          <cell r="F1053">
            <v>7681</v>
          </cell>
        </row>
        <row r="1054">
          <cell r="A1054">
            <v>300511</v>
          </cell>
          <cell r="B1054" t="str">
            <v xml:space="preserve">  BÅ táng t¶m ½an,mŸi h°t,lanh tá     M150  </v>
          </cell>
          <cell r="C1054" t="str">
            <v xml:space="preserve"> m3 </v>
          </cell>
          <cell r="D1054">
            <v>305584</v>
          </cell>
          <cell r="E1054">
            <v>32066</v>
          </cell>
          <cell r="F1054">
            <v>5376</v>
          </cell>
        </row>
        <row r="1055">
          <cell r="A1055">
            <v>300512</v>
          </cell>
          <cell r="B1055" t="str">
            <v xml:space="preserve">  BÅ táng t¶m ½an,mŸi h°t,lanh tá     M200  </v>
          </cell>
          <cell r="C1055" t="str">
            <v xml:space="preserve"> m3 </v>
          </cell>
          <cell r="D1055">
            <v>350082</v>
          </cell>
          <cell r="E1055">
            <v>32066</v>
          </cell>
          <cell r="F1055">
            <v>5376</v>
          </cell>
        </row>
        <row r="1056">
          <cell r="A1056">
            <v>300513</v>
          </cell>
          <cell r="B1056" t="str">
            <v xml:space="preserve">  BÅ táng t¶m ½an,mŸi h°t,lanh tá     M250  </v>
          </cell>
          <cell r="C1056" t="str">
            <v xml:space="preserve"> m3 </v>
          </cell>
          <cell r="D1056">
            <v>382819</v>
          </cell>
          <cell r="E1056">
            <v>32066</v>
          </cell>
          <cell r="F1056">
            <v>5376</v>
          </cell>
        </row>
        <row r="1057">
          <cell r="A1057">
            <v>300521</v>
          </cell>
          <cell r="B1057" t="str">
            <v xml:space="preserve">  BÅ táng lŸ chèp,nan hoa             M150  </v>
          </cell>
          <cell r="C1057" t="str">
            <v xml:space="preserve"> m3 </v>
          </cell>
          <cell r="D1057">
            <v>305584</v>
          </cell>
          <cell r="E1057">
            <v>68581</v>
          </cell>
          <cell r="F1057">
            <v>5376</v>
          </cell>
        </row>
        <row r="1058">
          <cell r="A1058">
            <v>300522</v>
          </cell>
          <cell r="B1058" t="str">
            <v xml:space="preserve">  BÅ táng lŸ chèp,nan hoa             M200  </v>
          </cell>
          <cell r="C1058" t="str">
            <v xml:space="preserve"> m3 </v>
          </cell>
          <cell r="D1058">
            <v>350082</v>
          </cell>
          <cell r="E1058">
            <v>68554</v>
          </cell>
          <cell r="F1058">
            <v>5376</v>
          </cell>
        </row>
        <row r="1059">
          <cell r="A1059">
            <v>300523</v>
          </cell>
          <cell r="B1059" t="str">
            <v xml:space="preserve">  BÅ táng lŸ chèp,nan hoa             M250  </v>
          </cell>
          <cell r="C1059" t="str">
            <v xml:space="preserve"> m3 </v>
          </cell>
          <cell r="D1059">
            <v>382819</v>
          </cell>
          <cell r="E1059">
            <v>68554</v>
          </cell>
          <cell r="F1059">
            <v>5376</v>
          </cell>
        </row>
        <row r="1060">
          <cell r="A1060">
            <v>300531</v>
          </cell>
          <cell r="B1060" t="str">
            <v xml:space="preserve">  BÅ táng cøa sä tréi,con sçn         M150  </v>
          </cell>
          <cell r="C1060" t="str">
            <v xml:space="preserve"> m3 </v>
          </cell>
          <cell r="D1060">
            <v>324619</v>
          </cell>
          <cell r="E1060">
            <v>38790</v>
          </cell>
          <cell r="F1060">
            <v>5376</v>
          </cell>
        </row>
        <row r="1061">
          <cell r="A1061">
            <v>300532</v>
          </cell>
          <cell r="B1061" t="str">
            <v xml:space="preserve">  BÅ táng cøa sä tréi,con sçn         M200  </v>
          </cell>
          <cell r="C1061" t="str">
            <v xml:space="preserve"> m3 </v>
          </cell>
          <cell r="D1061">
            <v>369117</v>
          </cell>
          <cell r="E1061">
            <v>38790</v>
          </cell>
          <cell r="F1061">
            <v>5376</v>
          </cell>
        </row>
        <row r="1062">
          <cell r="A1062">
            <v>300533</v>
          </cell>
          <cell r="B1062" t="str">
            <v xml:space="preserve">  BÅ táng cøa sä tréi,con sçn         M250  </v>
          </cell>
          <cell r="C1062" t="str">
            <v xml:space="preserve"> m3 </v>
          </cell>
          <cell r="D1062">
            <v>401854</v>
          </cell>
          <cell r="E1062">
            <v>38790</v>
          </cell>
          <cell r="F1062">
            <v>5376</v>
          </cell>
        </row>
        <row r="1063">
          <cell r="A1063">
            <v>300541</v>
          </cell>
          <cell r="B1063" t="str">
            <v xml:space="preserve">  BÅ táng h¡ng r¡o,lan can            M150  </v>
          </cell>
          <cell r="C1063" t="str">
            <v xml:space="preserve"> m3 </v>
          </cell>
          <cell r="D1063">
            <v>300793</v>
          </cell>
          <cell r="E1063">
            <v>35480</v>
          </cell>
          <cell r="F1063">
            <v>5376</v>
          </cell>
        </row>
        <row r="1064">
          <cell r="A1064">
            <v>300542</v>
          </cell>
          <cell r="B1064" t="str">
            <v xml:space="preserve">  BÅ táng h¡ng r¡o,lan can            M200  </v>
          </cell>
          <cell r="C1064" t="str">
            <v xml:space="preserve"> m3 </v>
          </cell>
          <cell r="D1064">
            <v>345291</v>
          </cell>
          <cell r="E1064">
            <v>35480</v>
          </cell>
          <cell r="F1064">
            <v>5376</v>
          </cell>
        </row>
        <row r="1065">
          <cell r="A1065">
            <v>300543</v>
          </cell>
          <cell r="B1065" t="str">
            <v xml:space="preserve">  BÅ táng h¡ng r¡o,lan can            M250  </v>
          </cell>
          <cell r="C1065" t="str">
            <v xml:space="preserve"> m3 </v>
          </cell>
          <cell r="D1065">
            <v>378028</v>
          </cell>
          <cell r="E1065">
            <v>35480</v>
          </cell>
          <cell r="F1065">
            <v>5376</v>
          </cell>
        </row>
        <row r="1066">
          <cell r="A1066">
            <v>300611</v>
          </cell>
          <cell r="B1066" t="str">
            <v xml:space="preserve">  BÅ táng âng luãn dµy ½iÎn           M150  </v>
          </cell>
          <cell r="C1066" t="str">
            <v xml:space="preserve"> m3 </v>
          </cell>
          <cell r="D1066">
            <v>325622</v>
          </cell>
          <cell r="E1066">
            <v>46564</v>
          </cell>
          <cell r="F1066">
            <v>5376</v>
          </cell>
        </row>
        <row r="1067">
          <cell r="A1067">
            <v>300612</v>
          </cell>
          <cell r="B1067" t="str">
            <v xml:space="preserve">  BÅ táng âng luãn dµy ½iÎn           M200  </v>
          </cell>
          <cell r="C1067" t="str">
            <v xml:space="preserve"> m3 </v>
          </cell>
          <cell r="D1067">
            <v>370120</v>
          </cell>
          <cell r="E1067">
            <v>46564</v>
          </cell>
          <cell r="F1067">
            <v>5376</v>
          </cell>
        </row>
        <row r="1068">
          <cell r="A1068">
            <v>300613</v>
          </cell>
          <cell r="B1068" t="str">
            <v xml:space="preserve">  BÅ táng âng luãn dµy ½iÎn           M250  </v>
          </cell>
          <cell r="C1068" t="str">
            <v xml:space="preserve"> m3 </v>
          </cell>
          <cell r="D1068">
            <v>402857</v>
          </cell>
          <cell r="E1068">
            <v>46564</v>
          </cell>
          <cell r="F1068">
            <v>5376</v>
          </cell>
        </row>
        <row r="1069">
          <cell r="A1069">
            <v>300621</v>
          </cell>
          <cell r="B1069" t="str">
            <v xml:space="preserve">  BÅ táng âng câng                    M150  </v>
          </cell>
          <cell r="C1069" t="str">
            <v xml:space="preserve"> m3 </v>
          </cell>
          <cell r="D1069">
            <v>325622</v>
          </cell>
          <cell r="E1069">
            <v>46564</v>
          </cell>
          <cell r="F1069">
            <v>5376</v>
          </cell>
        </row>
        <row r="1070">
          <cell r="A1070">
            <v>300622</v>
          </cell>
          <cell r="B1070" t="str">
            <v xml:space="preserve">  BÅ táng âng câng                    M200  </v>
          </cell>
          <cell r="C1070" t="str">
            <v xml:space="preserve"> m3 </v>
          </cell>
          <cell r="D1070">
            <v>370120</v>
          </cell>
          <cell r="E1070">
            <v>46564</v>
          </cell>
          <cell r="F1070">
            <v>5376</v>
          </cell>
        </row>
        <row r="1071">
          <cell r="A1071">
            <v>300623</v>
          </cell>
          <cell r="B1071" t="str">
            <v xml:space="preserve">  BÅ táng âng câng                    M250  </v>
          </cell>
          <cell r="C1071" t="str">
            <v xml:space="preserve"> m3 </v>
          </cell>
          <cell r="D1071">
            <v>402857</v>
          </cell>
          <cell r="E1071">
            <v>46564</v>
          </cell>
          <cell r="F1071">
            <v>5376</v>
          </cell>
        </row>
        <row r="1072">
          <cell r="A1072">
            <v>300631</v>
          </cell>
          <cell r="B1072" t="str">
            <v xml:space="preserve">  BÅ táng âng buy D&lt;=70cm         M150  </v>
          </cell>
          <cell r="C1072" t="str">
            <v xml:space="preserve"> m3 </v>
          </cell>
          <cell r="D1072">
            <v>344061</v>
          </cell>
          <cell r="E1072">
            <v>53441</v>
          </cell>
          <cell r="F1072">
            <v>5376</v>
          </cell>
        </row>
        <row r="1073">
          <cell r="A1073">
            <v>300632</v>
          </cell>
          <cell r="B1073" t="str">
            <v xml:space="preserve">  BÅ táng âng buy D&lt;=70cm         M200  </v>
          </cell>
          <cell r="C1073" t="str">
            <v xml:space="preserve"> m3 </v>
          </cell>
          <cell r="D1073">
            <v>388997</v>
          </cell>
          <cell r="E1073">
            <v>53441</v>
          </cell>
          <cell r="F1073">
            <v>5376</v>
          </cell>
        </row>
        <row r="1074">
          <cell r="A1074">
            <v>300633</v>
          </cell>
          <cell r="B1074" t="str">
            <v xml:space="preserve">  BÅ táng âng buy D&lt;=70cm         M250  </v>
          </cell>
          <cell r="C1074" t="str">
            <v xml:space="preserve"> m3 </v>
          </cell>
          <cell r="D1074">
            <v>422057</v>
          </cell>
          <cell r="E1074">
            <v>53441</v>
          </cell>
          <cell r="F1074">
            <v>5376</v>
          </cell>
        </row>
        <row r="1075">
          <cell r="A1075">
            <v>300641</v>
          </cell>
          <cell r="B1075" t="str">
            <v xml:space="preserve">  BÅ táng âng buy D&gt; 70cm         M150  </v>
          </cell>
          <cell r="C1075" t="str">
            <v xml:space="preserve"> m3 </v>
          </cell>
          <cell r="D1075">
            <v>337447</v>
          </cell>
          <cell r="E1075">
            <v>46113</v>
          </cell>
          <cell r="F1075">
            <v>5376</v>
          </cell>
        </row>
        <row r="1076">
          <cell r="A1076">
            <v>300642</v>
          </cell>
          <cell r="B1076" t="str">
            <v xml:space="preserve">  BÅ táng âng buy D&gt; 70cm         M200  </v>
          </cell>
          <cell r="C1076" t="str">
            <v xml:space="preserve"> m3 </v>
          </cell>
          <cell r="D1076">
            <v>382383</v>
          </cell>
          <cell r="E1076">
            <v>46113</v>
          </cell>
          <cell r="F1076">
            <v>5376</v>
          </cell>
        </row>
        <row r="1077">
          <cell r="A1077">
            <v>300643</v>
          </cell>
          <cell r="B1077" t="str">
            <v xml:space="preserve">  BÅ táng âng buy D&gt; 70cm         M250  </v>
          </cell>
          <cell r="C1077" t="str">
            <v xml:space="preserve"> m3 </v>
          </cell>
          <cell r="D1077">
            <v>415442</v>
          </cell>
          <cell r="E1077">
            <v>46113</v>
          </cell>
          <cell r="F1077">
            <v>5376</v>
          </cell>
        </row>
        <row r="1078">
          <cell r="A1078">
            <v>300711</v>
          </cell>
          <cell r="B1078" t="str">
            <v xml:space="preserve">  BÅ táng d·m kh¸u ½æ &lt;=20m       M150  </v>
          </cell>
          <cell r="C1078" t="str">
            <v xml:space="preserve"> m3 </v>
          </cell>
          <cell r="D1078">
            <v>470529</v>
          </cell>
          <cell r="E1078">
            <v>46225</v>
          </cell>
          <cell r="F1078">
            <v>11851</v>
          </cell>
        </row>
        <row r="1079">
          <cell r="A1079">
            <v>300712</v>
          </cell>
          <cell r="B1079" t="str">
            <v xml:space="preserve">  BÅ táng d·m kh¸u ½æ &lt;=20m       M200  </v>
          </cell>
          <cell r="C1079" t="str">
            <v xml:space="preserve"> m3 </v>
          </cell>
          <cell r="D1079">
            <v>515027</v>
          </cell>
          <cell r="E1079">
            <v>46225</v>
          </cell>
          <cell r="F1079">
            <v>11851</v>
          </cell>
        </row>
        <row r="1080">
          <cell r="A1080">
            <v>300713</v>
          </cell>
          <cell r="B1080" t="str">
            <v xml:space="preserve">  BÅ táng d·m kh¸u ½æ &lt;=20m       M250  </v>
          </cell>
          <cell r="C1080" t="str">
            <v xml:space="preserve"> m3 </v>
          </cell>
          <cell r="D1080">
            <v>547764</v>
          </cell>
          <cell r="E1080">
            <v>46225</v>
          </cell>
          <cell r="F1080">
            <v>11851</v>
          </cell>
        </row>
        <row r="1081">
          <cell r="A1081">
            <v>301111</v>
          </cell>
          <cell r="B1081" t="str">
            <v xml:space="preserve">  Cât th¾p t¶m tõéng               d&lt;=10mm  </v>
          </cell>
          <cell r="C1081" t="str">
            <v xml:space="preserve"> t¶n </v>
          </cell>
          <cell r="D1081">
            <v>4261587</v>
          </cell>
          <cell r="E1081">
            <v>120464</v>
          </cell>
          <cell r="F1081">
            <v>20797</v>
          </cell>
        </row>
        <row r="1082">
          <cell r="A1082">
            <v>301112</v>
          </cell>
          <cell r="B1082" t="str">
            <v xml:space="preserve">  Cât th¾p t¶m tõéng               d&lt;=18mm  </v>
          </cell>
          <cell r="C1082" t="str">
            <v xml:space="preserve"> t¶n </v>
          </cell>
          <cell r="D1082">
            <v>4268809</v>
          </cell>
          <cell r="E1082">
            <v>102352</v>
          </cell>
          <cell r="F1082">
            <v>87691</v>
          </cell>
        </row>
        <row r="1083">
          <cell r="A1083">
            <v>301113</v>
          </cell>
          <cell r="B1083" t="str">
            <v xml:space="preserve">  Cât th¾p t¶m tõéng               d&gt; 18mm  </v>
          </cell>
          <cell r="C1083" t="str">
            <v xml:space="preserve"> t¶n </v>
          </cell>
          <cell r="D1083">
            <v>4115809</v>
          </cell>
          <cell r="E1083">
            <v>88979</v>
          </cell>
          <cell r="F1083">
            <v>79372</v>
          </cell>
        </row>
        <row r="1084">
          <cell r="A1084">
            <v>301211</v>
          </cell>
          <cell r="B1084" t="str">
            <v xml:space="preserve">  Cât th¾p cæt,càc,x¡,d·m,gi±ng    d&lt;=10mm  </v>
          </cell>
          <cell r="C1084" t="str">
            <v xml:space="preserve"> t¶n </v>
          </cell>
          <cell r="D1084">
            <v>4261587</v>
          </cell>
          <cell r="E1084">
            <v>167327</v>
          </cell>
          <cell r="F1084">
            <v>20797</v>
          </cell>
        </row>
        <row r="1085">
          <cell r="A1085">
            <v>301212</v>
          </cell>
          <cell r="B1085" t="str">
            <v xml:space="preserve">  Cât th¾p cæt,càc,x¡,d·m,gi±ng    d&lt;=18mm  </v>
          </cell>
          <cell r="C1085" t="str">
            <v xml:space="preserve"> t¶n </v>
          </cell>
          <cell r="D1085">
            <v>4216995</v>
          </cell>
          <cell r="E1085">
            <v>84528</v>
          </cell>
          <cell r="F1085">
            <v>151765</v>
          </cell>
        </row>
        <row r="1086">
          <cell r="A1086">
            <v>301213</v>
          </cell>
          <cell r="B1086" t="str">
            <v xml:space="preserve">  Cât th¾p cæt,càc,x¡,d·m,gi±ng    d&gt; 18mm  </v>
          </cell>
          <cell r="C1086" t="str">
            <v xml:space="preserve"> t¶n </v>
          </cell>
          <cell r="D1086">
            <v>4114955</v>
          </cell>
          <cell r="E1086">
            <v>80961</v>
          </cell>
          <cell r="F1086">
            <v>96501</v>
          </cell>
        </row>
        <row r="1087">
          <cell r="A1087">
            <v>301311</v>
          </cell>
          <cell r="B1087" t="str">
            <v xml:space="preserve">  Cât th¾p vÖ k¿o                  d&lt;=10mm  </v>
          </cell>
          <cell r="C1087" t="str">
            <v xml:space="preserve"> t¶n </v>
          </cell>
          <cell r="D1087">
            <v>4261587</v>
          </cell>
          <cell r="E1087">
            <v>167327</v>
          </cell>
          <cell r="F1087">
            <v>20797</v>
          </cell>
        </row>
        <row r="1088">
          <cell r="A1088">
            <v>301311</v>
          </cell>
          <cell r="B1088" t="str">
            <v xml:space="preserve">  Cât th¾p vÖ k¿o                  d&lt;=18mm  </v>
          </cell>
          <cell r="C1088" t="str">
            <v xml:space="preserve"> t¶n </v>
          </cell>
          <cell r="D1088">
            <v>4217809</v>
          </cell>
          <cell r="E1088">
            <v>116848</v>
          </cell>
          <cell r="F1088">
            <v>151575</v>
          </cell>
        </row>
        <row r="1089">
          <cell r="A1089">
            <v>301311</v>
          </cell>
          <cell r="B1089" t="str">
            <v xml:space="preserve">  Cât th¾p vÖ k¿o                  d&gt; 18mm  </v>
          </cell>
          <cell r="C1089" t="str">
            <v xml:space="preserve"> t¶n </v>
          </cell>
          <cell r="D1089">
            <v>4115809</v>
          </cell>
          <cell r="E1089">
            <v>98364</v>
          </cell>
          <cell r="F1089">
            <v>96501</v>
          </cell>
        </row>
        <row r="1090">
          <cell r="A1090">
            <v>301411</v>
          </cell>
          <cell r="B1090" t="str">
            <v xml:space="preserve">  Cât th¾p panen                   d&lt;=10mm  </v>
          </cell>
          <cell r="C1090" t="str">
            <v xml:space="preserve"> t¶n </v>
          </cell>
          <cell r="D1090">
            <v>4261587</v>
          </cell>
          <cell r="E1090">
            <v>230993</v>
          </cell>
          <cell r="F1090">
            <v>24957</v>
          </cell>
        </row>
        <row r="1091">
          <cell r="A1091">
            <v>301412</v>
          </cell>
          <cell r="B1091" t="str">
            <v xml:space="preserve">  Cât th¾p panen                   d&gt; 10mm  </v>
          </cell>
          <cell r="C1091" t="str">
            <v xml:space="preserve"> t¶n </v>
          </cell>
          <cell r="D1091">
            <v>4216385</v>
          </cell>
          <cell r="E1091">
            <v>142033</v>
          </cell>
          <cell r="F1091">
            <v>151575</v>
          </cell>
        </row>
        <row r="1092">
          <cell r="A1092">
            <v>301421</v>
          </cell>
          <cell r="B1092" t="str">
            <v xml:space="preserve">  CT T¶m ½an,H¡ng r¡o,Lam,Con sçn  d&lt;=10mm  </v>
          </cell>
          <cell r="C1092" t="str">
            <v xml:space="preserve"> t¶n </v>
          </cell>
          <cell r="D1092">
            <v>4261587</v>
          </cell>
          <cell r="E1092">
            <v>184838</v>
          </cell>
          <cell r="F1092">
            <v>20797</v>
          </cell>
        </row>
        <row r="1093">
          <cell r="A1093">
            <v>301511</v>
          </cell>
          <cell r="B1093" t="str">
            <v xml:space="preserve">  Cât th¾p âng (buy,câng)          d&lt;=10mm  </v>
          </cell>
          <cell r="C1093" t="str">
            <v xml:space="preserve"> t¶n </v>
          </cell>
          <cell r="D1093">
            <v>4261587</v>
          </cell>
          <cell r="E1093">
            <v>268107</v>
          </cell>
          <cell r="F1093">
            <v>20797</v>
          </cell>
        </row>
        <row r="1094">
          <cell r="A1094">
            <v>301512</v>
          </cell>
          <cell r="B1094" t="str">
            <v xml:space="preserve">  Cât th¾p âng (buy,câng)          d&lt;=18mm  </v>
          </cell>
          <cell r="C1094" t="str">
            <v xml:space="preserve"> t¶n </v>
          </cell>
          <cell r="D1094">
            <v>4251141</v>
          </cell>
          <cell r="E1094">
            <v>154122</v>
          </cell>
          <cell r="F1094">
            <v>62949</v>
          </cell>
        </row>
        <row r="1095">
          <cell r="A1095">
            <v>301513</v>
          </cell>
          <cell r="B1095" t="str">
            <v xml:space="preserve">  Cât th¾p âng (buy,câng)          d&gt; 18mm  </v>
          </cell>
          <cell r="C1095" t="str">
            <v xml:space="preserve"> t¶n </v>
          </cell>
          <cell r="D1095">
            <v>4149141</v>
          </cell>
          <cell r="E1095">
            <v>134279</v>
          </cell>
          <cell r="F1095">
            <v>47144</v>
          </cell>
        </row>
        <row r="1096">
          <cell r="A1096">
            <v>301611</v>
          </cell>
          <cell r="B1096" t="str">
            <v xml:space="preserve">  Cât th¾p âng luãn dµy ½iÎn       d&lt;=10mm  </v>
          </cell>
          <cell r="C1096" t="str">
            <v xml:space="preserve"> t¶n </v>
          </cell>
          <cell r="D1096">
            <v>4261587</v>
          </cell>
          <cell r="E1096">
            <v>297082</v>
          </cell>
          <cell r="F1096">
            <v>20797</v>
          </cell>
        </row>
        <row r="1097">
          <cell r="A1097">
            <v>301612</v>
          </cell>
          <cell r="B1097" t="str">
            <v xml:space="preserve">  Cât th¾p âng luãn dµy ½iÎn       d&lt;=18mm  </v>
          </cell>
          <cell r="C1097" t="str">
            <v xml:space="preserve"> t¶n </v>
          </cell>
          <cell r="D1097">
            <v>4251141</v>
          </cell>
          <cell r="E1097">
            <v>179940</v>
          </cell>
          <cell r="F1097">
            <v>62949</v>
          </cell>
        </row>
        <row r="1098">
          <cell r="A1098">
            <v>301613</v>
          </cell>
          <cell r="B1098" t="str">
            <v xml:space="preserve">  Cât th¾p âng luãn dµy ½iÎn       d&gt; 18mm  </v>
          </cell>
          <cell r="C1098" t="str">
            <v xml:space="preserve"> t¶n </v>
          </cell>
          <cell r="D1098">
            <v>4149141</v>
          </cell>
          <cell r="E1098">
            <v>153896</v>
          </cell>
          <cell r="F1098">
            <v>47144</v>
          </cell>
        </row>
        <row r="1099">
          <cell r="A1099">
            <v>301711</v>
          </cell>
          <cell r="B1099" t="str">
            <v xml:space="preserve">  Cât th¾p d·m c·u                 d&lt;=18mm  </v>
          </cell>
          <cell r="C1099" t="str">
            <v xml:space="preserve"> t¶n </v>
          </cell>
          <cell r="D1099">
            <v>4159321</v>
          </cell>
          <cell r="E1099">
            <v>89294</v>
          </cell>
          <cell r="F1099">
            <v>171231</v>
          </cell>
        </row>
        <row r="1100">
          <cell r="A1100">
            <v>301712</v>
          </cell>
          <cell r="B1100" t="str">
            <v xml:space="preserve">  Cât th¾p d·m c·u                 d&gt; 18mm  </v>
          </cell>
          <cell r="C1100" t="str">
            <v xml:space="preserve"> t¶n </v>
          </cell>
          <cell r="D1100">
            <v>4130844</v>
          </cell>
          <cell r="E1100">
            <v>49720</v>
          </cell>
          <cell r="F1100">
            <v>133778</v>
          </cell>
        </row>
        <row r="1101">
          <cell r="A1101">
            <v>302111</v>
          </cell>
          <cell r="B1101" t="str">
            <v xml:space="preserve">  L°p t¶m tõéng dâc                 &gt;2t¶n   </v>
          </cell>
          <cell r="C1101" t="str">
            <v xml:space="preserve"> CŸi </v>
          </cell>
          <cell r="D1101">
            <v>62110</v>
          </cell>
          <cell r="E1101">
            <v>16123</v>
          </cell>
          <cell r="F1101">
            <v>99948</v>
          </cell>
        </row>
        <row r="1102">
          <cell r="A1102">
            <v>302121</v>
          </cell>
          <cell r="B1102" t="str">
            <v xml:space="preserve">  L°p t¶m tõéng BT   Tlõìng c¶u kiÎn&lt;=2T¶n  </v>
          </cell>
          <cell r="C1102" t="str">
            <v xml:space="preserve"> CŸi </v>
          </cell>
          <cell r="D1102">
            <v>58526</v>
          </cell>
          <cell r="E1102">
            <v>5525</v>
          </cell>
          <cell r="F1102">
            <v>35651</v>
          </cell>
        </row>
        <row r="1103">
          <cell r="A1103">
            <v>302122</v>
          </cell>
          <cell r="B1103" t="str">
            <v xml:space="preserve">  L°p t¶m tõéng BT   Tlõìng c¶u kiÎn&gt; 2T¶n  </v>
          </cell>
          <cell r="C1103" t="str">
            <v xml:space="preserve"> CŸi </v>
          </cell>
          <cell r="D1103">
            <v>72729</v>
          </cell>
          <cell r="E1103">
            <v>6201</v>
          </cell>
          <cell r="F1103">
            <v>40244</v>
          </cell>
        </row>
        <row r="1104">
          <cell r="A1104">
            <v>302211</v>
          </cell>
          <cell r="B1104" t="str">
            <v xml:space="preserve">  L°p t¶m cæt BT   Tlõìng c¶u kiÎn&lt;=2.5T¶n  </v>
          </cell>
          <cell r="C1104" t="str">
            <v xml:space="preserve"> CŸi </v>
          </cell>
          <cell r="D1104">
            <v>81309</v>
          </cell>
          <cell r="E1104">
            <v>11725</v>
          </cell>
          <cell r="F1104">
            <v>32479</v>
          </cell>
        </row>
        <row r="1105">
          <cell r="A1105">
            <v>302212</v>
          </cell>
          <cell r="B1105" t="str">
            <v xml:space="preserve">  L°p t¶m cæt BT   Tlõìng c¶u kiÎn&lt;=5.0T¶n  </v>
          </cell>
          <cell r="C1105" t="str">
            <v xml:space="preserve"> CŸi </v>
          </cell>
          <cell r="D1105">
            <v>51309</v>
          </cell>
          <cell r="E1105">
            <v>13191</v>
          </cell>
          <cell r="F1105">
            <v>41664</v>
          </cell>
        </row>
        <row r="1106">
          <cell r="A1106">
            <v>302213</v>
          </cell>
          <cell r="B1106" t="str">
            <v xml:space="preserve">  L°p t¶m cæt BT   Tlõìng c¶u kiÎn&lt;=7.0T¶n  </v>
          </cell>
          <cell r="C1106" t="str">
            <v xml:space="preserve"> CŸi </v>
          </cell>
          <cell r="D1106">
            <v>95512</v>
          </cell>
          <cell r="E1106">
            <v>17814</v>
          </cell>
          <cell r="F1106">
            <v>50850</v>
          </cell>
        </row>
        <row r="1107">
          <cell r="A1107">
            <v>302214</v>
          </cell>
          <cell r="B1107" t="str">
            <v xml:space="preserve">  L°p t¶m cæt BT   Tlõìng c¶u kiÎn&gt; 7.0T¶n  </v>
          </cell>
          <cell r="C1107" t="str">
            <v xml:space="preserve"> CŸi </v>
          </cell>
          <cell r="D1107">
            <v>95512</v>
          </cell>
          <cell r="E1107">
            <v>19054</v>
          </cell>
          <cell r="F1107">
            <v>73813</v>
          </cell>
        </row>
        <row r="1108">
          <cell r="A1108">
            <v>302311</v>
          </cell>
          <cell r="B1108" t="str">
            <v xml:space="preserve">  L°p x¡,d·m,gi±ng BT Tlõìng ckiÎn&lt;=1.0T¶n  </v>
          </cell>
          <cell r="C1108" t="str">
            <v xml:space="preserve"> CŸi </v>
          </cell>
          <cell r="D1108">
            <v>64341</v>
          </cell>
          <cell r="E1108">
            <v>5525</v>
          </cell>
          <cell r="F1108">
            <v>40244</v>
          </cell>
        </row>
        <row r="1109">
          <cell r="A1109">
            <v>302312</v>
          </cell>
          <cell r="B1109" t="str">
            <v xml:space="preserve">  L°p x¡,d·m,gi±ng BT Tlõìng ckiÎn&lt;=3.0T¶n  </v>
          </cell>
          <cell r="C1109" t="str">
            <v xml:space="preserve"> CŸi </v>
          </cell>
          <cell r="D1109">
            <v>239203</v>
          </cell>
          <cell r="E1109">
            <v>10485</v>
          </cell>
          <cell r="F1109">
            <v>58614</v>
          </cell>
        </row>
        <row r="1110">
          <cell r="A1110">
            <v>302313</v>
          </cell>
          <cell r="B1110" t="str">
            <v xml:space="preserve">  L°p x¡,d·m,gi±ng BT Tlõìng ckiÎn&lt;=5.0T¶n  </v>
          </cell>
          <cell r="C1110" t="str">
            <v xml:space="preserve"> CŸi </v>
          </cell>
          <cell r="D1110">
            <v>239203</v>
          </cell>
          <cell r="E1110">
            <v>11725</v>
          </cell>
          <cell r="F1110">
            <v>72392</v>
          </cell>
        </row>
        <row r="1111">
          <cell r="A1111">
            <v>302411</v>
          </cell>
          <cell r="B1111" t="str">
            <v xml:space="preserve">  L°p d·m c·u tròc BT Tlõìng ckiÎn&lt;=3.0T¶n  </v>
          </cell>
          <cell r="C1111" t="str">
            <v xml:space="preserve"> CŸi </v>
          </cell>
          <cell r="D1111">
            <v>245842</v>
          </cell>
          <cell r="E1111">
            <v>14179</v>
          </cell>
          <cell r="F1111">
            <v>423693</v>
          </cell>
        </row>
        <row r="1112">
          <cell r="A1112">
            <v>302412</v>
          </cell>
          <cell r="B1112" t="str">
            <v xml:space="preserve">  L°p d·m c·u tròc BT Tlõìng ckiÎn&gt; 3.0T¶n  </v>
          </cell>
          <cell r="C1112" t="str">
            <v xml:space="preserve"> CŸi </v>
          </cell>
          <cell r="D1112">
            <v>245842</v>
          </cell>
          <cell r="E1112">
            <v>16915</v>
          </cell>
          <cell r="F1112">
            <v>475079</v>
          </cell>
        </row>
        <row r="1113">
          <cell r="A1113">
            <v>302421</v>
          </cell>
          <cell r="B1113" t="str">
            <v xml:space="preserve">  L°p vÖ k¿o BÅ táng  Tlõìng ckiÎn&lt;=5.0T¶n  </v>
          </cell>
          <cell r="C1113" t="str">
            <v xml:space="preserve"> CŸi </v>
          </cell>
          <cell r="D1113">
            <v>156708</v>
          </cell>
          <cell r="E1113">
            <v>27114</v>
          </cell>
          <cell r="F1113">
            <v>179612</v>
          </cell>
        </row>
        <row r="1114">
          <cell r="A1114">
            <v>302422</v>
          </cell>
          <cell r="B1114" t="str">
            <v xml:space="preserve">  L°p vÖ k¿o BÅ táng  Tlõìng ckiÎn&gt; 5.0T¶n  </v>
          </cell>
          <cell r="C1114" t="str">
            <v xml:space="preserve"> CŸi </v>
          </cell>
          <cell r="D1114">
            <v>156708</v>
          </cell>
          <cell r="E1114">
            <v>33955</v>
          </cell>
          <cell r="F1114">
            <v>211728</v>
          </cell>
        </row>
        <row r="1115">
          <cell r="A1115">
            <v>302511</v>
          </cell>
          <cell r="B1115" t="str">
            <v xml:space="preserve">  L°p giŸ ½ë mŸi châng diÅm             </v>
          </cell>
          <cell r="C1115" t="str">
            <v xml:space="preserve"> CŸi </v>
          </cell>
          <cell r="D1115">
            <v>66525</v>
          </cell>
          <cell r="E1115">
            <v>16574</v>
          </cell>
          <cell r="F1115">
            <v>156811</v>
          </cell>
        </row>
        <row r="1116">
          <cell r="A1116">
            <v>302521</v>
          </cell>
          <cell r="B1116" t="str">
            <v xml:space="preserve">  L°p CSçn,CSä,LChèp,NHoa,T‡an = cç gièi    </v>
          </cell>
          <cell r="C1116" t="str">
            <v xml:space="preserve"> CŸi </v>
          </cell>
          <cell r="D1116">
            <v>10912</v>
          </cell>
          <cell r="E1116">
            <v>6201</v>
          </cell>
          <cell r="F1116">
            <v>49188</v>
          </cell>
        </row>
        <row r="1117">
          <cell r="A1117">
            <v>302522</v>
          </cell>
          <cell r="B1117" t="str">
            <v xml:space="preserve">  L°p CSçn,CSä,LChèp,NHoa,T‡an = thð cáng   </v>
          </cell>
          <cell r="C1117" t="str">
            <v xml:space="preserve"> CŸi </v>
          </cell>
          <cell r="D1117">
            <v>6995</v>
          </cell>
          <cell r="E1117">
            <v>9583</v>
          </cell>
          <cell r="F1117">
            <v>0</v>
          </cell>
        </row>
        <row r="1118">
          <cell r="A1118">
            <v>302611</v>
          </cell>
          <cell r="B1118" t="str">
            <v xml:space="preserve">  L°p panen                                 </v>
          </cell>
          <cell r="C1118" t="str">
            <v xml:space="preserve"> CŸi </v>
          </cell>
          <cell r="D1118">
            <v>22030</v>
          </cell>
          <cell r="E1118">
            <v>1015</v>
          </cell>
          <cell r="F1118">
            <v>14611</v>
          </cell>
        </row>
        <row r="1119">
          <cell r="A1119">
            <v>302621</v>
          </cell>
          <cell r="B1119" t="str">
            <v xml:space="preserve">  L°p t¶m mŸi                               </v>
          </cell>
          <cell r="C1119" t="str">
            <v xml:space="preserve"> CŸi </v>
          </cell>
          <cell r="D1119">
            <v>22030</v>
          </cell>
          <cell r="E1119">
            <v>1127</v>
          </cell>
          <cell r="F1119">
            <v>15070</v>
          </cell>
        </row>
        <row r="1120">
          <cell r="A1120">
            <v>302631</v>
          </cell>
          <cell r="B1120" t="str">
            <v xml:space="preserve">  L°p mŸng nõèc                             </v>
          </cell>
          <cell r="C1120" t="str">
            <v xml:space="preserve"> CŸi </v>
          </cell>
          <cell r="D1120">
            <v>22030</v>
          </cell>
          <cell r="E1120">
            <v>1691</v>
          </cell>
          <cell r="F1120">
            <v>18744</v>
          </cell>
        </row>
        <row r="1121">
          <cell r="A1121">
            <v>302641</v>
          </cell>
          <cell r="B1121" t="str">
            <v xml:space="preserve">  L°p mŸi h°t                               </v>
          </cell>
          <cell r="C1121" t="str">
            <v xml:space="preserve"> CŸi </v>
          </cell>
          <cell r="D1121">
            <v>40846</v>
          </cell>
          <cell r="E1121">
            <v>3044</v>
          </cell>
          <cell r="F1121">
            <v>22963</v>
          </cell>
        </row>
        <row r="1122">
          <cell r="A1122">
            <v>304111</v>
          </cell>
          <cell r="B1122" t="str">
            <v xml:space="preserve">  Cât th¾p thµn ½¡i nõèc d=10-12            </v>
          </cell>
          <cell r="C1122" t="str">
            <v xml:space="preserve"> t¶n </v>
          </cell>
          <cell r="D1122">
            <v>4282940</v>
          </cell>
          <cell r="E1122">
            <v>644183</v>
          </cell>
          <cell r="F1122">
            <v>503739</v>
          </cell>
        </row>
        <row r="1123">
          <cell r="A1123">
            <v>304112</v>
          </cell>
          <cell r="B1123" t="str">
            <v xml:space="preserve">  Cât th¾p âng khÜi      d=10-12            </v>
          </cell>
          <cell r="C1123" t="str">
            <v xml:space="preserve"> t¶n </v>
          </cell>
          <cell r="D1123">
            <v>4282940</v>
          </cell>
          <cell r="E1123">
            <v>514053</v>
          </cell>
          <cell r="F1123">
            <v>431889</v>
          </cell>
        </row>
        <row r="1124">
          <cell r="A1124">
            <v>304112</v>
          </cell>
          <cell r="B1124" t="str">
            <v xml:space="preserve">  Cât th¾p thµn xi lá    d=10-12            </v>
          </cell>
          <cell r="C1124" t="str">
            <v xml:space="preserve"> t¶n </v>
          </cell>
          <cell r="D1124">
            <v>4282940</v>
          </cell>
          <cell r="E1124">
            <v>357089</v>
          </cell>
          <cell r="F1124">
            <v>403741</v>
          </cell>
        </row>
        <row r="1125">
          <cell r="A1125">
            <v>400110</v>
          </cell>
          <cell r="B1125" t="str">
            <v xml:space="preserve">  SX,LD k¿o mŸi ngÜi,gå hãng s°c,L&lt;=6.9m</v>
          </cell>
          <cell r="C1125" t="str">
            <v xml:space="preserve"> m3 </v>
          </cell>
          <cell r="D1125">
            <v>1554444</v>
          </cell>
          <cell r="E1125">
            <v>89172</v>
          </cell>
          <cell r="F1125">
            <v>0</v>
          </cell>
        </row>
        <row r="1126">
          <cell r="A1126">
            <v>400120</v>
          </cell>
          <cell r="B1126" t="str">
            <v xml:space="preserve">  SX,LD k¿o mŸi ngÜi,gå hãng s°c,L&lt;=8.1m</v>
          </cell>
          <cell r="C1126" t="str">
            <v xml:space="preserve"> m3 </v>
          </cell>
          <cell r="D1126">
            <v>1507704</v>
          </cell>
          <cell r="E1126">
            <v>114571</v>
          </cell>
          <cell r="F1126">
            <v>0</v>
          </cell>
        </row>
        <row r="1127">
          <cell r="A1127">
            <v>400130</v>
          </cell>
          <cell r="B1127" t="str">
            <v xml:space="preserve">  SX,LD k¿o mŸi ngÜi,gå hãng s°c,L&lt;=9.0m</v>
          </cell>
          <cell r="C1127" t="str">
            <v xml:space="preserve"> m3 </v>
          </cell>
          <cell r="D1127">
            <v>1535421</v>
          </cell>
          <cell r="E1127">
            <v>117760</v>
          </cell>
          <cell r="F1127">
            <v>0</v>
          </cell>
        </row>
        <row r="1128">
          <cell r="A1128">
            <v>400140</v>
          </cell>
          <cell r="B1128" t="str">
            <v xml:space="preserve">  SX,LD k¿o mŸi ngÜi,gå hãng s°c,L&gt; 10m </v>
          </cell>
          <cell r="C1128" t="str">
            <v xml:space="preserve"> m3 </v>
          </cell>
          <cell r="D1128">
            <v>1391674</v>
          </cell>
          <cell r="E1128">
            <v>128425</v>
          </cell>
          <cell r="F1128">
            <v>0</v>
          </cell>
        </row>
        <row r="1129">
          <cell r="A1129">
            <v>400210</v>
          </cell>
          <cell r="B1129" t="str">
            <v xml:space="preserve">  SX,LD k¿o mŸi FibroXM,gå hãng s°c,L&lt;4.0m  </v>
          </cell>
          <cell r="C1129" t="str">
            <v xml:space="preserve"> m3 </v>
          </cell>
          <cell r="D1129">
            <v>1382778</v>
          </cell>
          <cell r="E1129">
            <v>92800</v>
          </cell>
          <cell r="F1129">
            <v>0</v>
          </cell>
        </row>
        <row r="1130">
          <cell r="A1130">
            <v>400220</v>
          </cell>
          <cell r="B1130" t="str">
            <v xml:space="preserve">  SX,LD k¿o mŸi FibroXM,gå hãng s°c,L&lt;5.7m  </v>
          </cell>
          <cell r="C1130" t="str">
            <v xml:space="preserve"> m3 </v>
          </cell>
          <cell r="D1130">
            <v>1371799</v>
          </cell>
          <cell r="E1130">
            <v>99288</v>
          </cell>
          <cell r="F1130">
            <v>0</v>
          </cell>
        </row>
        <row r="1131">
          <cell r="A1131">
            <v>400230</v>
          </cell>
          <cell r="B1131" t="str">
            <v xml:space="preserve">  SX,LD k¿o mŸi FibroXM,gå hãng s°c,L&lt;6.9m  </v>
          </cell>
          <cell r="C1131" t="str">
            <v xml:space="preserve"> m3 </v>
          </cell>
          <cell r="D1131">
            <v>1302348</v>
          </cell>
          <cell r="E1131">
            <v>107314</v>
          </cell>
          <cell r="F1131">
            <v>0</v>
          </cell>
        </row>
        <row r="1132">
          <cell r="A1132">
            <v>400240</v>
          </cell>
          <cell r="B1132" t="str">
            <v xml:space="preserve">  SX,LD k¿o mŸi FibroXM,gå hãng s°c,L&lt;8.1m  </v>
          </cell>
          <cell r="C1132" t="str">
            <v xml:space="preserve"> m3 </v>
          </cell>
          <cell r="D1132">
            <v>1322365</v>
          </cell>
          <cell r="E1132">
            <v>116880</v>
          </cell>
          <cell r="F1132">
            <v>0</v>
          </cell>
        </row>
        <row r="1133">
          <cell r="A1133">
            <v>400250</v>
          </cell>
          <cell r="B1133" t="str">
            <v xml:space="preserve">  SX,LD k¿o mŸi FibroXM,gå hãng s°c,L&lt;9.0m  </v>
          </cell>
          <cell r="C1133" t="str">
            <v xml:space="preserve"> m3 </v>
          </cell>
          <cell r="D1133">
            <v>1488617</v>
          </cell>
          <cell r="E1133">
            <v>118090</v>
          </cell>
          <cell r="F1133">
            <v>0</v>
          </cell>
        </row>
        <row r="1134">
          <cell r="A1134">
            <v>400260</v>
          </cell>
          <cell r="B1134" t="str">
            <v xml:space="preserve">  SX,LD k¿o mŸi FibroXM,gå hãng s°c,L&gt;10 m  </v>
          </cell>
          <cell r="C1134" t="str">
            <v xml:space="preserve"> m3 </v>
          </cell>
          <cell r="D1134">
            <v>1567424</v>
          </cell>
          <cell r="E1134">
            <v>126886</v>
          </cell>
          <cell r="F1134">
            <v>0</v>
          </cell>
        </row>
        <row r="1135">
          <cell r="A1135">
            <v>400310</v>
          </cell>
          <cell r="B1135" t="str">
            <v xml:space="preserve">  SX,LD k¿o hån hìp,mŸingÜi,gå HS°c,L&lt;8.1m  </v>
          </cell>
          <cell r="C1135" t="str">
            <v xml:space="preserve"> m3 </v>
          </cell>
          <cell r="D1135">
            <v>1320292</v>
          </cell>
          <cell r="E1135">
            <v>111492</v>
          </cell>
          <cell r="F1135">
            <v>0</v>
          </cell>
        </row>
        <row r="1136">
          <cell r="A1136">
            <v>400310</v>
          </cell>
          <cell r="B1136" t="str">
            <v xml:space="preserve">  SX,LD k¿o hån hìp,mŸi ngÜi,gå HS°c,L&lt;9m   </v>
          </cell>
          <cell r="C1136" t="str">
            <v xml:space="preserve"> m3 </v>
          </cell>
          <cell r="D1136">
            <v>1412751</v>
          </cell>
          <cell r="E1136">
            <v>113472</v>
          </cell>
          <cell r="F1136">
            <v>0</v>
          </cell>
        </row>
        <row r="1137">
          <cell r="A1137">
            <v>400310</v>
          </cell>
          <cell r="B1137" t="str">
            <v xml:space="preserve">  SX,LD k¿o hån hìp,mŸi ngÜi,gå HS°c,L&gt;10m  </v>
          </cell>
          <cell r="C1137" t="str">
            <v xml:space="preserve"> m3 </v>
          </cell>
          <cell r="D1137">
            <v>1291044</v>
          </cell>
          <cell r="E1137">
            <v>119849</v>
          </cell>
          <cell r="F1137">
            <v>0</v>
          </cell>
        </row>
        <row r="1138">
          <cell r="A1138">
            <v>400410</v>
          </cell>
          <cell r="B1138" t="str">
            <v xml:space="preserve">  SX,LD k¿o HHìp gå+s°t,mŸi FibroXM,L&lt;8.1m  </v>
          </cell>
          <cell r="C1138" t="str">
            <v xml:space="preserve"> m3 </v>
          </cell>
          <cell r="D1138">
            <v>1397254</v>
          </cell>
          <cell r="E1138">
            <v>106545</v>
          </cell>
          <cell r="F1138">
            <v>0</v>
          </cell>
        </row>
        <row r="1139">
          <cell r="A1139">
            <v>400420</v>
          </cell>
          <cell r="B1139" t="str">
            <v xml:space="preserve">  SX,LD k¿o HHìp gå+s°t,mŸi FibroXM,L&lt;9.0m  </v>
          </cell>
          <cell r="C1139" t="str">
            <v xml:space="preserve"> m3 </v>
          </cell>
          <cell r="D1139">
            <v>1341808</v>
          </cell>
          <cell r="E1139">
            <v>110613</v>
          </cell>
          <cell r="F1139">
            <v>0</v>
          </cell>
        </row>
        <row r="1140">
          <cell r="A1140">
            <v>400430</v>
          </cell>
          <cell r="B1140" t="str">
            <v xml:space="preserve">  SX,LD k¿o HHìp gå+s°t,mŸi FibroXM,L&gt;10.m  </v>
          </cell>
          <cell r="C1140" t="str">
            <v xml:space="preserve"> m3 </v>
          </cell>
          <cell r="D1140">
            <v>1554025</v>
          </cell>
          <cell r="E1140">
            <v>131834</v>
          </cell>
          <cell r="F1140">
            <v>0</v>
          </cell>
        </row>
        <row r="1141">
          <cell r="A1141">
            <v>401210</v>
          </cell>
          <cell r="B1141" t="str">
            <v xml:space="preserve">  SXgi±ng vÖ k¿o theomŸi gian giùa  L&lt;8.1m  </v>
          </cell>
          <cell r="C1141" t="str">
            <v xml:space="preserve"> m3 </v>
          </cell>
          <cell r="D1141">
            <v>1375419</v>
          </cell>
          <cell r="E1141">
            <v>123874</v>
          </cell>
          <cell r="F1141">
            <v>0</v>
          </cell>
        </row>
        <row r="1142">
          <cell r="A1142">
            <v>401220</v>
          </cell>
          <cell r="B1142" t="str">
            <v xml:space="preserve">  SXgi±ng vÖ k¿o theo mŸi gian giùa L&lt;=9m   </v>
          </cell>
          <cell r="C1142" t="str">
            <v xml:space="preserve"> m3 </v>
          </cell>
          <cell r="D1142">
            <v>1364544</v>
          </cell>
          <cell r="E1142">
            <v>129495</v>
          </cell>
          <cell r="F1142">
            <v>0</v>
          </cell>
        </row>
        <row r="1143">
          <cell r="A1143">
            <v>401230</v>
          </cell>
          <cell r="B1143" t="str">
            <v xml:space="preserve">  SXgi±ng vÖ k¿o theo mŸi gian giùa L&gt;10m   </v>
          </cell>
          <cell r="C1143" t="str">
            <v xml:space="preserve"> m3 </v>
          </cell>
          <cell r="D1143">
            <v>1319544</v>
          </cell>
          <cell r="E1143">
            <v>102580</v>
          </cell>
          <cell r="F1143">
            <v>0</v>
          </cell>
        </row>
        <row r="1144">
          <cell r="A1144">
            <v>401240</v>
          </cell>
          <cell r="B1144" t="str">
            <v xml:space="preserve">  SXgi±ng vÖ k¿o theo mŸi gian ½hãi L&lt;8.1m  </v>
          </cell>
          <cell r="C1144" t="str">
            <v xml:space="preserve"> m3 </v>
          </cell>
          <cell r="D1144">
            <v>1378294</v>
          </cell>
          <cell r="E1144">
            <v>123009</v>
          </cell>
          <cell r="F1144">
            <v>0</v>
          </cell>
        </row>
        <row r="1145">
          <cell r="A1145">
            <v>401250</v>
          </cell>
          <cell r="B1145" t="str">
            <v xml:space="preserve">  SXgi±ng vÖ k¿o theo mŸi gian ½hãi L&lt;=9m   </v>
          </cell>
          <cell r="C1145" t="str">
            <v xml:space="preserve"> m3 </v>
          </cell>
          <cell r="D1145">
            <v>1364544</v>
          </cell>
          <cell r="E1145">
            <v>123009</v>
          </cell>
          <cell r="F1145">
            <v>0</v>
          </cell>
        </row>
        <row r="1146">
          <cell r="A1146">
            <v>401260</v>
          </cell>
          <cell r="B1146" t="str">
            <v xml:space="preserve">  SXgi±ng vÖ k¿o theo mŸi gian ½hãi L&gt;10m   </v>
          </cell>
          <cell r="C1146" t="str">
            <v xml:space="preserve"> m3 </v>
          </cell>
          <cell r="D1146">
            <v>1342669</v>
          </cell>
          <cell r="E1146">
            <v>120847</v>
          </cell>
          <cell r="F1146">
            <v>0</v>
          </cell>
        </row>
        <row r="1147">
          <cell r="A1147">
            <v>401310</v>
          </cell>
          <cell r="B1147" t="str">
            <v xml:space="preserve">  SX,LD gi±ng vÖ k¿o s°t trÝn,L&lt;=15m    </v>
          </cell>
          <cell r="C1147" t="str">
            <v xml:space="preserve"> t¶n </v>
          </cell>
          <cell r="D1147">
            <v>8588679</v>
          </cell>
          <cell r="E1147">
            <v>390538</v>
          </cell>
          <cell r="F1147">
            <v>0</v>
          </cell>
        </row>
        <row r="1148">
          <cell r="A1148">
            <v>401410</v>
          </cell>
          <cell r="B1148" t="str">
            <v xml:space="preserve">  SX,LD x¡ gã gå mŸi th²ng                  </v>
          </cell>
          <cell r="C1148" t="str">
            <v xml:space="preserve"> m3 </v>
          </cell>
          <cell r="D1148">
            <v>1129120</v>
          </cell>
          <cell r="E1148">
            <v>41066</v>
          </cell>
          <cell r="F1148">
            <v>0</v>
          </cell>
        </row>
        <row r="1149">
          <cell r="A1149">
            <v>401420</v>
          </cell>
          <cell r="B1149" t="str">
            <v xml:space="preserve">  SX,LD x¡ gã gå mŸi nâi,mŸi gÜc            </v>
          </cell>
          <cell r="C1149" t="str">
            <v xml:space="preserve"> m3 </v>
          </cell>
          <cell r="D1149">
            <v>1129120</v>
          </cell>
          <cell r="E1149">
            <v>41066</v>
          </cell>
          <cell r="F1149">
            <v>0</v>
          </cell>
        </row>
        <row r="1150">
          <cell r="A1150">
            <v>401430</v>
          </cell>
          <cell r="B1150" t="str">
            <v xml:space="preserve">  SX,LD c·u phong                           </v>
          </cell>
          <cell r="C1150" t="str">
            <v xml:space="preserve"> m3 </v>
          </cell>
          <cell r="D1150">
            <v>1128875</v>
          </cell>
          <cell r="E1150">
            <v>32170</v>
          </cell>
          <cell r="F1150">
            <v>0</v>
          </cell>
        </row>
        <row r="1151">
          <cell r="A1151">
            <v>402110</v>
          </cell>
          <cell r="B1151" t="str">
            <v xml:space="preserve">  L°p dúng cŸc lo­i khuán cøa gå            </v>
          </cell>
          <cell r="C1151" t="str">
            <v xml:space="preserve"> m</v>
          </cell>
          <cell r="D1151">
            <v>1860</v>
          </cell>
          <cell r="E1151">
            <v>2255</v>
          </cell>
          <cell r="F1151">
            <v>0</v>
          </cell>
        </row>
        <row r="1152">
          <cell r="A1152">
            <v>402210</v>
          </cell>
          <cell r="B1152" t="str">
            <v xml:space="preserve">  L°p cøa gå v¡o khuán                      </v>
          </cell>
          <cell r="C1152" t="str">
            <v xml:space="preserve"> m2 </v>
          </cell>
          <cell r="D1152">
            <v>0</v>
          </cell>
          <cell r="E1152">
            <v>2819</v>
          </cell>
          <cell r="F1152">
            <v>0</v>
          </cell>
        </row>
        <row r="1153">
          <cell r="A1153">
            <v>402220</v>
          </cell>
          <cell r="B1153" t="str">
            <v xml:space="preserve">  L°p cøa kháng cÜ khuán                    </v>
          </cell>
          <cell r="C1153" t="str">
            <v xml:space="preserve"> m2 </v>
          </cell>
          <cell r="D1153">
            <v>2007</v>
          </cell>
          <cell r="E1153">
            <v>4510</v>
          </cell>
          <cell r="F1153">
            <v>0</v>
          </cell>
        </row>
        <row r="1154">
          <cell r="A1154">
            <v>500111</v>
          </cell>
          <cell r="B1154" t="str">
            <v xml:space="preserve">  SX vÖ k¿o th¾p hÖnh liÅn kÆt h¡n,L&lt;= 9m   </v>
          </cell>
          <cell r="C1154" t="str">
            <v xml:space="preserve"> t¶n </v>
          </cell>
          <cell r="D1154">
            <v>5033204</v>
          </cell>
          <cell r="E1154">
            <v>480890</v>
          </cell>
          <cell r="F1154">
            <v>873618</v>
          </cell>
        </row>
        <row r="1155">
          <cell r="A1155">
            <v>500112</v>
          </cell>
          <cell r="B1155" t="str">
            <v xml:space="preserve">  SX vÖ k¿o th¾p hÖnh liÅn kÆt h¡n,L&lt;=12m   </v>
          </cell>
          <cell r="C1155" t="str">
            <v xml:space="preserve"> t¶n </v>
          </cell>
          <cell r="D1155">
            <v>4959950</v>
          </cell>
          <cell r="E1155">
            <v>454846</v>
          </cell>
          <cell r="F1155">
            <v>573342</v>
          </cell>
        </row>
        <row r="1156">
          <cell r="A1156">
            <v>500113</v>
          </cell>
          <cell r="B1156" t="str">
            <v xml:space="preserve">  SX vÖ k¿o th¾p hÖnh liÅn kÆt h¡n,L&lt;=15m   </v>
          </cell>
          <cell r="C1156" t="str">
            <v xml:space="preserve"> t¶n </v>
          </cell>
          <cell r="D1156">
            <v>4860854</v>
          </cell>
          <cell r="E1156">
            <v>586371</v>
          </cell>
          <cell r="F1156">
            <v>450812</v>
          </cell>
        </row>
        <row r="1157">
          <cell r="A1157">
            <v>500114</v>
          </cell>
          <cell r="B1157" t="str">
            <v xml:space="preserve">  SX vÖ k¿o th¾p hÖnh liÅn kÆt h¡n,L&lt;=18m   </v>
          </cell>
          <cell r="C1157" t="str">
            <v xml:space="preserve"> t¶n </v>
          </cell>
          <cell r="D1157">
            <v>4997790</v>
          </cell>
          <cell r="E1157">
            <v>435397</v>
          </cell>
          <cell r="F1157">
            <v>462224</v>
          </cell>
        </row>
        <row r="1158">
          <cell r="A1158">
            <v>500115</v>
          </cell>
          <cell r="B1158" t="str">
            <v xml:space="preserve">  SX vÖ k¿o th¾p hÖnh liÅn kÆt h¡n,L&lt;=18m   </v>
          </cell>
          <cell r="C1158" t="str">
            <v xml:space="preserve"> t¶n </v>
          </cell>
          <cell r="D1158">
            <v>4861407</v>
          </cell>
          <cell r="E1158">
            <v>367220</v>
          </cell>
          <cell r="F1158">
            <v>260639</v>
          </cell>
        </row>
        <row r="1159">
          <cell r="A1159">
            <v>500116</v>
          </cell>
          <cell r="B1159" t="str">
            <v xml:space="preserve">  SX vÖ k¿o th¾p hÖnh liÅn kÆt h¡n,L&lt;=21m   </v>
          </cell>
          <cell r="C1159" t="str">
            <v xml:space="preserve"> t¶n </v>
          </cell>
          <cell r="D1159">
            <v>4808626</v>
          </cell>
          <cell r="E1159">
            <v>320127</v>
          </cell>
          <cell r="F1159">
            <v>404723</v>
          </cell>
        </row>
        <row r="1160">
          <cell r="A1160">
            <v>500211</v>
          </cell>
          <cell r="B1160" t="str">
            <v xml:space="preserve">  SX k¿o th¾p,(thanh h­ =th¾p trÝn),L&lt;= 9m  </v>
          </cell>
          <cell r="C1160" t="str">
            <v xml:space="preserve"> t¶n </v>
          </cell>
          <cell r="D1160">
            <v>5525928</v>
          </cell>
          <cell r="E1160">
            <v>749639</v>
          </cell>
          <cell r="F1160">
            <v>589365</v>
          </cell>
        </row>
        <row r="1161">
          <cell r="A1161">
            <v>500212</v>
          </cell>
          <cell r="B1161" t="str">
            <v xml:space="preserve">  SX k¿o th¾p,(thanh h­ =th¾p trÝn),L&lt;=12m  </v>
          </cell>
          <cell r="C1161" t="str">
            <v xml:space="preserve"> t¶n </v>
          </cell>
          <cell r="D1161">
            <v>5068530</v>
          </cell>
          <cell r="E1161">
            <v>502615</v>
          </cell>
          <cell r="F1161">
            <v>448317</v>
          </cell>
        </row>
        <row r="1162">
          <cell r="A1162">
            <v>500213</v>
          </cell>
          <cell r="B1162" t="str">
            <v xml:space="preserve">  SX k¿o th¾p,(thanh h­ =th¾p trÝn),L&lt;=15m  </v>
          </cell>
          <cell r="C1162" t="str">
            <v xml:space="preserve"> t¶n </v>
          </cell>
          <cell r="D1162">
            <v>5226986</v>
          </cell>
          <cell r="E1162">
            <v>430121</v>
          </cell>
          <cell r="F1162">
            <v>297391</v>
          </cell>
        </row>
        <row r="1163">
          <cell r="A1163">
            <v>500311</v>
          </cell>
          <cell r="B1163" t="str">
            <v xml:space="preserve">  SX gi±ng mŸi                              </v>
          </cell>
          <cell r="C1163" t="str">
            <v xml:space="preserve"> t¶n </v>
          </cell>
          <cell r="D1163">
            <v>4510122</v>
          </cell>
          <cell r="E1163">
            <v>409994</v>
          </cell>
          <cell r="F1163">
            <v>63440</v>
          </cell>
        </row>
        <row r="1164">
          <cell r="A1164">
            <v>500321</v>
          </cell>
          <cell r="B1164" t="str">
            <v xml:space="preserve">  SX x¡ gã 1 s°t hÖnh lèn                   </v>
          </cell>
          <cell r="C1164" t="str">
            <v xml:space="preserve"> t¶n </v>
          </cell>
          <cell r="D1164">
            <v>4230703</v>
          </cell>
          <cell r="E1164">
            <v>75881</v>
          </cell>
          <cell r="F1164">
            <v>0</v>
          </cell>
        </row>
        <row r="1165">
          <cell r="A1165">
            <v>500411</v>
          </cell>
          <cell r="B1165" t="str">
            <v xml:space="preserve">  SX d·m tõéng,cæt,d·m dõèi vÖ k¿o          </v>
          </cell>
          <cell r="C1165" t="str">
            <v xml:space="preserve"> t¶n </v>
          </cell>
          <cell r="D1165">
            <v>4745873</v>
          </cell>
          <cell r="E1165">
            <v>402555</v>
          </cell>
          <cell r="F1165">
            <v>399320</v>
          </cell>
        </row>
        <row r="1166">
          <cell r="A1166">
            <v>500421</v>
          </cell>
          <cell r="B1166" t="str">
            <v xml:space="preserve">  SX d·m mŸi                                </v>
          </cell>
          <cell r="C1166" t="str">
            <v xml:space="preserve"> t¶n </v>
          </cell>
          <cell r="D1166">
            <v>4538710</v>
          </cell>
          <cell r="E1166">
            <v>283079</v>
          </cell>
          <cell r="F1166">
            <v>359946</v>
          </cell>
        </row>
        <row r="1167">
          <cell r="A1167">
            <v>500431</v>
          </cell>
          <cell r="B1167" t="str">
            <v xml:space="preserve">  SX d·m c·u tròc th¾p                      </v>
          </cell>
          <cell r="C1167" t="str">
            <v xml:space="preserve"> t¶n </v>
          </cell>
          <cell r="D1167">
            <v>4793257</v>
          </cell>
          <cell r="E1167">
            <v>254904</v>
          </cell>
          <cell r="F1167">
            <v>395410</v>
          </cell>
        </row>
        <row r="1168">
          <cell r="A1168">
            <v>500511</v>
          </cell>
          <cell r="B1168" t="str">
            <v xml:space="preserve">  SX thang s°t                              </v>
          </cell>
          <cell r="C1168" t="str">
            <v xml:space="preserve"> t¶n </v>
          </cell>
          <cell r="D1168">
            <v>4435618</v>
          </cell>
          <cell r="E1168">
            <v>320115</v>
          </cell>
          <cell r="F1168">
            <v>569259</v>
          </cell>
        </row>
        <row r="1169">
          <cell r="A1169">
            <v>500521</v>
          </cell>
          <cell r="B1169" t="str">
            <v xml:space="preserve">  SX lan can s°t                            </v>
          </cell>
          <cell r="C1169" t="str">
            <v xml:space="preserve"> t¶n </v>
          </cell>
          <cell r="D1169">
            <v>4674571</v>
          </cell>
          <cell r="E1169">
            <v>397607</v>
          </cell>
          <cell r="F1169">
            <v>230922</v>
          </cell>
        </row>
        <row r="1170">
          <cell r="A1170">
            <v>500531</v>
          </cell>
          <cell r="B1170" t="str">
            <v xml:space="preserve">  SX cøa sä tréi th¾p                       </v>
          </cell>
          <cell r="C1170" t="str">
            <v xml:space="preserve"> t¶n </v>
          </cell>
          <cell r="D1170">
            <v>4283030</v>
          </cell>
          <cell r="E1170">
            <v>976722</v>
          </cell>
          <cell r="F1170">
            <v>1113779</v>
          </cell>
        </row>
        <row r="1171">
          <cell r="A1171">
            <v>500611</v>
          </cell>
          <cell r="B1171" t="str">
            <v xml:space="preserve">  SX h¡ng r¡o lõèi th¾p                     </v>
          </cell>
          <cell r="C1171" t="str">
            <v xml:space="preserve"> m2 </v>
          </cell>
          <cell r="D1171">
            <v>84651</v>
          </cell>
          <cell r="E1171">
            <v>13191</v>
          </cell>
          <cell r="F1171">
            <v>6344</v>
          </cell>
        </row>
        <row r="1172">
          <cell r="A1172">
            <v>500612</v>
          </cell>
          <cell r="B1172" t="str">
            <v xml:space="preserve">  SX h¡ng r¡o song s°t trÝn                 </v>
          </cell>
          <cell r="C1172" t="str">
            <v xml:space="preserve"> m2 </v>
          </cell>
          <cell r="D1172">
            <v>102754</v>
          </cell>
          <cell r="E1172">
            <v>14657</v>
          </cell>
          <cell r="F1172">
            <v>7613</v>
          </cell>
        </row>
        <row r="1173">
          <cell r="A1173">
            <v>500621</v>
          </cell>
          <cell r="B1173" t="str">
            <v xml:space="preserve">  SX cøa lõèi th¾p (khung th¾p)             </v>
          </cell>
          <cell r="C1173" t="str">
            <v xml:space="preserve"> m2 </v>
          </cell>
          <cell r="D1173">
            <v>103052</v>
          </cell>
          <cell r="E1173">
            <v>16912</v>
          </cell>
          <cell r="F1173">
            <v>9516</v>
          </cell>
        </row>
        <row r="1174">
          <cell r="A1174">
            <v>500622</v>
          </cell>
          <cell r="B1174" t="str">
            <v xml:space="preserve">  SX song s°t cøa                           </v>
          </cell>
          <cell r="C1174" t="str">
            <v xml:space="preserve"> m2 </v>
          </cell>
          <cell r="D1174">
            <v>110139</v>
          </cell>
          <cell r="E1174">
            <v>19167</v>
          </cell>
          <cell r="F1174">
            <v>9516</v>
          </cell>
        </row>
        <row r="1175">
          <cell r="A1175">
            <v>505110</v>
          </cell>
          <cell r="B1175" t="str">
            <v xml:space="preserve">  L°p dúng cæt th¾p                         </v>
          </cell>
          <cell r="C1175" t="str">
            <v xml:space="preserve"> t¶n </v>
          </cell>
          <cell r="D1175">
            <v>187923</v>
          </cell>
          <cell r="E1175">
            <v>104979</v>
          </cell>
          <cell r="F1175">
            <v>321011</v>
          </cell>
        </row>
        <row r="1176">
          <cell r="A1176">
            <v>505210</v>
          </cell>
          <cell r="B1176" t="str">
            <v xml:space="preserve">  L°p dúng vÖ k¿o th¾p L&lt;=18m           </v>
          </cell>
          <cell r="C1176" t="str">
            <v xml:space="preserve"> t¶n </v>
          </cell>
          <cell r="D1176">
            <v>224896</v>
          </cell>
          <cell r="E1176">
            <v>65245</v>
          </cell>
          <cell r="F1176">
            <v>211369</v>
          </cell>
        </row>
        <row r="1177">
          <cell r="A1177">
            <v>505220</v>
          </cell>
          <cell r="B1177" t="str">
            <v xml:space="preserve">  L°p dúng vÖ k¿o th¾p L&gt; 18m           </v>
          </cell>
          <cell r="C1177" t="str">
            <v xml:space="preserve"> t¶n </v>
          </cell>
          <cell r="D1177">
            <v>223727</v>
          </cell>
          <cell r="E1177">
            <v>57202</v>
          </cell>
          <cell r="F1177">
            <v>227263</v>
          </cell>
        </row>
        <row r="1178">
          <cell r="A1178">
            <v>505310</v>
          </cell>
          <cell r="B1178" t="str">
            <v xml:space="preserve">  L°p dúng x¡ gã th¾p                       </v>
          </cell>
          <cell r="C1178" t="str">
            <v xml:space="preserve"> t¶n </v>
          </cell>
          <cell r="D1178">
            <v>227440</v>
          </cell>
          <cell r="E1178">
            <v>29509</v>
          </cell>
          <cell r="F1178">
            <v>282111</v>
          </cell>
        </row>
        <row r="1179">
          <cell r="A1179">
            <v>505410</v>
          </cell>
          <cell r="B1179" t="str">
            <v xml:space="preserve">  L°p dúng gi±ng th¾p liÅn kÆt = ½inh tŸn   </v>
          </cell>
          <cell r="C1179" t="str">
            <v xml:space="preserve"> t¶n </v>
          </cell>
          <cell r="D1179">
            <v>262013</v>
          </cell>
          <cell r="E1179">
            <v>233263</v>
          </cell>
          <cell r="F1179">
            <v>865534</v>
          </cell>
        </row>
        <row r="1180">
          <cell r="A1180">
            <v>505420</v>
          </cell>
          <cell r="B1180" t="str">
            <v xml:space="preserve">  L°p dúng gi±ng th¾p liÅn kÆt = bu láng    </v>
          </cell>
          <cell r="C1180" t="str">
            <v xml:space="preserve"> t¶n </v>
          </cell>
          <cell r="D1180">
            <v>674411</v>
          </cell>
          <cell r="E1180">
            <v>25834</v>
          </cell>
          <cell r="F1180">
            <v>313831</v>
          </cell>
        </row>
        <row r="1181">
          <cell r="A1181">
            <v>505510</v>
          </cell>
          <cell r="B1181" t="str">
            <v xml:space="preserve">  L°p d·m tõéng,cæt châng,d·m c·u tròc ½çn  </v>
          </cell>
          <cell r="C1181" t="str">
            <v xml:space="preserve"> t¶n </v>
          </cell>
          <cell r="D1181">
            <v>315749</v>
          </cell>
          <cell r="E1181">
            <v>76528</v>
          </cell>
          <cell r="F1181">
            <v>271688</v>
          </cell>
        </row>
        <row r="1182">
          <cell r="A1182">
            <v>505610</v>
          </cell>
          <cell r="B1182" t="str">
            <v xml:space="preserve">  L°p d·m c·u tròc kÌ c¨ t¶n h¬m,d¡n h¬m</v>
          </cell>
          <cell r="C1182" t="str">
            <v xml:space="preserve"> t¶n </v>
          </cell>
          <cell r="D1182">
            <v>197866</v>
          </cell>
          <cell r="E1182">
            <v>81963</v>
          </cell>
          <cell r="F1182">
            <v>278212</v>
          </cell>
        </row>
        <row r="1183">
          <cell r="A1183">
            <v>505710</v>
          </cell>
          <cell r="B1183" t="str">
            <v xml:space="preserve">  L°p dúng thang s°t ½öng                   </v>
          </cell>
          <cell r="C1183" t="str">
            <v xml:space="preserve"> t¶n </v>
          </cell>
          <cell r="D1183">
            <v>131483</v>
          </cell>
          <cell r="E1183">
            <v>63558</v>
          </cell>
          <cell r="F1183">
            <v>399334</v>
          </cell>
        </row>
        <row r="1184">
          <cell r="A1184">
            <v>505720</v>
          </cell>
          <cell r="B1184" t="str">
            <v xml:space="preserve">  L°p dúng thang s°t xiÅn                   </v>
          </cell>
          <cell r="C1184" t="str">
            <v xml:space="preserve"> t¶n </v>
          </cell>
          <cell r="D1184">
            <v>150587</v>
          </cell>
          <cell r="E1184">
            <v>37724</v>
          </cell>
          <cell r="F1184">
            <v>268746</v>
          </cell>
        </row>
        <row r="1185">
          <cell r="A1185">
            <v>505730</v>
          </cell>
          <cell r="B1185" t="str">
            <v xml:space="preserve">  L°p dúng lan can s°t                      </v>
          </cell>
          <cell r="C1185" t="str">
            <v xml:space="preserve"> t¶n </v>
          </cell>
          <cell r="D1185">
            <v>136511</v>
          </cell>
          <cell r="E1185">
            <v>45939</v>
          </cell>
          <cell r="F1185">
            <v>515871</v>
          </cell>
        </row>
        <row r="1186">
          <cell r="A1186">
            <v>505740</v>
          </cell>
          <cell r="B1186" t="str">
            <v xml:space="preserve">  L°p dúng cøa sä tréi                      </v>
          </cell>
          <cell r="C1186" t="str">
            <v xml:space="preserve"> t¶n </v>
          </cell>
          <cell r="D1186">
            <v>11888</v>
          </cell>
          <cell r="E1186">
            <v>51506</v>
          </cell>
          <cell r="F1186">
            <v>210064</v>
          </cell>
        </row>
        <row r="1187">
          <cell r="A1187">
            <v>505810</v>
          </cell>
          <cell r="B1187" t="str">
            <v xml:space="preserve">  L°p dúng s¡n thao tŸc                     </v>
          </cell>
          <cell r="C1187" t="str">
            <v xml:space="preserve"> t¶n </v>
          </cell>
          <cell r="D1187">
            <v>544600</v>
          </cell>
          <cell r="E1187">
            <v>140978</v>
          </cell>
          <cell r="F1187">
            <v>379766</v>
          </cell>
        </row>
        <row r="1188">
          <cell r="A1188">
            <v>505910</v>
          </cell>
          <cell r="B1188" t="str">
            <v xml:space="preserve">  L°p cŸc c¶u kiÎn th¾p &lt;=50kg = thð cáng   </v>
          </cell>
          <cell r="C1188" t="str">
            <v xml:space="preserve"> t¶n </v>
          </cell>
          <cell r="D1188">
            <v>452806</v>
          </cell>
          <cell r="E1188">
            <v>126036</v>
          </cell>
          <cell r="F1188">
            <v>229970</v>
          </cell>
        </row>
        <row r="1189">
          <cell r="A1189">
            <v>601110</v>
          </cell>
          <cell r="B1189" t="str">
            <v xml:space="preserve">  L¡m mŸi ngÜi 22v/m2,cao &lt;=4m          </v>
          </cell>
          <cell r="C1189" t="str">
            <v xml:space="preserve"> m2 </v>
          </cell>
          <cell r="D1189">
            <v>27074.71</v>
          </cell>
          <cell r="E1189">
            <v>1284.73</v>
          </cell>
          <cell r="F1189">
            <v>8.98</v>
          </cell>
        </row>
        <row r="1190">
          <cell r="A1190">
            <v>601120</v>
          </cell>
          <cell r="B1190" t="str">
            <v xml:space="preserve">  L¡m mŸi ngÜi 22v/m2,cao &gt; 4m          </v>
          </cell>
          <cell r="C1190" t="str">
            <v xml:space="preserve"> m2 </v>
          </cell>
          <cell r="D1190">
            <v>27074.71</v>
          </cell>
          <cell r="E1190">
            <v>1417.13</v>
          </cell>
          <cell r="F1190">
            <v>224.13</v>
          </cell>
        </row>
        <row r="1191">
          <cell r="A1191">
            <v>605110</v>
          </cell>
          <cell r="B1191" t="str">
            <v xml:space="preserve">  L¡m mŸi Fibrá xi m¯ng                     </v>
          </cell>
          <cell r="C1191" t="str">
            <v xml:space="preserve"> m2 </v>
          </cell>
          <cell r="D1191">
            <v>35625.519999999997</v>
          </cell>
          <cell r="E1191">
            <v>832.31</v>
          </cell>
          <cell r="F1191">
            <v>0</v>
          </cell>
        </row>
        <row r="1192">
          <cell r="A1192">
            <v>605210</v>
          </cell>
          <cell r="B1192" t="str">
            <v xml:space="preserve">  L¡m mŸi tán trŸng kÁm                 </v>
          </cell>
          <cell r="C1192" t="str">
            <v xml:space="preserve"> m2 </v>
          </cell>
          <cell r="D1192">
            <v>86170.12</v>
          </cell>
          <cell r="E1192">
            <v>691.79</v>
          </cell>
          <cell r="F1192">
            <v>0</v>
          </cell>
        </row>
        <row r="1193">
          <cell r="A1193">
            <v>605310</v>
          </cell>
          <cell r="B1193" t="str">
            <v xml:space="preserve">  L¡m mŸi t¶m nhúa trong lõìn sÜng          </v>
          </cell>
          <cell r="C1193" t="str">
            <v xml:space="preserve"> m2 </v>
          </cell>
          <cell r="D1193">
            <v>31714.14</v>
          </cell>
          <cell r="E1193">
            <v>553.42999999999995</v>
          </cell>
          <cell r="F1193">
            <v>0</v>
          </cell>
        </row>
        <row r="1194">
          <cell r="A1194">
            <v>606110</v>
          </cell>
          <cell r="B1194" t="str">
            <v xml:space="preserve">  DŸn ngÜi trÅn mŸi nghiÅng bÅ táng H&lt;=4m   </v>
          </cell>
          <cell r="C1194" t="str">
            <v xml:space="preserve"> m2 </v>
          </cell>
          <cell r="D1194">
            <v>42402</v>
          </cell>
          <cell r="E1194">
            <v>5637</v>
          </cell>
          <cell r="F1194">
            <v>113</v>
          </cell>
        </row>
        <row r="1195">
          <cell r="A1195">
            <v>606120</v>
          </cell>
          <cell r="B1195" t="str">
            <v xml:space="preserve">  DŸn ngÜi trÅn mŸi nghiÅng bÅ táng H&gt; 4m   </v>
          </cell>
          <cell r="C1195" t="str">
            <v xml:space="preserve"> m2 </v>
          </cell>
          <cell r="D1195">
            <v>42402</v>
          </cell>
          <cell r="E1195">
            <v>6201</v>
          </cell>
          <cell r="F1195">
            <v>113</v>
          </cell>
        </row>
        <row r="1196">
          <cell r="A1196">
            <v>651111</v>
          </cell>
          <cell r="B1196" t="str">
            <v xml:space="preserve">  TrŸt tõéng d¡y 1.0cm,cao &lt;=4m    M25  </v>
          </cell>
          <cell r="C1196" t="str">
            <v xml:space="preserve"> m2 </v>
          </cell>
          <cell r="D1196">
            <v>1782</v>
          </cell>
          <cell r="E1196">
            <v>1506</v>
          </cell>
          <cell r="F1196">
            <v>77</v>
          </cell>
        </row>
        <row r="1197">
          <cell r="A1197">
            <v>651112</v>
          </cell>
          <cell r="B1197" t="str">
            <v xml:space="preserve">  TrŸt tõéng d¡y 1.0cm,cao &lt;=4m    M50  </v>
          </cell>
          <cell r="C1197" t="str">
            <v xml:space="preserve"> m2 </v>
          </cell>
          <cell r="D1197">
            <v>2712</v>
          </cell>
          <cell r="E1197">
            <v>1506</v>
          </cell>
          <cell r="F1197">
            <v>77</v>
          </cell>
        </row>
        <row r="1198">
          <cell r="A1198">
            <v>651121</v>
          </cell>
          <cell r="B1198" t="str">
            <v xml:space="preserve">  TrŸt tõéng d¡y 1.0cm,cao &gt; 4m    M25  </v>
          </cell>
          <cell r="C1198" t="str">
            <v xml:space="preserve"> m2 </v>
          </cell>
          <cell r="D1198">
            <v>1791</v>
          </cell>
          <cell r="E1198">
            <v>2166</v>
          </cell>
          <cell r="F1198">
            <v>113</v>
          </cell>
        </row>
        <row r="1199">
          <cell r="A1199">
            <v>651122</v>
          </cell>
          <cell r="B1199" t="str">
            <v xml:space="preserve">  TrŸt tõéng d¡y 1.0cm,cao &gt; 4m    M50  </v>
          </cell>
          <cell r="C1199" t="str">
            <v xml:space="preserve"> m2 </v>
          </cell>
          <cell r="D1199">
            <v>2726</v>
          </cell>
          <cell r="E1199">
            <v>2166</v>
          </cell>
          <cell r="F1199">
            <v>113</v>
          </cell>
        </row>
        <row r="1200">
          <cell r="A1200">
            <v>651131</v>
          </cell>
          <cell r="B1200" t="str">
            <v xml:space="preserve">  TrŸt tõéng d¡y 1.5cm,cao &lt;=4m    M25  </v>
          </cell>
          <cell r="C1200" t="str">
            <v xml:space="preserve"> m2 </v>
          </cell>
          <cell r="D1200">
            <v>2524</v>
          </cell>
          <cell r="E1200">
            <v>1506</v>
          </cell>
          <cell r="F1200">
            <v>77</v>
          </cell>
        </row>
        <row r="1201">
          <cell r="A1201">
            <v>651132</v>
          </cell>
          <cell r="B1201" t="str">
            <v xml:space="preserve">  TrŸt tõéng d¡y 1.5cm,cao &lt;=4m    M50  </v>
          </cell>
          <cell r="C1201" t="str">
            <v xml:space="preserve"> m2 </v>
          </cell>
          <cell r="D1201">
            <v>3842</v>
          </cell>
          <cell r="E1201">
            <v>1506</v>
          </cell>
          <cell r="F1201">
            <v>77</v>
          </cell>
        </row>
        <row r="1202">
          <cell r="A1202">
            <v>651141</v>
          </cell>
          <cell r="B1202" t="str">
            <v xml:space="preserve">  TrŸt tõéng d¡y 1.5cm,cao &gt; 4m    M25  </v>
          </cell>
          <cell r="C1202" t="str">
            <v xml:space="preserve"> m2 </v>
          </cell>
          <cell r="D1202">
            <v>2537</v>
          </cell>
          <cell r="E1202">
            <v>2166</v>
          </cell>
          <cell r="F1202">
            <v>113</v>
          </cell>
        </row>
        <row r="1203">
          <cell r="A1203">
            <v>651142</v>
          </cell>
          <cell r="B1203" t="str">
            <v xml:space="preserve">  TrŸt tõéng d¡y 1.5cm,cao &gt; 4m    M50  </v>
          </cell>
          <cell r="C1203" t="str">
            <v xml:space="preserve"> m2 </v>
          </cell>
          <cell r="D1203">
            <v>3862</v>
          </cell>
          <cell r="E1203">
            <v>2166</v>
          </cell>
          <cell r="F1203">
            <v>113</v>
          </cell>
        </row>
        <row r="1204">
          <cell r="A1204">
            <v>651151</v>
          </cell>
          <cell r="B1204" t="str">
            <v xml:space="preserve">  TrŸt tõéng d¡y 2.0cm,cao &lt;=4m    M25  </v>
          </cell>
          <cell r="C1204" t="str">
            <v xml:space="preserve"> m2 </v>
          </cell>
          <cell r="D1204">
            <v>3415</v>
          </cell>
          <cell r="E1204">
            <v>1506</v>
          </cell>
          <cell r="F1204">
            <v>77</v>
          </cell>
        </row>
        <row r="1205">
          <cell r="A1205">
            <v>651152</v>
          </cell>
          <cell r="B1205" t="str">
            <v xml:space="preserve">  TrŸt tõéng d¡y 2.0cm,cao &lt;=4m    M50  </v>
          </cell>
          <cell r="C1205" t="str">
            <v xml:space="preserve"> m2 </v>
          </cell>
          <cell r="D1205">
            <v>5199</v>
          </cell>
          <cell r="E1205">
            <v>1506</v>
          </cell>
          <cell r="F1205">
            <v>77</v>
          </cell>
        </row>
        <row r="1206">
          <cell r="A1206">
            <v>651153</v>
          </cell>
          <cell r="B1206" t="str">
            <v xml:space="preserve">  TrŸt tõéng d¡y 2.0cm,cao &lt;=4m    M75  </v>
          </cell>
          <cell r="C1206" t="str">
            <v xml:space="preserve"> m2 </v>
          </cell>
          <cell r="D1206">
            <v>6983</v>
          </cell>
          <cell r="E1206">
            <v>1506</v>
          </cell>
          <cell r="F1206">
            <v>77</v>
          </cell>
        </row>
        <row r="1207">
          <cell r="A1207">
            <v>651161</v>
          </cell>
          <cell r="B1207" t="str">
            <v xml:space="preserve">  TrŸt tõéng d¡y 2.0cm,cao &gt; 4m    M25  </v>
          </cell>
          <cell r="C1207" t="str">
            <v xml:space="preserve"> m2 </v>
          </cell>
          <cell r="D1207">
            <v>3432</v>
          </cell>
          <cell r="E1207">
            <v>2166</v>
          </cell>
          <cell r="F1207">
            <v>113</v>
          </cell>
        </row>
        <row r="1208">
          <cell r="A1208">
            <v>651162</v>
          </cell>
          <cell r="B1208" t="str">
            <v xml:space="preserve">  TrŸt tõéng d¡y 2.0cm,cao &gt; 4m    M50  </v>
          </cell>
          <cell r="C1208" t="str">
            <v xml:space="preserve"> m2 </v>
          </cell>
          <cell r="D1208">
            <v>5225</v>
          </cell>
          <cell r="E1208">
            <v>2166</v>
          </cell>
          <cell r="F1208">
            <v>113</v>
          </cell>
        </row>
        <row r="1209">
          <cell r="A1209">
            <v>651163</v>
          </cell>
          <cell r="B1209" t="str">
            <v xml:space="preserve">  TrŸt tõéng d¡y 2.0cm,cao &gt; 4m    M75  </v>
          </cell>
          <cell r="C1209" t="str">
            <v xml:space="preserve"> m2 </v>
          </cell>
          <cell r="D1209">
            <v>7018</v>
          </cell>
          <cell r="E1209">
            <v>2166</v>
          </cell>
          <cell r="F1209">
            <v>113</v>
          </cell>
        </row>
        <row r="1210">
          <cell r="A1210">
            <v>651211</v>
          </cell>
          <cell r="B1210" t="str">
            <v xml:space="preserve">  TrŸt trò,C·u thang,Lam ½öng,d¡y 1 cm,M25  </v>
          </cell>
          <cell r="C1210" t="str">
            <v xml:space="preserve"> m2 </v>
          </cell>
          <cell r="D1210">
            <v>1940</v>
          </cell>
          <cell r="E1210">
            <v>5476</v>
          </cell>
          <cell r="F1210">
            <v>113</v>
          </cell>
        </row>
        <row r="1211">
          <cell r="A1211">
            <v>651212</v>
          </cell>
          <cell r="B1211" t="str">
            <v xml:space="preserve">  TrŸt trò,C·u thang,Lam ½öng,d¡y 1 cm,M50  </v>
          </cell>
          <cell r="C1211" t="str">
            <v xml:space="preserve"> m2 </v>
          </cell>
          <cell r="D1211">
            <v>2953</v>
          </cell>
          <cell r="E1211">
            <v>5476</v>
          </cell>
          <cell r="F1211">
            <v>113</v>
          </cell>
        </row>
        <row r="1212">
          <cell r="A1212">
            <v>651221</v>
          </cell>
          <cell r="B1212" t="str">
            <v xml:space="preserve">  TrŸt trò,C·u thang,Lam ½öng,d¡y1.5cm,M25  </v>
          </cell>
          <cell r="C1212" t="str">
            <v xml:space="preserve"> m2 </v>
          </cell>
          <cell r="D1212">
            <v>2686</v>
          </cell>
          <cell r="E1212">
            <v>5476</v>
          </cell>
          <cell r="F1212">
            <v>113</v>
          </cell>
        </row>
        <row r="1213">
          <cell r="A1213">
            <v>651222</v>
          </cell>
          <cell r="B1213" t="str">
            <v xml:space="preserve">  TrŸt trò,C·u thang,Lam ½öng,d¡y1.5cm,M50  </v>
          </cell>
          <cell r="C1213" t="str">
            <v xml:space="preserve"> m2 </v>
          </cell>
          <cell r="D1213">
            <v>4089</v>
          </cell>
          <cell r="E1213">
            <v>5476</v>
          </cell>
          <cell r="F1213">
            <v>113</v>
          </cell>
        </row>
        <row r="1214">
          <cell r="A1214">
            <v>651231</v>
          </cell>
          <cell r="B1214" t="str">
            <v xml:space="preserve">  TrŸt trò,C·u thang,Lam ½öng,d¡y 2 cm,M25  </v>
          </cell>
          <cell r="C1214" t="str">
            <v xml:space="preserve"> m2 </v>
          </cell>
          <cell r="D1214">
            <v>3730</v>
          </cell>
          <cell r="E1214">
            <v>5476</v>
          </cell>
          <cell r="F1214">
            <v>113</v>
          </cell>
        </row>
        <row r="1215">
          <cell r="A1215">
            <v>651232</v>
          </cell>
          <cell r="B1215" t="str">
            <v xml:space="preserve">  TrŸt trò,C·u thang,Lam ½öng,d¡y 2 cm,M50  </v>
          </cell>
          <cell r="C1215" t="str">
            <v xml:space="preserve"> m2 </v>
          </cell>
          <cell r="D1215">
            <v>5679</v>
          </cell>
          <cell r="E1215">
            <v>5476</v>
          </cell>
          <cell r="F1215">
            <v>113</v>
          </cell>
        </row>
        <row r="1216">
          <cell r="A1216">
            <v>651311</v>
          </cell>
          <cell r="B1216" t="str">
            <v xml:space="preserve">  TrŸt x¡,d·m                      M50  </v>
          </cell>
          <cell r="C1216" t="str">
            <v xml:space="preserve"> m2 </v>
          </cell>
          <cell r="D1216">
            <v>4068</v>
          </cell>
          <cell r="E1216">
            <v>3629</v>
          </cell>
          <cell r="F1216">
            <v>113</v>
          </cell>
        </row>
        <row r="1217">
          <cell r="A1217">
            <v>651321</v>
          </cell>
          <cell r="B1217" t="str">
            <v xml:space="preserve">  TrŸt tr·n                            M50  </v>
          </cell>
          <cell r="C1217" t="str">
            <v xml:space="preserve"> m2 </v>
          </cell>
          <cell r="D1217">
            <v>4068</v>
          </cell>
          <cell r="E1217">
            <v>3299</v>
          </cell>
          <cell r="F1217">
            <v>113</v>
          </cell>
        </row>
        <row r="1218">
          <cell r="A1218">
            <v>651411</v>
          </cell>
          <cell r="B1218" t="str">
            <v xml:space="preserve">  TrŸt ph¡o                            M50  </v>
          </cell>
          <cell r="C1218" t="str">
            <v>m</v>
          </cell>
          <cell r="D1218">
            <v>478</v>
          </cell>
          <cell r="E1218">
            <v>1517</v>
          </cell>
          <cell r="F1218">
            <v>0</v>
          </cell>
        </row>
        <row r="1219">
          <cell r="A1219">
            <v>651421</v>
          </cell>
          <cell r="B1219" t="str">
            <v xml:space="preserve">  TrŸt gé ch×                          M50  </v>
          </cell>
          <cell r="C1219" t="str">
            <v>m</v>
          </cell>
          <cell r="D1219">
            <v>860</v>
          </cell>
          <cell r="E1219">
            <v>1007</v>
          </cell>
          <cell r="F1219">
            <v>0</v>
          </cell>
        </row>
        <row r="1220">
          <cell r="A1220">
            <v>651511</v>
          </cell>
          <cell r="B1220" t="str">
            <v xml:space="preserve">  TrŸt sÅná,mŸi h°t,lam ngang d¡y 1cm  M50  </v>
          </cell>
          <cell r="C1220" t="str">
            <v xml:space="preserve"> m2 </v>
          </cell>
          <cell r="D1220">
            <v>2293</v>
          </cell>
          <cell r="E1220">
            <v>2639</v>
          </cell>
          <cell r="F1220">
            <v>0</v>
          </cell>
        </row>
        <row r="1221">
          <cell r="A1221">
            <v>652110</v>
          </cell>
          <cell r="B1221" t="str">
            <v xml:space="preserve">  TrŸt v¸y tõéng châng vang            M50  </v>
          </cell>
          <cell r="C1221" t="str">
            <v xml:space="preserve"> m2 </v>
          </cell>
          <cell r="D1221">
            <v>5418</v>
          </cell>
          <cell r="E1221">
            <v>3409</v>
          </cell>
          <cell r="F1221">
            <v>0</v>
          </cell>
        </row>
        <row r="1222">
          <cell r="A1222">
            <v>653111</v>
          </cell>
          <cell r="B1222" t="str">
            <v xml:space="preserve">  TrŸt granito gé ch×,½â tõéng d¡y 1cm  M50</v>
          </cell>
          <cell r="C1222" t="str">
            <v>m</v>
          </cell>
          <cell r="D1222">
            <v>1807</v>
          </cell>
          <cell r="E1222">
            <v>3519</v>
          </cell>
          <cell r="F1222">
            <v>0</v>
          </cell>
        </row>
        <row r="1223">
          <cell r="A1223">
            <v>653210</v>
          </cell>
          <cell r="B1223" t="str">
            <v xml:space="preserve">  TrŸt granito tay vin c·u thang d¡y 2.5cm</v>
          </cell>
          <cell r="C1223" t="str">
            <v xml:space="preserve"> m2 </v>
          </cell>
          <cell r="D1223">
            <v>21168</v>
          </cell>
          <cell r="E1223">
            <v>32216</v>
          </cell>
          <cell r="F1223">
            <v>0</v>
          </cell>
        </row>
        <row r="1224">
          <cell r="A1224">
            <v>653310</v>
          </cell>
          <cell r="B1224" t="str">
            <v xml:space="preserve">  TrŸt granito th¡nh á v¯ng,sÅná..d¡y 1.0cm</v>
          </cell>
          <cell r="C1224" t="str">
            <v xml:space="preserve"> m2 </v>
          </cell>
          <cell r="D1224">
            <v>17974</v>
          </cell>
          <cell r="E1224">
            <v>28038</v>
          </cell>
          <cell r="F1224">
            <v>0</v>
          </cell>
        </row>
        <row r="1225">
          <cell r="A1225">
            <v>653320</v>
          </cell>
          <cell r="B1225" t="str">
            <v xml:space="preserve">  TrŸt granito th¡nh á v¯ng,sÅná..d¡y 1.5cm</v>
          </cell>
          <cell r="C1225" t="str">
            <v xml:space="preserve"> m2 </v>
          </cell>
          <cell r="D1225">
            <v>19588</v>
          </cell>
          <cell r="E1225">
            <v>28038</v>
          </cell>
          <cell r="F1225">
            <v>0</v>
          </cell>
        </row>
        <row r="1226">
          <cell r="A1226">
            <v>653410</v>
          </cell>
          <cell r="B1226" t="str">
            <v xml:space="preserve">  TrŸt granito tõéng              d¡y 1.0cm</v>
          </cell>
          <cell r="C1226" t="str">
            <v xml:space="preserve"> m2 </v>
          </cell>
          <cell r="D1226">
            <v>17974</v>
          </cell>
          <cell r="E1226">
            <v>11545</v>
          </cell>
          <cell r="F1226">
            <v>0</v>
          </cell>
        </row>
        <row r="1227">
          <cell r="A1227">
            <v>653420</v>
          </cell>
          <cell r="B1227" t="str">
            <v xml:space="preserve">  TrŸt granito tõéng              d¡y 1.5cm</v>
          </cell>
          <cell r="C1227" t="str">
            <v xml:space="preserve"> m2 </v>
          </cell>
          <cell r="D1227">
            <v>19588</v>
          </cell>
          <cell r="E1227">
            <v>11545</v>
          </cell>
          <cell r="F1227">
            <v>0</v>
          </cell>
        </row>
        <row r="1228">
          <cell r="A1228">
            <v>653430</v>
          </cell>
          <cell r="B1228" t="str">
            <v xml:space="preserve">  TrŸt granito trò,cæt            d¡y 1.0cm</v>
          </cell>
          <cell r="C1228" t="str">
            <v xml:space="preserve"> m2 </v>
          </cell>
          <cell r="D1228">
            <v>17974</v>
          </cell>
          <cell r="E1228">
            <v>27818</v>
          </cell>
          <cell r="F1228">
            <v>0</v>
          </cell>
        </row>
        <row r="1229">
          <cell r="A1229">
            <v>653440</v>
          </cell>
          <cell r="B1229" t="str">
            <v xml:space="preserve">  TrŸt granito trò,cæt            d¡y 1.5cm</v>
          </cell>
          <cell r="C1229" t="str">
            <v xml:space="preserve"> m2 </v>
          </cell>
          <cell r="D1229">
            <v>19588</v>
          </cell>
          <cell r="E1229">
            <v>27818</v>
          </cell>
          <cell r="F1229">
            <v>0</v>
          </cell>
        </row>
        <row r="1230">
          <cell r="A1230">
            <v>654110</v>
          </cell>
          <cell r="B1230" t="str">
            <v xml:space="preserve">  TrŸt ½Ÿ røa tõéng              cao &lt;=4m   </v>
          </cell>
          <cell r="C1230" t="str">
            <v xml:space="preserve"> m2 </v>
          </cell>
          <cell r="D1230">
            <v>19869</v>
          </cell>
          <cell r="E1230">
            <v>5278</v>
          </cell>
          <cell r="F1230">
            <v>77</v>
          </cell>
        </row>
        <row r="1231">
          <cell r="A1231">
            <v>654120</v>
          </cell>
          <cell r="B1231" t="str">
            <v xml:space="preserve">  TrŸt ½Ÿ røa tõéng              cao &gt; 4m   </v>
          </cell>
          <cell r="C1231" t="str">
            <v xml:space="preserve"> m2 </v>
          </cell>
          <cell r="D1231">
            <v>19869</v>
          </cell>
          <cell r="E1231">
            <v>6047</v>
          </cell>
          <cell r="F1231">
            <v>149</v>
          </cell>
        </row>
        <row r="1232">
          <cell r="A1232">
            <v>654130</v>
          </cell>
          <cell r="B1232" t="str">
            <v xml:space="preserve">  TrŸt ½Ÿ røa trò                cao &lt;=4m   </v>
          </cell>
          <cell r="C1232" t="str">
            <v xml:space="preserve"> m2 </v>
          </cell>
          <cell r="D1232">
            <v>19869</v>
          </cell>
          <cell r="E1232">
            <v>9126</v>
          </cell>
          <cell r="F1232">
            <v>77</v>
          </cell>
        </row>
        <row r="1233">
          <cell r="A1233">
            <v>654140</v>
          </cell>
          <cell r="B1233" t="str">
            <v xml:space="preserve">  TrŸt ½Ÿ røa trò                cao &gt; 4m   </v>
          </cell>
          <cell r="C1233" t="str">
            <v xml:space="preserve"> m2 </v>
          </cell>
          <cell r="D1233">
            <v>19869</v>
          </cell>
          <cell r="E1233">
            <v>10336</v>
          </cell>
          <cell r="F1233">
            <v>149</v>
          </cell>
        </row>
        <row r="1234">
          <cell r="A1234">
            <v>654210</v>
          </cell>
          <cell r="B1234" t="str">
            <v xml:space="preserve">  TrŸt ½Ÿ røa th¡nh á v¯ng,sÅná..d¡y 1.5cm  </v>
          </cell>
          <cell r="C1234" t="str">
            <v xml:space="preserve"> m2 </v>
          </cell>
          <cell r="D1234">
            <v>22764</v>
          </cell>
          <cell r="E1234">
            <v>12425</v>
          </cell>
          <cell r="F1234">
            <v>0</v>
          </cell>
        </row>
        <row r="1235">
          <cell r="A1235">
            <v>662110</v>
          </cell>
          <cell r="B1235" t="str">
            <v xml:space="preserve">  âp tõéng g­ch men sö 15x15,H&lt;=4m,M50      </v>
          </cell>
          <cell r="C1235" t="str">
            <v xml:space="preserve"> m2 </v>
          </cell>
          <cell r="D1235">
            <v>40453</v>
          </cell>
          <cell r="E1235">
            <v>7554</v>
          </cell>
          <cell r="F1235">
            <v>0</v>
          </cell>
        </row>
        <row r="1236">
          <cell r="A1236">
            <v>662120</v>
          </cell>
          <cell r="B1236" t="str">
            <v xml:space="preserve">  âp tõéng g­ch men sö 15x15,H&gt; 4m,M50      </v>
          </cell>
          <cell r="C1236" t="str">
            <v xml:space="preserve"> m2 </v>
          </cell>
          <cell r="D1236">
            <v>40453</v>
          </cell>
          <cell r="E1236">
            <v>8005</v>
          </cell>
          <cell r="F1236">
            <v>143</v>
          </cell>
        </row>
        <row r="1237">
          <cell r="A1237">
            <v>662130</v>
          </cell>
          <cell r="B1237" t="str">
            <v xml:space="preserve">  âp tõéng g­ch men sö 11x11,H&lt;=4m,M50      </v>
          </cell>
          <cell r="C1237" t="str">
            <v xml:space="preserve"> m2 </v>
          </cell>
          <cell r="D1237">
            <v>51474</v>
          </cell>
          <cell r="E1237">
            <v>8005</v>
          </cell>
          <cell r="F1237">
            <v>0</v>
          </cell>
        </row>
        <row r="1238">
          <cell r="A1238">
            <v>662140</v>
          </cell>
          <cell r="B1238" t="str">
            <v xml:space="preserve">  âp tõéng g­ch men sö 11x11,H&gt; 4m,M50      </v>
          </cell>
          <cell r="C1238" t="str">
            <v xml:space="preserve"> m2 </v>
          </cell>
          <cell r="D1238">
            <v>51474</v>
          </cell>
          <cell r="E1238">
            <v>8772</v>
          </cell>
          <cell r="F1238">
            <v>143</v>
          </cell>
        </row>
        <row r="1239">
          <cell r="A1239">
            <v>662150</v>
          </cell>
          <cell r="B1239" t="str">
            <v xml:space="preserve">  âp trò g­ch men sö 15x15,M50              </v>
          </cell>
          <cell r="C1239" t="str">
            <v xml:space="preserve"> m2 </v>
          </cell>
          <cell r="D1239">
            <v>40453</v>
          </cell>
          <cell r="E1239">
            <v>11793</v>
          </cell>
          <cell r="F1239">
            <v>143</v>
          </cell>
        </row>
        <row r="1240">
          <cell r="A1240">
            <v>662160</v>
          </cell>
          <cell r="B1240" t="str">
            <v xml:space="preserve">  âp trò g­ch men sö 11x11,M50              </v>
          </cell>
          <cell r="C1240" t="str">
            <v xml:space="preserve"> m2 </v>
          </cell>
          <cell r="D1240">
            <v>51474</v>
          </cell>
          <cell r="E1240">
            <v>12503</v>
          </cell>
          <cell r="F1240">
            <v>143</v>
          </cell>
        </row>
        <row r="1241">
          <cell r="A1241">
            <v>662111</v>
          </cell>
          <cell r="B1241" t="str">
            <v xml:space="preserve">  âp tõéng g­ch men sö 15x15,H&lt;=4m,M50      </v>
          </cell>
          <cell r="C1241" t="str">
            <v xml:space="preserve"> m2 </v>
          </cell>
          <cell r="D1241">
            <v>40453</v>
          </cell>
          <cell r="E1241">
            <v>7554</v>
          </cell>
          <cell r="F1241">
            <v>0</v>
          </cell>
        </row>
        <row r="1242">
          <cell r="A1242">
            <v>662121</v>
          </cell>
          <cell r="B1242" t="str">
            <v xml:space="preserve">  âp tõéng g­ch men sö 15x15,H&gt; 4m,M50      </v>
          </cell>
          <cell r="C1242" t="str">
            <v xml:space="preserve"> m2 </v>
          </cell>
          <cell r="D1242">
            <v>40453</v>
          </cell>
          <cell r="E1242">
            <v>8005</v>
          </cell>
          <cell r="F1242">
            <v>143</v>
          </cell>
        </row>
        <row r="1243">
          <cell r="A1243">
            <v>662131</v>
          </cell>
          <cell r="B1243" t="str">
            <v xml:space="preserve">  âp tõéng g­ch men sö 11x11,H&lt;=4m,M50      </v>
          </cell>
          <cell r="C1243" t="str">
            <v xml:space="preserve"> m2 </v>
          </cell>
          <cell r="D1243">
            <v>51474</v>
          </cell>
          <cell r="E1243">
            <v>8005</v>
          </cell>
          <cell r="F1243">
            <v>0</v>
          </cell>
        </row>
        <row r="1244">
          <cell r="A1244">
            <v>662141</v>
          </cell>
          <cell r="B1244" t="str">
            <v xml:space="preserve">  âp tõéng g­ch men sö 11x11,H&gt; 4m,M50      </v>
          </cell>
          <cell r="C1244" t="str">
            <v xml:space="preserve"> m2 </v>
          </cell>
          <cell r="D1244">
            <v>51474</v>
          </cell>
          <cell r="E1244">
            <v>8772</v>
          </cell>
          <cell r="F1244">
            <v>143</v>
          </cell>
        </row>
        <row r="1245">
          <cell r="A1245">
            <v>662151</v>
          </cell>
          <cell r="B1245" t="str">
            <v xml:space="preserve">  âp trò g­ch men sö 15x15,M50              </v>
          </cell>
          <cell r="C1245" t="str">
            <v xml:space="preserve"> m2 </v>
          </cell>
          <cell r="D1245">
            <v>40453</v>
          </cell>
          <cell r="E1245">
            <v>11793</v>
          </cell>
          <cell r="F1245">
            <v>143</v>
          </cell>
        </row>
        <row r="1246">
          <cell r="A1246">
            <v>662161</v>
          </cell>
          <cell r="B1246" t="str">
            <v xml:space="preserve">  âp trò g­ch men sö 11x11,M50              </v>
          </cell>
          <cell r="C1246" t="str">
            <v xml:space="preserve"> m2 </v>
          </cell>
          <cell r="D1246">
            <v>51474</v>
          </cell>
          <cell r="E1246">
            <v>12503</v>
          </cell>
          <cell r="F1246">
            <v>143</v>
          </cell>
        </row>
        <row r="1247">
          <cell r="A1247">
            <v>663110</v>
          </cell>
          <cell r="B1247" t="str">
            <v xml:space="preserve">  âp tõéng g­ch giÆng ½Ÿy 6x20,cao &lt;=4m</v>
          </cell>
          <cell r="C1247" t="str">
            <v xml:space="preserve"> m2 </v>
          </cell>
          <cell r="D1247">
            <v>42277</v>
          </cell>
          <cell r="E1247">
            <v>8118</v>
          </cell>
          <cell r="F1247">
            <v>0</v>
          </cell>
        </row>
        <row r="1248">
          <cell r="A1248">
            <v>663120</v>
          </cell>
          <cell r="B1248" t="str">
            <v xml:space="preserve">  âp tõéng g­ch giÆng ½Ÿy 6x20,cao &gt; 4m</v>
          </cell>
          <cell r="C1248" t="str">
            <v xml:space="preserve"> m2 </v>
          </cell>
          <cell r="D1248">
            <v>42277</v>
          </cell>
          <cell r="E1248">
            <v>8681</v>
          </cell>
          <cell r="F1248">
            <v>0</v>
          </cell>
        </row>
        <row r="1249">
          <cell r="A1249">
            <v>663130</v>
          </cell>
          <cell r="B1249" t="str">
            <v xml:space="preserve">  âp trò g­ch giÆng ½Ÿy 6x20,cao &lt;=4m</v>
          </cell>
          <cell r="C1249" t="str">
            <v xml:space="preserve"> m2 </v>
          </cell>
          <cell r="D1249">
            <v>42277</v>
          </cell>
          <cell r="E1249">
            <v>9922</v>
          </cell>
          <cell r="F1249">
            <v>0</v>
          </cell>
        </row>
        <row r="1250">
          <cell r="A1250">
            <v>663140</v>
          </cell>
          <cell r="B1250" t="str">
            <v xml:space="preserve">  âp trò g­ch giÆng ½Ÿy 6x20,cao &gt; 4m</v>
          </cell>
          <cell r="C1250" t="str">
            <v xml:space="preserve"> m2 </v>
          </cell>
          <cell r="D1250">
            <v>42277</v>
          </cell>
          <cell r="E1250">
            <v>10711</v>
          </cell>
          <cell r="F1250">
            <v>0</v>
          </cell>
        </row>
        <row r="1251">
          <cell r="A1251">
            <v>664110</v>
          </cell>
          <cell r="B1251" t="str">
            <v xml:space="preserve">  âp tõéng g­ch gâm bŸt tr¡ng 5x10cm,cao &lt;=4m</v>
          </cell>
          <cell r="C1251" t="str">
            <v xml:space="preserve"> m2 </v>
          </cell>
          <cell r="D1251">
            <v>54024</v>
          </cell>
          <cell r="E1251">
            <v>14657</v>
          </cell>
          <cell r="F1251">
            <v>0</v>
          </cell>
        </row>
        <row r="1252">
          <cell r="A1252">
            <v>664120</v>
          </cell>
          <cell r="B1252" t="str">
            <v xml:space="preserve">  âp tõéng g­ch gâm bŸt tr¡ng 5x10cm,cao &gt;4m</v>
          </cell>
          <cell r="C1252" t="str">
            <v xml:space="preserve"> m2 </v>
          </cell>
          <cell r="D1252">
            <v>54024</v>
          </cell>
          <cell r="E1252">
            <v>16912</v>
          </cell>
          <cell r="F1252">
            <v>0</v>
          </cell>
        </row>
        <row r="1253">
          <cell r="A1253">
            <v>664130</v>
          </cell>
          <cell r="B1253" t="str">
            <v xml:space="preserve">  âp trò g­ch gâm bŸt tr¡ng 5x10cm,cao &lt;=4m</v>
          </cell>
          <cell r="C1253" t="str">
            <v xml:space="preserve"> m2 </v>
          </cell>
          <cell r="D1253">
            <v>54024</v>
          </cell>
          <cell r="E1253">
            <v>20632</v>
          </cell>
          <cell r="F1253">
            <v>0</v>
          </cell>
        </row>
        <row r="1254">
          <cell r="A1254">
            <v>664140</v>
          </cell>
          <cell r="B1254" t="str">
            <v xml:space="preserve">  âp trò g­ch gâm bŸt tr¡ng 5x10cm,cao &gt; 4m</v>
          </cell>
          <cell r="C1254" t="str">
            <v xml:space="preserve"> m2 </v>
          </cell>
          <cell r="D1254">
            <v>54024</v>
          </cell>
          <cell r="E1254">
            <v>23451</v>
          </cell>
          <cell r="F1254">
            <v>0</v>
          </cell>
        </row>
        <row r="1255">
          <cell r="A1255">
            <v>665110</v>
          </cell>
          <cell r="B1255" t="str">
            <v xml:space="preserve">  âp tõéng g­ch v× TQ 30x30, cao &lt;=4m   </v>
          </cell>
          <cell r="C1255" t="str">
            <v xml:space="preserve"> m2 </v>
          </cell>
          <cell r="D1255">
            <v>40510</v>
          </cell>
          <cell r="E1255">
            <v>5637</v>
          </cell>
          <cell r="F1255">
            <v>0</v>
          </cell>
        </row>
        <row r="1256">
          <cell r="A1256">
            <v>665120</v>
          </cell>
          <cell r="B1256" t="str">
            <v xml:space="preserve">  âp tõéng g­ch v× TQ 30x30, cao &gt; 4m   </v>
          </cell>
          <cell r="C1256" t="str">
            <v xml:space="preserve"> m2 </v>
          </cell>
          <cell r="D1256">
            <v>40510</v>
          </cell>
          <cell r="E1256">
            <v>6314</v>
          </cell>
          <cell r="F1256">
            <v>0</v>
          </cell>
        </row>
        <row r="1257">
          <cell r="A1257">
            <v>666110</v>
          </cell>
          <cell r="B1257" t="str">
            <v xml:space="preserve">  âp tõéng ½Ÿ c¸m th­ch 20x20cm,M50         </v>
          </cell>
          <cell r="C1257" t="str">
            <v xml:space="preserve"> m2 </v>
          </cell>
          <cell r="D1257">
            <v>88270</v>
          </cell>
          <cell r="E1257">
            <v>15796</v>
          </cell>
          <cell r="F1257">
            <v>0</v>
          </cell>
        </row>
        <row r="1258">
          <cell r="A1258">
            <v>666120</v>
          </cell>
          <cell r="B1258" t="str">
            <v xml:space="preserve">  âp tõéng ½Ÿ c¸m th­ch 30x30cm,M50         </v>
          </cell>
          <cell r="C1258" t="str">
            <v xml:space="preserve"> m2 </v>
          </cell>
          <cell r="D1258">
            <v>122694</v>
          </cell>
          <cell r="E1258">
            <v>18159</v>
          </cell>
          <cell r="F1258">
            <v>0</v>
          </cell>
        </row>
        <row r="1259">
          <cell r="A1259">
            <v>666130</v>
          </cell>
          <cell r="B1259" t="str">
            <v xml:space="preserve">  âp tõéng ½Ÿ c¸m th­ch 40x40cm,M50         </v>
          </cell>
          <cell r="C1259" t="str">
            <v xml:space="preserve"> m2 </v>
          </cell>
          <cell r="D1259">
            <v>108738</v>
          </cell>
          <cell r="E1259">
            <v>16169</v>
          </cell>
          <cell r="F1259">
            <v>0</v>
          </cell>
        </row>
        <row r="1260">
          <cell r="A1260">
            <v>666140</v>
          </cell>
          <cell r="B1260" t="str">
            <v xml:space="preserve">  âp trò,½¡ ½Ÿ c¸m th­ch 20x20cm,M50        </v>
          </cell>
          <cell r="C1260" t="str">
            <v xml:space="preserve"> m2 </v>
          </cell>
          <cell r="D1260">
            <v>88270</v>
          </cell>
          <cell r="E1260">
            <v>19154</v>
          </cell>
          <cell r="F1260">
            <v>0</v>
          </cell>
        </row>
        <row r="1261">
          <cell r="A1261">
            <v>666150</v>
          </cell>
          <cell r="B1261" t="str">
            <v xml:space="preserve">  âp trò,½¡ ½Ÿ c¸m th­ch 30x30cm,M50        </v>
          </cell>
          <cell r="C1261" t="str">
            <v xml:space="preserve"> m2 </v>
          </cell>
          <cell r="D1261">
            <v>122694</v>
          </cell>
          <cell r="E1261">
            <v>25248</v>
          </cell>
          <cell r="F1261">
            <v>0</v>
          </cell>
        </row>
        <row r="1262">
          <cell r="A1262">
            <v>666160</v>
          </cell>
          <cell r="B1262" t="str">
            <v xml:space="preserve">  âp trò,½¡ ½Ÿ c¸m th­ch 40x40cm,M50        </v>
          </cell>
          <cell r="C1262" t="str">
            <v xml:space="preserve"> m2 </v>
          </cell>
          <cell r="D1262">
            <v>108738</v>
          </cell>
          <cell r="E1262">
            <v>20646</v>
          </cell>
          <cell r="F1262">
            <v>0</v>
          </cell>
        </row>
        <row r="1263">
          <cell r="A1263">
            <v>671111</v>
          </cell>
          <cell r="B1263" t="str">
            <v xml:space="preserve">  LŸng nËn kháng ½Ÿnh m¡u,2cm,H&lt;=4m,M50     </v>
          </cell>
          <cell r="C1263" t="str">
            <v xml:space="preserve"> m2 </v>
          </cell>
          <cell r="D1263">
            <v>4778</v>
          </cell>
          <cell r="E1263">
            <v>748</v>
          </cell>
          <cell r="F1263">
            <v>77</v>
          </cell>
        </row>
        <row r="1264">
          <cell r="A1264">
            <v>671112</v>
          </cell>
          <cell r="B1264" t="str">
            <v xml:space="preserve">  LŸng nËn kháng ½Ÿnh m¡u,2cm,H&lt;=4m,M75     </v>
          </cell>
          <cell r="C1264" t="str">
            <v xml:space="preserve"> m2 </v>
          </cell>
          <cell r="D1264">
            <v>6192</v>
          </cell>
          <cell r="E1264">
            <v>748</v>
          </cell>
          <cell r="F1264">
            <v>77</v>
          </cell>
        </row>
        <row r="1265">
          <cell r="A1265">
            <v>671113</v>
          </cell>
          <cell r="B1265" t="str">
            <v xml:space="preserve">  LŸng nËn kháng ½Ÿnh m¡u,2cm,H&lt;=4m,M100    </v>
          </cell>
          <cell r="C1265" t="str">
            <v xml:space="preserve"> m2 </v>
          </cell>
          <cell r="D1265">
            <v>7513</v>
          </cell>
          <cell r="E1265">
            <v>748</v>
          </cell>
          <cell r="F1265">
            <v>77</v>
          </cell>
        </row>
        <row r="1266">
          <cell r="A1266">
            <v>671121</v>
          </cell>
          <cell r="B1266" t="str">
            <v xml:space="preserve">  LŸng nËn kháng ½Ÿnh m¡u,2cm,H&gt; 4m,M50     </v>
          </cell>
          <cell r="C1266" t="str">
            <v xml:space="preserve"> m2 </v>
          </cell>
          <cell r="D1266">
            <v>4778</v>
          </cell>
          <cell r="E1266">
            <v>858</v>
          </cell>
          <cell r="F1266">
            <v>152</v>
          </cell>
        </row>
        <row r="1267">
          <cell r="A1267">
            <v>671122</v>
          </cell>
          <cell r="B1267" t="str">
            <v xml:space="preserve">  LŸng nËn kháng ½Ÿnh m¡u,2cm,H&gt; 4m,M75     </v>
          </cell>
          <cell r="C1267" t="str">
            <v xml:space="preserve"> m2 </v>
          </cell>
          <cell r="D1267">
            <v>6192</v>
          </cell>
          <cell r="E1267">
            <v>858</v>
          </cell>
          <cell r="F1267">
            <v>152</v>
          </cell>
        </row>
        <row r="1268">
          <cell r="A1268">
            <v>671123</v>
          </cell>
          <cell r="B1268" t="str">
            <v xml:space="preserve">  LŸng nËn kháng ½Ÿnh m¡u,2cm,H&gt; 4m,M100    </v>
          </cell>
          <cell r="C1268" t="str">
            <v xml:space="preserve"> m2 </v>
          </cell>
          <cell r="D1268">
            <v>7513</v>
          </cell>
          <cell r="E1268">
            <v>858</v>
          </cell>
          <cell r="F1268">
            <v>152</v>
          </cell>
        </row>
        <row r="1269">
          <cell r="A1269">
            <v>671131</v>
          </cell>
          <cell r="B1269" t="str">
            <v xml:space="preserve">  LŸng nËn kháng ½Ÿnh m¡u,3cm,H&lt;=4m,M50     </v>
          </cell>
          <cell r="C1269" t="str">
            <v xml:space="preserve"> m2 </v>
          </cell>
          <cell r="D1269">
            <v>6689</v>
          </cell>
          <cell r="E1269">
            <v>1166</v>
          </cell>
          <cell r="F1269">
            <v>107</v>
          </cell>
        </row>
        <row r="1270">
          <cell r="A1270">
            <v>671132</v>
          </cell>
          <cell r="B1270" t="str">
            <v xml:space="preserve">  LŸng nËn kháng ½Ÿnh m¡u,3cm,H&lt;=4m,M75     </v>
          </cell>
          <cell r="C1270" t="str">
            <v xml:space="preserve"> m2 </v>
          </cell>
          <cell r="D1270">
            <v>8669</v>
          </cell>
          <cell r="E1270">
            <v>1166</v>
          </cell>
          <cell r="F1270">
            <v>107</v>
          </cell>
        </row>
        <row r="1271">
          <cell r="A1271">
            <v>671133</v>
          </cell>
          <cell r="B1271" t="str">
            <v xml:space="preserve">  LŸng nËn kháng ½Ÿnh m¡u,3cm,H&lt;=4m,M100    </v>
          </cell>
          <cell r="C1271" t="str">
            <v xml:space="preserve"> m2 </v>
          </cell>
          <cell r="D1271">
            <v>10518</v>
          </cell>
          <cell r="E1271">
            <v>1265</v>
          </cell>
          <cell r="F1271">
            <v>107</v>
          </cell>
        </row>
        <row r="1272">
          <cell r="A1272">
            <v>671141</v>
          </cell>
          <cell r="B1272" t="str">
            <v xml:space="preserve">  LŸng nËn kháng ½Ÿnh m¡u,3cm,H&gt; 4m,M50     </v>
          </cell>
          <cell r="C1272" t="str">
            <v xml:space="preserve"> m2 </v>
          </cell>
          <cell r="D1272">
            <v>6689</v>
          </cell>
          <cell r="E1272">
            <v>1265</v>
          </cell>
          <cell r="F1272">
            <v>178</v>
          </cell>
        </row>
        <row r="1273">
          <cell r="A1273">
            <v>671142</v>
          </cell>
          <cell r="B1273" t="str">
            <v xml:space="preserve">  LŸng nËn kháng ½Ÿnh m¡u,3cm,H&gt; 4m,M75     </v>
          </cell>
          <cell r="C1273" t="str">
            <v xml:space="preserve"> m2 </v>
          </cell>
          <cell r="D1273">
            <v>8669</v>
          </cell>
          <cell r="E1273">
            <v>1265</v>
          </cell>
          <cell r="F1273">
            <v>178</v>
          </cell>
        </row>
        <row r="1274">
          <cell r="A1274">
            <v>671143</v>
          </cell>
          <cell r="B1274" t="str">
            <v xml:space="preserve">  LŸng nËn kháng ½Ÿnh m¡u,3cm,H&gt; 4m,M100    </v>
          </cell>
          <cell r="C1274" t="str">
            <v xml:space="preserve"> m2 </v>
          </cell>
          <cell r="D1274">
            <v>10518</v>
          </cell>
          <cell r="E1274">
            <v>1265</v>
          </cell>
          <cell r="F1274">
            <v>178</v>
          </cell>
        </row>
        <row r="1275">
          <cell r="A1275">
            <v>671211</v>
          </cell>
          <cell r="B1275" t="str">
            <v xml:space="preserve">  LŸng nËn cÜ ½Ÿnh m¡u,2cm,H&lt;=4m,M50        </v>
          </cell>
          <cell r="C1275" t="str">
            <v xml:space="preserve"> m2 </v>
          </cell>
          <cell r="D1275">
            <v>5014</v>
          </cell>
          <cell r="E1275">
            <v>1001</v>
          </cell>
          <cell r="F1275">
            <v>77</v>
          </cell>
        </row>
        <row r="1276">
          <cell r="A1276">
            <v>671212</v>
          </cell>
          <cell r="B1276" t="str">
            <v xml:space="preserve">  LŸng nËn cÜ ½Ÿnh m¡u,2cm,H&lt;=4m,M75        </v>
          </cell>
          <cell r="C1276" t="str">
            <v xml:space="preserve"> m2 </v>
          </cell>
          <cell r="D1276">
            <v>6428</v>
          </cell>
          <cell r="E1276">
            <v>1001</v>
          </cell>
          <cell r="F1276">
            <v>77</v>
          </cell>
        </row>
        <row r="1277">
          <cell r="A1277">
            <v>671213</v>
          </cell>
          <cell r="B1277" t="str">
            <v xml:space="preserve">  LŸng nËn cÜ ½Ÿnh m¡u,2cm,H&lt;=4m,M100       </v>
          </cell>
          <cell r="C1277" t="str">
            <v xml:space="preserve"> m2 </v>
          </cell>
          <cell r="D1277">
            <v>7749</v>
          </cell>
          <cell r="E1277">
            <v>1001</v>
          </cell>
          <cell r="F1277">
            <v>77</v>
          </cell>
        </row>
        <row r="1278">
          <cell r="A1278">
            <v>671221</v>
          </cell>
          <cell r="B1278" t="str">
            <v xml:space="preserve">  LŸng nËn cÜ ½Ÿnh m¡u,2cm,H&gt; 4m,M50        </v>
          </cell>
          <cell r="C1278" t="str">
            <v xml:space="preserve"> m2 </v>
          </cell>
          <cell r="D1278">
            <v>5014</v>
          </cell>
          <cell r="E1278">
            <v>1117</v>
          </cell>
          <cell r="F1278">
            <v>149</v>
          </cell>
        </row>
        <row r="1279">
          <cell r="A1279">
            <v>671222</v>
          </cell>
          <cell r="B1279" t="str">
            <v xml:space="preserve">  LŸng nËn cÜ ½Ÿnh m¡u,2cm,H&gt; 4m,M75        </v>
          </cell>
          <cell r="C1279" t="str">
            <v xml:space="preserve"> m2 </v>
          </cell>
          <cell r="D1279">
            <v>6428</v>
          </cell>
          <cell r="E1279">
            <v>1117</v>
          </cell>
          <cell r="F1279">
            <v>149</v>
          </cell>
        </row>
        <row r="1280">
          <cell r="A1280">
            <v>671223</v>
          </cell>
          <cell r="B1280" t="str">
            <v xml:space="preserve">  LŸng nËn cÜ ½Ÿnh m¡u,2cm,H&gt; 4m,M100       </v>
          </cell>
          <cell r="C1280" t="str">
            <v xml:space="preserve"> m2 </v>
          </cell>
          <cell r="D1280">
            <v>7749</v>
          </cell>
          <cell r="E1280">
            <v>1117</v>
          </cell>
          <cell r="F1280">
            <v>149</v>
          </cell>
        </row>
        <row r="1281">
          <cell r="A1281">
            <v>671231</v>
          </cell>
          <cell r="B1281" t="str">
            <v xml:space="preserve">  LŸng nËn cÜ ½Ÿnh m¡u,3cm,H&lt;=4m,M50        </v>
          </cell>
          <cell r="C1281" t="str">
            <v xml:space="preserve"> m2 </v>
          </cell>
          <cell r="D1281">
            <v>6925</v>
          </cell>
          <cell r="E1281">
            <v>1374</v>
          </cell>
          <cell r="F1281">
            <v>107</v>
          </cell>
        </row>
        <row r="1282">
          <cell r="A1282">
            <v>671232</v>
          </cell>
          <cell r="B1282" t="str">
            <v xml:space="preserve">  LŸng nËn cÜ ½Ÿnh m¡u,3cm,H&lt;=4m,M75        </v>
          </cell>
          <cell r="C1282" t="str">
            <v xml:space="preserve"> m2 </v>
          </cell>
          <cell r="D1282">
            <v>8905</v>
          </cell>
          <cell r="E1282">
            <v>1374</v>
          </cell>
          <cell r="F1282">
            <v>107</v>
          </cell>
        </row>
        <row r="1283">
          <cell r="A1283">
            <v>671233</v>
          </cell>
          <cell r="B1283" t="str">
            <v xml:space="preserve">  LŸng nËn cÜ ½Ÿnh m¡u,3cm,H&lt;=4m,M100       </v>
          </cell>
          <cell r="C1283" t="str">
            <v xml:space="preserve"> m2 </v>
          </cell>
          <cell r="D1283">
            <v>10754</v>
          </cell>
          <cell r="E1283">
            <v>1374</v>
          </cell>
          <cell r="F1283">
            <v>107</v>
          </cell>
        </row>
        <row r="1284">
          <cell r="A1284">
            <v>671241</v>
          </cell>
          <cell r="B1284" t="str">
            <v xml:space="preserve">  LŸng nËn cÜ ½Ÿnh m¡u,3cm,H&gt; 4m,M50        </v>
          </cell>
          <cell r="C1284" t="str">
            <v xml:space="preserve"> m2 </v>
          </cell>
          <cell r="D1284">
            <v>6925</v>
          </cell>
          <cell r="E1284">
            <v>1484</v>
          </cell>
          <cell r="F1284">
            <v>174</v>
          </cell>
        </row>
        <row r="1285">
          <cell r="A1285">
            <v>671242</v>
          </cell>
          <cell r="B1285" t="str">
            <v xml:space="preserve">  LŸng nËn cÜ ½Ÿnh m¡u,3cm,H&gt; 4m,M75        </v>
          </cell>
          <cell r="C1285" t="str">
            <v xml:space="preserve"> m2 </v>
          </cell>
          <cell r="D1285">
            <v>8905</v>
          </cell>
          <cell r="E1285">
            <v>1484</v>
          </cell>
          <cell r="F1285">
            <v>174</v>
          </cell>
        </row>
        <row r="1286">
          <cell r="A1286">
            <v>671243</v>
          </cell>
          <cell r="B1286" t="str">
            <v xml:space="preserve">  LŸng nËn cÜ ½Ÿnh m¡u,3cm,H&gt; 4m,M100       </v>
          </cell>
          <cell r="C1286" t="str">
            <v xml:space="preserve"> m2 </v>
          </cell>
          <cell r="D1286">
            <v>10754</v>
          </cell>
          <cell r="E1286">
            <v>1484</v>
          </cell>
          <cell r="F1286">
            <v>174</v>
          </cell>
        </row>
        <row r="1287">
          <cell r="A1287">
            <v>672111</v>
          </cell>
          <cell r="B1287" t="str">
            <v xml:space="preserve">  LŸng sÅná,mŸi h°t,mŸng nõèc,d¡y 1cm,M50   </v>
          </cell>
          <cell r="C1287" t="str">
            <v xml:space="preserve"> m2 </v>
          </cell>
          <cell r="D1287">
            <v>2485</v>
          </cell>
          <cell r="E1287">
            <v>1297</v>
          </cell>
          <cell r="F1287">
            <v>77</v>
          </cell>
        </row>
        <row r="1288">
          <cell r="A1288">
            <v>672112</v>
          </cell>
          <cell r="B1288" t="str">
            <v xml:space="preserve">  LŸng sÅná,mŸi h°t,mŸng nõèc,d¡y 1cm,M75   </v>
          </cell>
          <cell r="C1288" t="str">
            <v xml:space="preserve"> m2 </v>
          </cell>
          <cell r="D1288">
            <v>3220</v>
          </cell>
          <cell r="E1288">
            <v>1297</v>
          </cell>
          <cell r="F1288">
            <v>77</v>
          </cell>
        </row>
        <row r="1289">
          <cell r="A1289">
            <v>672121</v>
          </cell>
          <cell r="B1289" t="str">
            <v xml:space="preserve">  LŸng bÌ nõèc,giÆng(nõçc,cŸp)d¡y 2cm,M75   </v>
          </cell>
          <cell r="C1289" t="str">
            <v xml:space="preserve"> m2 </v>
          </cell>
          <cell r="D1289">
            <v>5686</v>
          </cell>
          <cell r="E1289">
            <v>1561</v>
          </cell>
          <cell r="F1289">
            <v>77</v>
          </cell>
        </row>
        <row r="1290">
          <cell r="A1290">
            <v>672122</v>
          </cell>
          <cell r="B1290" t="str">
            <v xml:space="preserve">  LŸng bÌ nõèc,giÆng(nõçc,cŸp)d¡y 2cm,M100  </v>
          </cell>
          <cell r="C1290" t="str">
            <v xml:space="preserve"> m2 </v>
          </cell>
          <cell r="D1290">
            <v>6849</v>
          </cell>
          <cell r="E1290">
            <v>1561</v>
          </cell>
          <cell r="F1290">
            <v>77</v>
          </cell>
        </row>
        <row r="1291">
          <cell r="A1291">
            <v>672125</v>
          </cell>
          <cell r="B1291" t="str">
            <v xml:space="preserve">  Lèp châng th¶m              4cm,M100  </v>
          </cell>
          <cell r="C1291" t="str">
            <v xml:space="preserve"> m2 </v>
          </cell>
          <cell r="D1291">
            <v>26849</v>
          </cell>
          <cell r="E1291">
            <v>2561</v>
          </cell>
          <cell r="F1291">
            <v>77</v>
          </cell>
        </row>
        <row r="1292">
          <cell r="A1292">
            <v>672131</v>
          </cell>
          <cell r="B1292" t="str">
            <v xml:space="preserve">  LŸng mõçng(cŸp,r¬nh)        d¡y 1cm,M50   </v>
          </cell>
          <cell r="C1292" t="str">
            <v xml:space="preserve"> m2 </v>
          </cell>
          <cell r="D1292">
            <v>2485</v>
          </cell>
          <cell r="E1292">
            <v>1297</v>
          </cell>
          <cell r="F1292">
            <v>77</v>
          </cell>
        </row>
        <row r="1293">
          <cell r="A1293">
            <v>672132</v>
          </cell>
          <cell r="B1293" t="str">
            <v xml:space="preserve">  LŸng mõçng(cŸp,r¬nh)        d¡y 1cm,M75   </v>
          </cell>
          <cell r="C1293" t="str">
            <v xml:space="preserve"> m2 </v>
          </cell>
          <cell r="D1293">
            <v>3220</v>
          </cell>
          <cell r="E1293">
            <v>1297</v>
          </cell>
          <cell r="F1293">
            <v>77</v>
          </cell>
        </row>
        <row r="1294">
          <cell r="A1294">
            <v>672141</v>
          </cell>
          <cell r="B1294" t="str">
            <v xml:space="preserve">  LŸng h¿ d¡y 3cm         M50           </v>
          </cell>
          <cell r="C1294" t="str">
            <v xml:space="preserve"> m2 </v>
          </cell>
          <cell r="D1294">
            <v>7307</v>
          </cell>
          <cell r="E1294">
            <v>1484</v>
          </cell>
          <cell r="F1294">
            <v>77</v>
          </cell>
        </row>
        <row r="1295">
          <cell r="A1295">
            <v>672142</v>
          </cell>
          <cell r="B1295" t="str">
            <v xml:space="preserve">  LŸng h¿ d¡y 3cm         M75           </v>
          </cell>
          <cell r="C1295" t="str">
            <v xml:space="preserve"> m2 </v>
          </cell>
          <cell r="D1295">
            <v>9400</v>
          </cell>
          <cell r="E1295">
            <v>1484</v>
          </cell>
          <cell r="F1295">
            <v>77</v>
          </cell>
        </row>
        <row r="1296">
          <cell r="A1296">
            <v>672143</v>
          </cell>
          <cell r="B1296" t="str">
            <v xml:space="preserve">  LŸng h¿ d¡y 3cm         M100          </v>
          </cell>
          <cell r="C1296" t="str">
            <v xml:space="preserve"> m2 </v>
          </cell>
          <cell r="D1296">
            <v>11355</v>
          </cell>
          <cell r="E1296">
            <v>1484</v>
          </cell>
          <cell r="F1296">
            <v>77</v>
          </cell>
        </row>
        <row r="1297">
          <cell r="A1297">
            <v>673111</v>
          </cell>
          <cell r="B1297" t="str">
            <v xml:space="preserve">  LŸng ½¡i nõèc,kháng ½Ÿnh m¡u       M75    </v>
          </cell>
          <cell r="C1297" t="str">
            <v xml:space="preserve"> m2 </v>
          </cell>
          <cell r="D1297">
            <v>5449</v>
          </cell>
          <cell r="E1297">
            <v>2749</v>
          </cell>
          <cell r="F1297">
            <v>174</v>
          </cell>
        </row>
        <row r="1298">
          <cell r="A1298">
            <v>673112</v>
          </cell>
          <cell r="B1298" t="str">
            <v xml:space="preserve">  LŸng ½¡i nõèc,kháng ½Ÿnh m¡u,1.5cm,M100   </v>
          </cell>
          <cell r="C1298" t="str">
            <v xml:space="preserve"> m2 </v>
          </cell>
          <cell r="D1298">
            <v>6611</v>
          </cell>
          <cell r="E1298">
            <v>2749</v>
          </cell>
          <cell r="F1298">
            <v>174</v>
          </cell>
        </row>
        <row r="1299">
          <cell r="A1299">
            <v>673121</v>
          </cell>
          <cell r="B1299" t="str">
            <v xml:space="preserve">  LŸng ½¡i nõèc,cÜ ½Ÿnh m¡u,1.5cm,M75       </v>
          </cell>
          <cell r="C1299" t="str">
            <v xml:space="preserve"> m2 </v>
          </cell>
          <cell r="D1299">
            <v>5744</v>
          </cell>
          <cell r="E1299">
            <v>2859</v>
          </cell>
          <cell r="F1299">
            <v>174</v>
          </cell>
        </row>
        <row r="1300">
          <cell r="A1300">
            <v>673122</v>
          </cell>
          <cell r="B1300" t="str">
            <v xml:space="preserve">  LŸng ½¡i nõèc,cÜ ½Ÿnh m¡u,1.5cm,M100      </v>
          </cell>
          <cell r="C1300" t="str">
            <v xml:space="preserve"> m2 </v>
          </cell>
          <cell r="D1300">
            <v>6906</v>
          </cell>
          <cell r="E1300">
            <v>2859</v>
          </cell>
          <cell r="F1300">
            <v>174</v>
          </cell>
        </row>
        <row r="1301">
          <cell r="A1301">
            <v>674110</v>
          </cell>
          <cell r="B1301" t="str">
            <v xml:space="preserve">  LŸng Grainitá nËn,s¡n d¡y 1cm,H&lt;=4m   </v>
          </cell>
          <cell r="C1301" t="str">
            <v xml:space="preserve"> m2 </v>
          </cell>
          <cell r="D1301">
            <v>11525</v>
          </cell>
          <cell r="E1301">
            <v>16713</v>
          </cell>
          <cell r="F1301">
            <v>0</v>
          </cell>
        </row>
        <row r="1302">
          <cell r="A1302">
            <v>674120</v>
          </cell>
          <cell r="B1302" t="str">
            <v xml:space="preserve">  LŸng Grainitá nËn,s¡n d¡y 1cm,H&lt;=4m   </v>
          </cell>
          <cell r="C1302" t="str">
            <v xml:space="preserve"> m2 </v>
          </cell>
          <cell r="D1302">
            <v>11525</v>
          </cell>
          <cell r="E1302">
            <v>20891</v>
          </cell>
          <cell r="F1302">
            <v>0</v>
          </cell>
        </row>
        <row r="1303">
          <cell r="A1303">
            <v>674130</v>
          </cell>
          <cell r="B1303" t="str">
            <v xml:space="preserve">  LŸng Grainitá c·u thang,tam c¶p d¡y1.5cm  </v>
          </cell>
          <cell r="C1303" t="str">
            <v xml:space="preserve"> m2 </v>
          </cell>
          <cell r="D1303">
            <v>18514</v>
          </cell>
          <cell r="E1303">
            <v>30457</v>
          </cell>
          <cell r="F1303">
            <v>0</v>
          </cell>
        </row>
        <row r="1304">
          <cell r="A1304">
            <v>681110</v>
          </cell>
          <cell r="B1304" t="str">
            <v xml:space="preserve">  LŸt g­ch ch× 6.5x10.5x22,M50              </v>
          </cell>
          <cell r="C1304" t="str">
            <v xml:space="preserve"> m2 </v>
          </cell>
          <cell r="D1304">
            <v>22388</v>
          </cell>
          <cell r="E1304">
            <v>1470</v>
          </cell>
          <cell r="F1304">
            <v>0</v>
          </cell>
        </row>
        <row r="1305">
          <cell r="A1305">
            <v>683110</v>
          </cell>
          <cell r="B1305" t="str">
            <v xml:space="preserve">  LŸt g­ch lŸ nem ½çn 20x20 M50             </v>
          </cell>
          <cell r="C1305" t="str">
            <v xml:space="preserve"> m2 </v>
          </cell>
          <cell r="D1305">
            <v>14680</v>
          </cell>
          <cell r="E1305">
            <v>1649</v>
          </cell>
          <cell r="F1305">
            <v>0</v>
          </cell>
        </row>
        <row r="1306">
          <cell r="A1306">
            <v>683120</v>
          </cell>
          <cell r="B1306" t="str">
            <v xml:space="preserve">  LŸt g­ch lŸ nem k¾p 20x20 M50             </v>
          </cell>
          <cell r="C1306" t="str">
            <v xml:space="preserve"> m2 </v>
          </cell>
          <cell r="D1306">
            <v>17053</v>
          </cell>
          <cell r="E1306">
            <v>1649</v>
          </cell>
          <cell r="F1306">
            <v>0</v>
          </cell>
        </row>
        <row r="1307">
          <cell r="A1307">
            <v>684110</v>
          </cell>
          <cell r="B1307" t="str">
            <v xml:space="preserve">  LŸt g­ch xi m¯ng 30x30,cao&lt;=4m,M50        </v>
          </cell>
          <cell r="C1307" t="str">
            <v xml:space="preserve"> m2 </v>
          </cell>
          <cell r="D1307">
            <v>21463</v>
          </cell>
          <cell r="E1307">
            <v>1902</v>
          </cell>
          <cell r="F1307">
            <v>0</v>
          </cell>
        </row>
        <row r="1308">
          <cell r="A1308">
            <v>684120</v>
          </cell>
          <cell r="B1308" t="str">
            <v xml:space="preserve">  LŸt g­ch xi m¯ng 30x30,cao&lt;=4m,M50        </v>
          </cell>
          <cell r="C1308" t="str">
            <v xml:space="preserve"> m2 </v>
          </cell>
          <cell r="D1308">
            <v>21463</v>
          </cell>
          <cell r="E1308">
            <v>2034</v>
          </cell>
          <cell r="F1308">
            <v>0</v>
          </cell>
        </row>
        <row r="1309">
          <cell r="A1309">
            <v>684130</v>
          </cell>
          <cell r="B1309" t="str">
            <v xml:space="preserve">  LŸt g­ch xi m¯ng 20x20,cao&gt; 4m,M50        </v>
          </cell>
          <cell r="C1309" t="str">
            <v xml:space="preserve"> m2 </v>
          </cell>
          <cell r="D1309">
            <v>50593</v>
          </cell>
          <cell r="E1309">
            <v>1869</v>
          </cell>
          <cell r="F1309">
            <v>108</v>
          </cell>
        </row>
        <row r="1310">
          <cell r="A1310">
            <v>684140</v>
          </cell>
          <cell r="B1310" t="str">
            <v xml:space="preserve">  LŸt g­ch xi m¯ng 20x20,cao&gt; 4m,M50        </v>
          </cell>
          <cell r="C1310" t="str">
            <v xml:space="preserve"> m2 </v>
          </cell>
          <cell r="D1310">
            <v>50593</v>
          </cell>
          <cell r="E1310">
            <v>2034</v>
          </cell>
          <cell r="F1310">
            <v>108</v>
          </cell>
        </row>
        <row r="1311">
          <cell r="A1311">
            <v>684101</v>
          </cell>
          <cell r="B1311" t="str">
            <v xml:space="preserve">  LŸt g­ch GRANITO 30x30,cao&lt;=4m,M50        </v>
          </cell>
          <cell r="C1311" t="str">
            <v xml:space="preserve"> m2 </v>
          </cell>
          <cell r="D1311">
            <v>85852</v>
          </cell>
          <cell r="E1311">
            <v>1902</v>
          </cell>
          <cell r="F1311">
            <v>0</v>
          </cell>
        </row>
        <row r="1312">
          <cell r="A1312">
            <v>684102</v>
          </cell>
          <cell r="B1312" t="str">
            <v xml:space="preserve">  LŸt g­ch GRANITO 30x30,cao&gt; 4m,M50        </v>
          </cell>
          <cell r="C1312" t="str">
            <v xml:space="preserve"> m2 </v>
          </cell>
          <cell r="D1312">
            <v>85852</v>
          </cell>
          <cell r="E1312">
            <v>2034</v>
          </cell>
          <cell r="F1312">
            <v>0</v>
          </cell>
        </row>
        <row r="1313">
          <cell r="A1313">
            <v>684103</v>
          </cell>
          <cell r="B1313" t="str">
            <v xml:space="preserve">  LŸt g­ch GRANITO 40x40,cao&lt;=4m,M50        </v>
          </cell>
          <cell r="C1313" t="str">
            <v xml:space="preserve"> m2 </v>
          </cell>
          <cell r="D1313">
            <v>85852</v>
          </cell>
          <cell r="E1313">
            <v>1092</v>
          </cell>
          <cell r="F1313">
            <v>0</v>
          </cell>
        </row>
        <row r="1314">
          <cell r="A1314">
            <v>684104</v>
          </cell>
          <cell r="B1314" t="str">
            <v xml:space="preserve">  LŸt g­ch GRANITO 40x40,cao&gt; 4m,M50        </v>
          </cell>
          <cell r="C1314" t="str">
            <v xml:space="preserve"> m2 </v>
          </cell>
          <cell r="D1314">
            <v>85852</v>
          </cell>
          <cell r="E1314">
            <v>2034</v>
          </cell>
          <cell r="F1314">
            <v>0</v>
          </cell>
        </row>
        <row r="1315">
          <cell r="A1315">
            <v>685110</v>
          </cell>
          <cell r="B1315" t="str">
            <v xml:space="preserve">  LŸt g­ch men sö 15x15,cao&lt;=4m,M50         </v>
          </cell>
          <cell r="C1315" t="str">
            <v xml:space="preserve"> m2 </v>
          </cell>
          <cell r="D1315">
            <v>41203</v>
          </cell>
          <cell r="E1315">
            <v>2063</v>
          </cell>
          <cell r="F1315">
            <v>0</v>
          </cell>
        </row>
        <row r="1316">
          <cell r="A1316">
            <v>685120</v>
          </cell>
          <cell r="B1316" t="str">
            <v xml:space="preserve">  LŸt g­ch men sö 15x15,cao&lt;=4m,M50         </v>
          </cell>
          <cell r="C1316" t="str">
            <v xml:space="preserve"> m2 </v>
          </cell>
          <cell r="D1316">
            <v>41203</v>
          </cell>
          <cell r="E1316">
            <v>2368</v>
          </cell>
          <cell r="F1316">
            <v>108</v>
          </cell>
        </row>
        <row r="1317">
          <cell r="A1317">
            <v>685130</v>
          </cell>
          <cell r="B1317" t="str">
            <v xml:space="preserve">  LŸt g­ch men sö 11x11,cao&lt;=4m,M50         </v>
          </cell>
          <cell r="C1317" t="str">
            <v xml:space="preserve"> m2 </v>
          </cell>
          <cell r="D1317">
            <v>51443</v>
          </cell>
          <cell r="E1317">
            <v>2086</v>
          </cell>
          <cell r="F1317">
            <v>0</v>
          </cell>
        </row>
        <row r="1318">
          <cell r="A1318">
            <v>685140</v>
          </cell>
          <cell r="B1318" t="str">
            <v xml:space="preserve">  LŸt g­ch men sö 11x11,cao&lt;=4m,M50         </v>
          </cell>
          <cell r="C1318" t="str">
            <v xml:space="preserve"> m2 </v>
          </cell>
          <cell r="D1318">
            <v>51443</v>
          </cell>
          <cell r="E1318">
            <v>2424</v>
          </cell>
          <cell r="F1318">
            <v>108</v>
          </cell>
        </row>
        <row r="1319">
          <cell r="A1319">
            <v>685111</v>
          </cell>
          <cell r="B1319" t="str">
            <v xml:space="preserve">  LŸt g­ch men sö 15x15,cao&lt;=4m,M50         </v>
          </cell>
          <cell r="C1319" t="str">
            <v xml:space="preserve"> m2 </v>
          </cell>
          <cell r="D1319">
            <v>41203</v>
          </cell>
          <cell r="E1319">
            <v>2063</v>
          </cell>
          <cell r="F1319">
            <v>0</v>
          </cell>
        </row>
        <row r="1320">
          <cell r="A1320">
            <v>685121</v>
          </cell>
          <cell r="B1320" t="str">
            <v xml:space="preserve">  LŸt g­ch men sö 15x15,cao&lt;=4m,M50         </v>
          </cell>
          <cell r="C1320" t="str">
            <v xml:space="preserve"> m2 </v>
          </cell>
          <cell r="D1320">
            <v>41203</v>
          </cell>
          <cell r="E1320">
            <v>2368</v>
          </cell>
          <cell r="F1320">
            <v>108</v>
          </cell>
        </row>
        <row r="1321">
          <cell r="A1321">
            <v>685131</v>
          </cell>
          <cell r="B1321" t="str">
            <v xml:space="preserve">  LŸt g­ch men sö 11x11,cao&lt;=4m,M50         </v>
          </cell>
          <cell r="C1321" t="str">
            <v xml:space="preserve"> m2 </v>
          </cell>
          <cell r="D1321">
            <v>51443</v>
          </cell>
          <cell r="E1321">
            <v>2086</v>
          </cell>
          <cell r="F1321">
            <v>0</v>
          </cell>
        </row>
        <row r="1322">
          <cell r="A1322">
            <v>685141</v>
          </cell>
          <cell r="B1322" t="str">
            <v xml:space="preserve">  LŸt g­ch men sö 11x11,cao&lt;=4m,M50         </v>
          </cell>
          <cell r="C1322" t="str">
            <v xml:space="preserve"> m2 </v>
          </cell>
          <cell r="D1322">
            <v>51443</v>
          </cell>
          <cell r="E1322">
            <v>2424</v>
          </cell>
          <cell r="F1322">
            <v>108</v>
          </cell>
        </row>
        <row r="1323">
          <cell r="A1323">
            <v>686111</v>
          </cell>
          <cell r="B1323" t="str">
            <v xml:space="preserve">  LŸt g­ch v×       cao&lt;=4m,M50             </v>
          </cell>
          <cell r="C1323" t="str">
            <v xml:space="preserve"> m2 </v>
          </cell>
          <cell r="D1323">
            <v>38669</v>
          </cell>
          <cell r="E1323">
            <v>2255</v>
          </cell>
          <cell r="F1323">
            <v>0</v>
          </cell>
        </row>
        <row r="1324">
          <cell r="A1324">
            <v>686121</v>
          </cell>
          <cell r="B1324" t="str">
            <v xml:space="preserve">  LŸt g­ch v×       cao&gt; 4m,M50             </v>
          </cell>
          <cell r="C1324" t="str">
            <v xml:space="preserve"> m2 </v>
          </cell>
          <cell r="D1324">
            <v>38669</v>
          </cell>
          <cell r="E1324">
            <v>2480</v>
          </cell>
          <cell r="F1324">
            <v>0</v>
          </cell>
        </row>
        <row r="1325">
          <cell r="A1325">
            <v>687110</v>
          </cell>
          <cell r="B1325" t="str">
            <v xml:space="preserve">  LŸt ½Ÿ c¸m th­ch,hoa cõçng 20x20,cao&lt;=4m  </v>
          </cell>
          <cell r="C1325" t="str">
            <v xml:space="preserve"> m2 </v>
          </cell>
          <cell r="D1325">
            <v>86813</v>
          </cell>
          <cell r="E1325">
            <v>5637</v>
          </cell>
          <cell r="F1325">
            <v>0</v>
          </cell>
        </row>
        <row r="1326">
          <cell r="A1326">
            <v>687120</v>
          </cell>
          <cell r="B1326" t="str">
            <v xml:space="preserve">  LŸt ½Ÿ c¸m th­ch,hoa cõçng 20x20,cao&gt; 4m  </v>
          </cell>
          <cell r="C1326" t="str">
            <v xml:space="preserve"> m2 </v>
          </cell>
          <cell r="D1326">
            <v>86813</v>
          </cell>
          <cell r="E1326">
            <v>6201</v>
          </cell>
          <cell r="F1326">
            <v>0</v>
          </cell>
        </row>
        <row r="1327">
          <cell r="A1327">
            <v>687130</v>
          </cell>
          <cell r="B1327" t="str">
            <v xml:space="preserve">  LŸt ½Ÿ c¸m th­ch,hoa cõçng 30x30,cao&lt;=4m  </v>
          </cell>
          <cell r="C1327" t="str">
            <v xml:space="preserve"> m2 </v>
          </cell>
          <cell r="D1327">
            <v>86615</v>
          </cell>
          <cell r="E1327">
            <v>4904</v>
          </cell>
          <cell r="F1327">
            <v>0</v>
          </cell>
        </row>
        <row r="1328">
          <cell r="A1328">
            <v>687140</v>
          </cell>
          <cell r="B1328" t="str">
            <v xml:space="preserve">  LŸt ½Ÿ c¸m th­ch,hoa cõçng 30x30,cao&gt; 4m  </v>
          </cell>
          <cell r="C1328" t="str">
            <v xml:space="preserve"> m2 </v>
          </cell>
          <cell r="D1328">
            <v>86615</v>
          </cell>
          <cell r="E1328">
            <v>5637</v>
          </cell>
          <cell r="F1328">
            <v>0</v>
          </cell>
        </row>
        <row r="1329">
          <cell r="A1329">
            <v>687150</v>
          </cell>
          <cell r="B1329" t="str">
            <v xml:space="preserve">  LŸt ½Ÿ c¸m th­ch,hoa cõçng 40x40,cao&lt;=4m  </v>
          </cell>
          <cell r="C1329" t="str">
            <v xml:space="preserve"> m2 </v>
          </cell>
          <cell r="D1329">
            <v>86482</v>
          </cell>
          <cell r="E1329">
            <v>4172</v>
          </cell>
          <cell r="F1329">
            <v>0</v>
          </cell>
        </row>
        <row r="1330">
          <cell r="A1330">
            <v>687160</v>
          </cell>
          <cell r="B1330" t="str">
            <v xml:space="preserve">  LŸt ½Ÿ c¸m th­ch,hoa cõçng 40x40,cao&gt; 4m  </v>
          </cell>
          <cell r="C1330" t="str">
            <v xml:space="preserve"> m2 </v>
          </cell>
          <cell r="D1330">
            <v>86482</v>
          </cell>
          <cell r="E1330">
            <v>4735</v>
          </cell>
          <cell r="F1330">
            <v>0</v>
          </cell>
        </row>
        <row r="1331">
          <cell r="A1331">
            <v>691110</v>
          </cell>
          <cell r="B1331" t="str">
            <v xml:space="preserve">  L¡m tr·n vái rçm                      </v>
          </cell>
          <cell r="C1331" t="str">
            <v xml:space="preserve"> m2 </v>
          </cell>
          <cell r="D1331">
            <v>53498</v>
          </cell>
          <cell r="E1331">
            <v>3027</v>
          </cell>
          <cell r="F1331">
            <v>898</v>
          </cell>
        </row>
        <row r="1332">
          <cell r="A1332">
            <v>692110</v>
          </cell>
          <cell r="B1332" t="str">
            <v xml:space="preserve">  L¡m tr·n m¿ gå cao&lt;=4m                </v>
          </cell>
          <cell r="C1332" t="str">
            <v xml:space="preserve"> m2 </v>
          </cell>
          <cell r="D1332">
            <v>86369</v>
          </cell>
          <cell r="E1332">
            <v>1513</v>
          </cell>
          <cell r="F1332">
            <v>898</v>
          </cell>
        </row>
        <row r="1333">
          <cell r="A1333">
            <v>692120</v>
          </cell>
          <cell r="B1333" t="str">
            <v xml:space="preserve">  L¡m tr·n m¿ gå cao&gt; 4m                </v>
          </cell>
          <cell r="C1333" t="str">
            <v xml:space="preserve"> m2 </v>
          </cell>
          <cell r="D1333">
            <v>86369</v>
          </cell>
          <cell r="E1333">
            <v>1513</v>
          </cell>
          <cell r="F1333">
            <v>2332</v>
          </cell>
        </row>
        <row r="1334">
          <cell r="A1334">
            <v>696110</v>
          </cell>
          <cell r="B1334" t="str">
            <v xml:space="preserve">  L¡m tr·n cÜt ¾p                           </v>
          </cell>
          <cell r="C1334" t="str">
            <v xml:space="preserve"> m2 </v>
          </cell>
          <cell r="D1334">
            <v>47170</v>
          </cell>
          <cell r="E1334">
            <v>1513</v>
          </cell>
          <cell r="F1334">
            <v>0</v>
          </cell>
        </row>
        <row r="1335">
          <cell r="A1335">
            <v>696210</v>
          </cell>
          <cell r="B1335" t="str">
            <v xml:space="preserve">  L¡m tr·n gå dŸn                           </v>
          </cell>
          <cell r="C1335" t="str">
            <v xml:space="preserve"> m2 </v>
          </cell>
          <cell r="D1335">
            <v>58545</v>
          </cell>
          <cell r="E1335">
            <v>1578</v>
          </cell>
          <cell r="F1335">
            <v>0</v>
          </cell>
        </row>
        <row r="1336">
          <cell r="A1336">
            <v>697210</v>
          </cell>
          <cell r="B1336" t="str">
            <v xml:space="preserve">  Tr·n vŸn ¾p,bàc simili+mît d¡y 5cm,nÂpgå  </v>
          </cell>
          <cell r="C1336" t="str">
            <v xml:space="preserve"> m2 </v>
          </cell>
          <cell r="D1336">
            <v>128090</v>
          </cell>
          <cell r="E1336">
            <v>22540</v>
          </cell>
          <cell r="F1336">
            <v>0</v>
          </cell>
        </row>
        <row r="1337">
          <cell r="A1337">
            <v>697310</v>
          </cell>
          <cell r="B1337" t="str">
            <v xml:space="preserve">  Tr·n vŸn ¾p chia á = Jo¯ng chÖm(nÂp näi)  </v>
          </cell>
          <cell r="C1337" t="str">
            <v xml:space="preserve"> m2 </v>
          </cell>
          <cell r="D1337">
            <v>76001</v>
          </cell>
          <cell r="E1337">
            <v>7892</v>
          </cell>
          <cell r="F1337">
            <v>0</v>
          </cell>
        </row>
        <row r="1338">
          <cell r="A1338">
            <v>697410</v>
          </cell>
          <cell r="B1338" t="str">
            <v xml:space="preserve">  L¡m tr·n = t¶m th­ch cao hoa v¯n 50x50cm  </v>
          </cell>
          <cell r="C1338" t="str">
            <v xml:space="preserve"> m2 </v>
          </cell>
          <cell r="D1338">
            <v>221161</v>
          </cell>
          <cell r="E1338">
            <v>16912</v>
          </cell>
          <cell r="F1338">
            <v>0</v>
          </cell>
        </row>
        <row r="1339">
          <cell r="A1339">
            <v>697510</v>
          </cell>
          <cell r="B1339" t="str">
            <v xml:space="preserve">  L¡m tr·n = t¶m tr·n nhúa 50x50cm      </v>
          </cell>
          <cell r="C1339" t="str">
            <v xml:space="preserve"> m2 </v>
          </cell>
          <cell r="D1339">
            <v>70465</v>
          </cell>
          <cell r="E1339">
            <v>13529</v>
          </cell>
          <cell r="F1339">
            <v>0</v>
          </cell>
        </row>
        <row r="1340">
          <cell r="A1340">
            <v>697610</v>
          </cell>
          <cell r="B1340" t="str">
            <v xml:space="preserve">  L¡m tr·n Lambri gá d¡y 1.0cm          </v>
          </cell>
          <cell r="C1340" t="str">
            <v xml:space="preserve"> m2 </v>
          </cell>
          <cell r="D1340">
            <v>74419</v>
          </cell>
          <cell r="E1340">
            <v>19730</v>
          </cell>
          <cell r="F1340">
            <v>0</v>
          </cell>
        </row>
        <row r="1341">
          <cell r="A1341">
            <v>697620</v>
          </cell>
          <cell r="B1341" t="str">
            <v xml:space="preserve">  L¡m tr·n Lambri gá d¡y 1.5cm          </v>
          </cell>
          <cell r="C1341" t="str">
            <v xml:space="preserve"> m2 </v>
          </cell>
          <cell r="D1341">
            <v>87331</v>
          </cell>
          <cell r="E1341">
            <v>19730</v>
          </cell>
          <cell r="F1341">
            <v>0</v>
          </cell>
        </row>
        <row r="1342">
          <cell r="A1342">
            <v>698210</v>
          </cell>
          <cell r="B1342" t="str">
            <v xml:space="preserve">  VŸch ng¯n = gå vŸn gh¾p khÏt d¡y 1.5cm</v>
          </cell>
          <cell r="C1342" t="str">
            <v xml:space="preserve"> m2 </v>
          </cell>
          <cell r="D1342">
            <v>45476</v>
          </cell>
          <cell r="E1342">
            <v>4284</v>
          </cell>
          <cell r="F1342">
            <v>0</v>
          </cell>
        </row>
        <row r="1343">
          <cell r="A1343">
            <v>698220</v>
          </cell>
          <cell r="B1343" t="str">
            <v xml:space="preserve">  VŸch ng¯n = gå vŸn gh¾p khÏt d¡y 2.0cm</v>
          </cell>
          <cell r="C1343" t="str">
            <v xml:space="preserve"> m2 </v>
          </cell>
          <cell r="D1343">
            <v>60454</v>
          </cell>
          <cell r="E1343">
            <v>4284</v>
          </cell>
          <cell r="F1343">
            <v>0</v>
          </cell>
        </row>
        <row r="1344">
          <cell r="A1344">
            <v>698310</v>
          </cell>
          <cell r="B1344" t="str">
            <v xml:space="preserve">  VŸch ng¯n = gå vŸn chãng mÏ d¡y 1.5cm </v>
          </cell>
          <cell r="C1344" t="str">
            <v xml:space="preserve"> m2 </v>
          </cell>
          <cell r="D1344">
            <v>52707</v>
          </cell>
          <cell r="E1344">
            <v>6539</v>
          </cell>
          <cell r="F1344">
            <v>0</v>
          </cell>
        </row>
        <row r="1345">
          <cell r="A1345">
            <v>698320</v>
          </cell>
          <cell r="B1345" t="str">
            <v xml:space="preserve">  VŸch ng¯n = gå vŸn chãng mÏ d¡y 2.0cm </v>
          </cell>
          <cell r="C1345" t="str">
            <v xml:space="preserve"> m2 </v>
          </cell>
          <cell r="D1345">
            <v>65619</v>
          </cell>
          <cell r="E1345">
            <v>6539</v>
          </cell>
          <cell r="F1345">
            <v>0</v>
          </cell>
        </row>
        <row r="1346">
          <cell r="A1346">
            <v>698410</v>
          </cell>
          <cell r="B1346" t="str">
            <v xml:space="preserve">  Gia cáng &amp; ½Üng chµn tõéng gå,gå 2x10cm   </v>
          </cell>
          <cell r="C1346" t="str">
            <v xml:space="preserve"> m</v>
          </cell>
          <cell r="D1346">
            <v>6237</v>
          </cell>
          <cell r="E1346">
            <v>1779</v>
          </cell>
          <cell r="F1346">
            <v>0</v>
          </cell>
        </row>
        <row r="1347">
          <cell r="A1347">
            <v>698420</v>
          </cell>
          <cell r="B1347" t="str">
            <v xml:space="preserve">  Gia cáng &amp; ½Üng chµn tõéng gå,gå 2x20cm   </v>
          </cell>
          <cell r="C1347" t="str">
            <v xml:space="preserve"> m</v>
          </cell>
          <cell r="D1347">
            <v>12473</v>
          </cell>
          <cell r="E1347">
            <v>2139</v>
          </cell>
          <cell r="F1347">
            <v>0</v>
          </cell>
        </row>
        <row r="1348">
          <cell r="A1348">
            <v>698510</v>
          </cell>
          <cell r="B1348" t="str">
            <v xml:space="preserve">  Gia cáng-l°p tay vÙn C·u thang,gå 8x10cm  </v>
          </cell>
          <cell r="C1348" t="str">
            <v xml:space="preserve"> m</v>
          </cell>
          <cell r="D1348">
            <v>24947</v>
          </cell>
          <cell r="E1348">
            <v>4975</v>
          </cell>
          <cell r="F1348">
            <v>0</v>
          </cell>
        </row>
        <row r="1349">
          <cell r="A1349">
            <v>698520</v>
          </cell>
          <cell r="B1349" t="str">
            <v xml:space="preserve">  Gia cáng-l°p tay vÙn C·u thang,gå 8x14cm  </v>
          </cell>
          <cell r="C1349" t="str">
            <v xml:space="preserve"> m</v>
          </cell>
          <cell r="D1349">
            <v>34979</v>
          </cell>
          <cell r="E1349">
            <v>6094</v>
          </cell>
          <cell r="F1349">
            <v>0</v>
          </cell>
        </row>
        <row r="1350">
          <cell r="A1350">
            <v>698610</v>
          </cell>
          <cell r="B1350" t="str">
            <v xml:space="preserve">  SX-LD khung gå ½Ì ½Üng lõèi,vŸch ng¯n     </v>
          </cell>
          <cell r="C1350" t="str">
            <v xml:space="preserve"> m3 </v>
          </cell>
          <cell r="D1350">
            <v>2393998</v>
          </cell>
          <cell r="E1350">
            <v>90196</v>
          </cell>
          <cell r="F1350">
            <v>0</v>
          </cell>
        </row>
        <row r="1351">
          <cell r="A1351">
            <v>698710</v>
          </cell>
          <cell r="B1351" t="str">
            <v xml:space="preserve">  Gia cáng l°p dúng khung gå d·m s¡n        </v>
          </cell>
          <cell r="C1351" t="str">
            <v xml:space="preserve"> m3 </v>
          </cell>
          <cell r="D1351">
            <v>2393998</v>
          </cell>
          <cell r="E1351">
            <v>112745</v>
          </cell>
          <cell r="F1351">
            <v>0</v>
          </cell>
        </row>
        <row r="1352">
          <cell r="A1352">
            <v>698810</v>
          </cell>
          <cell r="B1352" t="str">
            <v xml:space="preserve">  ‡Üng s¡n vŸn gå rŸp mæng vŸn d¡y 2cm  </v>
          </cell>
          <cell r="C1352" t="str">
            <v xml:space="preserve"> m2 </v>
          </cell>
          <cell r="D1352">
            <v>60454</v>
          </cell>
          <cell r="E1352">
            <v>12289</v>
          </cell>
          <cell r="F1352">
            <v>0</v>
          </cell>
        </row>
        <row r="1353">
          <cell r="A1353">
            <v>698820</v>
          </cell>
          <cell r="B1353" t="str">
            <v xml:space="preserve">  ‡Üng s¡n vŸn gå rŸp mæng vŸn d¡y 3cm  </v>
          </cell>
          <cell r="C1353" t="str">
            <v xml:space="preserve"> m2 </v>
          </cell>
          <cell r="D1353">
            <v>91443</v>
          </cell>
          <cell r="E1353">
            <v>12289</v>
          </cell>
          <cell r="F1353">
            <v>0</v>
          </cell>
        </row>
        <row r="1354">
          <cell r="A1354">
            <v>698910</v>
          </cell>
          <cell r="B1354" t="str">
            <v xml:space="preserve">  Lambris gå ½Üng vŸch,âp tõéng d¡y 1.0cm   </v>
          </cell>
          <cell r="C1354" t="str">
            <v xml:space="preserve"> m2 </v>
          </cell>
          <cell r="D1354">
            <v>34629</v>
          </cell>
          <cell r="E1354">
            <v>14303</v>
          </cell>
          <cell r="F1354">
            <v>0</v>
          </cell>
        </row>
        <row r="1355">
          <cell r="A1355">
            <v>698920</v>
          </cell>
          <cell r="B1355" t="str">
            <v xml:space="preserve">  Lambris gå ½Üng vŸch,âp tõéng d¡y 1.5cm   </v>
          </cell>
          <cell r="C1355" t="str">
            <v xml:space="preserve"> m2 </v>
          </cell>
          <cell r="D1355">
            <v>50124</v>
          </cell>
          <cell r="E1355">
            <v>14303</v>
          </cell>
          <cell r="F1355">
            <v>0</v>
          </cell>
        </row>
        <row r="1356">
          <cell r="A1356">
            <v>699110</v>
          </cell>
          <cell r="B1356" t="str">
            <v xml:space="preserve">  Khuán m°t cŸo b±ng nÂp gå 3x1cm lå 5x5cm  </v>
          </cell>
          <cell r="C1356" t="str">
            <v xml:space="preserve"> m2 </v>
          </cell>
          <cell r="D1356">
            <v>27235</v>
          </cell>
          <cell r="E1356">
            <v>9471</v>
          </cell>
          <cell r="F1356">
            <v>0</v>
          </cell>
        </row>
        <row r="1357">
          <cell r="A1357">
            <v>699120</v>
          </cell>
          <cell r="B1357" t="str">
            <v xml:space="preserve">  Khuán m°t cŸo = nÂp gå 3x1cm lå 10x10cm   </v>
          </cell>
          <cell r="C1357" t="str">
            <v xml:space="preserve"> m2 </v>
          </cell>
          <cell r="D1357">
            <v>19487</v>
          </cell>
          <cell r="E1357">
            <v>8343</v>
          </cell>
          <cell r="F1357">
            <v>0</v>
          </cell>
        </row>
        <row r="1358">
          <cell r="A1358">
            <v>699210</v>
          </cell>
          <cell r="B1358" t="str">
            <v xml:space="preserve">  DiËm mŸi gå vŸn ræng 20-40 vŸn d¡y 2cm</v>
          </cell>
          <cell r="C1358" t="str">
            <v xml:space="preserve"> m2 </v>
          </cell>
          <cell r="D1358">
            <v>60101</v>
          </cell>
          <cell r="E1358">
            <v>3382</v>
          </cell>
          <cell r="F1358">
            <v>0</v>
          </cell>
        </row>
        <row r="1359">
          <cell r="A1359">
            <v>699220</v>
          </cell>
          <cell r="B1359" t="str">
            <v xml:space="preserve">  DiËm mŸi gå vŸn ræng 20-40 vŸn d¡y 3cm</v>
          </cell>
          <cell r="C1359" t="str">
            <v xml:space="preserve"> m2 </v>
          </cell>
          <cell r="D1359">
            <v>91091</v>
          </cell>
          <cell r="E1359">
            <v>3721</v>
          </cell>
          <cell r="F1359">
            <v>0</v>
          </cell>
        </row>
        <row r="1360">
          <cell r="A1360">
            <v>699310</v>
          </cell>
          <cell r="B1360" t="str">
            <v xml:space="preserve">  DŸn Foocmica v¡o cŸc kÆt c¶u d­ng t¶m </v>
          </cell>
          <cell r="C1360" t="str">
            <v xml:space="preserve"> m2 </v>
          </cell>
          <cell r="D1360">
            <v>21514</v>
          </cell>
          <cell r="E1360">
            <v>1127</v>
          </cell>
          <cell r="F1360">
            <v>0</v>
          </cell>
        </row>
        <row r="1361">
          <cell r="A1361">
            <v>699320</v>
          </cell>
          <cell r="B1361" t="str">
            <v xml:space="preserve">  DŸn Foocmica v¡o cŸc KC d­ng ch×,B=3cm</v>
          </cell>
          <cell r="C1361" t="str">
            <v xml:space="preserve"> m</v>
          </cell>
          <cell r="D1361">
            <v>67100</v>
          </cell>
          <cell r="E1361">
            <v>564</v>
          </cell>
          <cell r="F1361">
            <v>0</v>
          </cell>
        </row>
        <row r="1362">
          <cell r="A1362">
            <v>699410</v>
          </cell>
          <cell r="B1362" t="str">
            <v xml:space="preserve">  DŸn gi¶y trang trÏ lÅn tõéng gå vŸn       </v>
          </cell>
          <cell r="C1362" t="str">
            <v xml:space="preserve"> m2 </v>
          </cell>
          <cell r="D1362">
            <v>8775</v>
          </cell>
          <cell r="E1362">
            <v>1127</v>
          </cell>
          <cell r="F1362">
            <v>0</v>
          </cell>
        </row>
        <row r="1363">
          <cell r="A1363">
            <v>699420</v>
          </cell>
          <cell r="B1363" t="str">
            <v xml:space="preserve">  DŸn gi¶y trang trÏ lÅn tõéng trŸt vùa     </v>
          </cell>
          <cell r="C1363" t="str">
            <v xml:space="preserve"> m2 </v>
          </cell>
          <cell r="D1363">
            <v>10971</v>
          </cell>
          <cell r="E1363">
            <v>1353</v>
          </cell>
          <cell r="F1363">
            <v>0</v>
          </cell>
        </row>
        <row r="1364">
          <cell r="A1364">
            <v>699430</v>
          </cell>
          <cell r="B1364" t="str">
            <v xml:space="preserve">  DŸn gi¶y trang trÏ lÅn tr·n gå vŸn        </v>
          </cell>
          <cell r="C1364" t="str">
            <v xml:space="preserve"> m2 </v>
          </cell>
          <cell r="D1364">
            <v>8775</v>
          </cell>
          <cell r="E1364">
            <v>1466</v>
          </cell>
          <cell r="F1364">
            <v>0</v>
          </cell>
        </row>
        <row r="1365">
          <cell r="A1365">
            <v>699440</v>
          </cell>
          <cell r="B1365" t="str">
            <v xml:space="preserve">  DŸn gi¶y trang trÏ lÅn tr·n trŸt vùa      </v>
          </cell>
          <cell r="C1365" t="str">
            <v xml:space="preserve"> m2 </v>
          </cell>
          <cell r="D1365">
            <v>10971</v>
          </cell>
          <cell r="E1365">
            <v>1578</v>
          </cell>
          <cell r="F1365">
            <v>0</v>
          </cell>
        </row>
        <row r="1366">
          <cell r="A1366">
            <v>701110</v>
          </cell>
          <cell r="B1366" t="str">
            <v xml:space="preserve">  Qu¾t vái 1nõèc tr°ng,2nõèc m¡u cao&lt;=4m</v>
          </cell>
          <cell r="C1366" t="str">
            <v xml:space="preserve"> m2 </v>
          </cell>
          <cell r="D1366">
            <v>201</v>
          </cell>
          <cell r="E1366">
            <v>166</v>
          </cell>
          <cell r="F1366">
            <v>0</v>
          </cell>
        </row>
        <row r="1367">
          <cell r="A1367">
            <v>701120</v>
          </cell>
          <cell r="B1367" t="str">
            <v xml:space="preserve">  Qu¾t vái 1nõèc tr°ng,2nõèc m¡u cao&gt; 4m</v>
          </cell>
          <cell r="C1367" t="str">
            <v xml:space="preserve"> m2 </v>
          </cell>
          <cell r="D1367">
            <v>201</v>
          </cell>
          <cell r="E1367">
            <v>197</v>
          </cell>
          <cell r="F1367">
            <v>0</v>
          </cell>
        </row>
        <row r="1368">
          <cell r="A1368">
            <v>701130</v>
          </cell>
          <cell r="B1368" t="str">
            <v xml:space="preserve">  Qu¾t vái 3nõèc tr°ng cao&lt;=4m          </v>
          </cell>
          <cell r="C1368" t="str">
            <v xml:space="preserve"> m2 </v>
          </cell>
          <cell r="D1368">
            <v>103</v>
          </cell>
          <cell r="E1368">
            <v>166</v>
          </cell>
          <cell r="F1368">
            <v>0</v>
          </cell>
        </row>
        <row r="1369">
          <cell r="A1369">
            <v>701140</v>
          </cell>
          <cell r="B1369" t="str">
            <v xml:space="preserve">  Qu¾t vái 3nõèc tr°ng cao&gt; 4m          </v>
          </cell>
          <cell r="C1369" t="str">
            <v xml:space="preserve"> m2 </v>
          </cell>
          <cell r="D1369">
            <v>103</v>
          </cell>
          <cell r="E1369">
            <v>197</v>
          </cell>
          <cell r="F1369">
            <v>0</v>
          </cell>
        </row>
        <row r="1370">
          <cell r="A1370">
            <v>701210</v>
          </cell>
          <cell r="B1370" t="str">
            <v xml:space="preserve">  Qu¾t 2nõèc xi m¯ng v¡o bÅ táng cao&lt;=4m</v>
          </cell>
          <cell r="C1370" t="str">
            <v xml:space="preserve"> m2 </v>
          </cell>
          <cell r="D1370">
            <v>887</v>
          </cell>
          <cell r="E1370">
            <v>204</v>
          </cell>
          <cell r="F1370">
            <v>0</v>
          </cell>
        </row>
        <row r="1371">
          <cell r="A1371">
            <v>701220</v>
          </cell>
          <cell r="B1371" t="str">
            <v xml:space="preserve">  Qu¾t 2nõèc xi m¯ng v¡o bÅ táng cao&gt; 4m</v>
          </cell>
          <cell r="C1371" t="str">
            <v xml:space="preserve"> m2 </v>
          </cell>
          <cell r="D1371">
            <v>887</v>
          </cell>
          <cell r="E1371">
            <v>223</v>
          </cell>
          <cell r="F1371">
            <v>0</v>
          </cell>
        </row>
        <row r="1372">
          <cell r="A1372">
            <v>702110</v>
          </cell>
          <cell r="B1372" t="str">
            <v xml:space="preserve">  Quay vái gai cao&lt;=4m                  </v>
          </cell>
          <cell r="C1372" t="str">
            <v xml:space="preserve"> m2 </v>
          </cell>
          <cell r="D1372">
            <v>490</v>
          </cell>
          <cell r="E1372">
            <v>902</v>
          </cell>
          <cell r="F1372">
            <v>0</v>
          </cell>
        </row>
        <row r="1373">
          <cell r="A1373">
            <v>702120</v>
          </cell>
          <cell r="B1373" t="str">
            <v xml:space="preserve">  Quay vái gai cao&gt; 4m                  </v>
          </cell>
          <cell r="C1373" t="str">
            <v xml:space="preserve"> m2 </v>
          </cell>
          <cell r="D1373">
            <v>490</v>
          </cell>
          <cell r="E1373">
            <v>1127</v>
          </cell>
          <cell r="F1373">
            <v>0</v>
          </cell>
        </row>
        <row r="1374">
          <cell r="A1374">
            <v>702310</v>
          </cell>
          <cell r="B1374" t="str">
            <v xml:space="preserve">  Phun xâp cŸc KC,vùa XM,kháng m¡u,H&lt;=4m</v>
          </cell>
          <cell r="C1374" t="str">
            <v xml:space="preserve"> m2 </v>
          </cell>
          <cell r="D1374">
            <v>5688</v>
          </cell>
          <cell r="E1374">
            <v>5412</v>
          </cell>
          <cell r="F1374">
            <v>0</v>
          </cell>
        </row>
        <row r="1375">
          <cell r="A1375">
            <v>702320</v>
          </cell>
          <cell r="B1375" t="str">
            <v xml:space="preserve">  Phun xâp cŸc KC,vùa XM,cÜ træn m¡u,H&gt; 4m  </v>
          </cell>
          <cell r="C1375" t="str">
            <v xml:space="preserve"> m2 </v>
          </cell>
          <cell r="D1375">
            <v>7544</v>
          </cell>
          <cell r="E1375">
            <v>7216</v>
          </cell>
          <cell r="F1375">
            <v>0</v>
          </cell>
        </row>
        <row r="1376">
          <cell r="A1376">
            <v>702410</v>
          </cell>
          <cell r="B1376" t="str">
            <v xml:space="preserve">  B¨ matit v¡o tõéng                        </v>
          </cell>
          <cell r="C1376" t="str">
            <v xml:space="preserve"> m2 </v>
          </cell>
          <cell r="D1376">
            <v>1502</v>
          </cell>
          <cell r="E1376">
            <v>3382</v>
          </cell>
          <cell r="F1376">
            <v>0</v>
          </cell>
        </row>
        <row r="1377">
          <cell r="A1377">
            <v>702420</v>
          </cell>
          <cell r="B1377" t="str">
            <v xml:space="preserve">  B¨ matit v¡o cæt,d·m,tr·n                 </v>
          </cell>
          <cell r="C1377" t="str">
            <v xml:space="preserve"> m2 </v>
          </cell>
          <cell r="D1377">
            <v>1502</v>
          </cell>
          <cell r="E1377">
            <v>4059</v>
          </cell>
          <cell r="F1377">
            <v>0</v>
          </cell>
        </row>
        <row r="1378">
          <cell r="A1378">
            <v>702430</v>
          </cell>
          <cell r="B1378" t="str">
            <v xml:space="preserve">  B¨ b±ng xi m¯ng v¡o tõéng                 </v>
          </cell>
          <cell r="C1378" t="str">
            <v xml:space="preserve"> m2 </v>
          </cell>
          <cell r="D1378">
            <v>1035</v>
          </cell>
          <cell r="E1378">
            <v>4510</v>
          </cell>
          <cell r="F1378">
            <v>0</v>
          </cell>
        </row>
        <row r="1379">
          <cell r="A1379">
            <v>702440</v>
          </cell>
          <cell r="B1379" t="str">
            <v xml:space="preserve">  B¨ b±ng xi m¯ng v¡o cæt,d·m,tr·n          </v>
          </cell>
          <cell r="C1379" t="str">
            <v xml:space="preserve"> m2 </v>
          </cell>
          <cell r="D1379">
            <v>1035</v>
          </cell>
          <cell r="E1379">
            <v>5412</v>
          </cell>
          <cell r="F1379">
            <v>0</v>
          </cell>
        </row>
        <row r="1380">
          <cell r="A1380">
            <v>703110</v>
          </cell>
          <cell r="B1380" t="str">
            <v xml:space="preserve">  Sçn cøa kÏnh 2nõèc                        </v>
          </cell>
          <cell r="C1380" t="str">
            <v xml:space="preserve"> m2 </v>
          </cell>
          <cell r="D1380">
            <v>1651</v>
          </cell>
          <cell r="E1380">
            <v>381</v>
          </cell>
          <cell r="F1380">
            <v>0</v>
          </cell>
        </row>
        <row r="1381">
          <cell r="A1381">
            <v>703120</v>
          </cell>
          <cell r="B1381" t="str">
            <v xml:space="preserve">  Sçn cøa kÏnh 3nõèc                        </v>
          </cell>
          <cell r="C1381" t="str">
            <v xml:space="preserve"> m2 </v>
          </cell>
          <cell r="D1381">
            <v>2147</v>
          </cell>
          <cell r="E1381">
            <v>493</v>
          </cell>
          <cell r="F1381">
            <v>0</v>
          </cell>
        </row>
        <row r="1382">
          <cell r="A1382">
            <v>703130</v>
          </cell>
          <cell r="B1382" t="str">
            <v xml:space="preserve">  Sçn cøa paná 2nõèc                        </v>
          </cell>
          <cell r="C1382" t="str">
            <v xml:space="preserve"> m2 </v>
          </cell>
          <cell r="D1382">
            <v>4508</v>
          </cell>
          <cell r="E1382">
            <v>951</v>
          </cell>
          <cell r="F1382">
            <v>0</v>
          </cell>
        </row>
        <row r="1383">
          <cell r="A1383">
            <v>703140</v>
          </cell>
          <cell r="B1383" t="str">
            <v xml:space="preserve">  Sçn cøa paná 3nõèc                        </v>
          </cell>
          <cell r="C1383" t="str">
            <v xml:space="preserve"> m2 </v>
          </cell>
          <cell r="D1383">
            <v>5928</v>
          </cell>
          <cell r="E1383">
            <v>1233</v>
          </cell>
          <cell r="F1383">
            <v>0</v>
          </cell>
        </row>
        <row r="1384">
          <cell r="A1384">
            <v>703150</v>
          </cell>
          <cell r="B1384" t="str">
            <v xml:space="preserve">  Sçn cøa chèp 2nõèc                        </v>
          </cell>
          <cell r="C1384" t="str">
            <v xml:space="preserve"> m2 </v>
          </cell>
          <cell r="D1384">
            <v>6143</v>
          </cell>
          <cell r="E1384">
            <v>1427</v>
          </cell>
          <cell r="F1384">
            <v>0</v>
          </cell>
        </row>
        <row r="1385">
          <cell r="A1385">
            <v>703160</v>
          </cell>
          <cell r="B1385" t="str">
            <v xml:space="preserve">  Sçn cøa chèp 3nõèc                        </v>
          </cell>
          <cell r="C1385" t="str">
            <v xml:space="preserve"> m2 </v>
          </cell>
          <cell r="D1385">
            <v>7580</v>
          </cell>
          <cell r="E1385">
            <v>1851</v>
          </cell>
          <cell r="F1385">
            <v>0</v>
          </cell>
        </row>
        <row r="1386">
          <cell r="A1386">
            <v>703210</v>
          </cell>
          <cell r="B1386" t="str">
            <v xml:space="preserve">  Sçn gå 2nõèc                              </v>
          </cell>
          <cell r="C1386" t="str">
            <v xml:space="preserve"> m2 </v>
          </cell>
          <cell r="D1386">
            <v>4095</v>
          </cell>
          <cell r="E1386">
            <v>996</v>
          </cell>
          <cell r="F1386">
            <v>0</v>
          </cell>
        </row>
        <row r="1387">
          <cell r="A1387">
            <v>703220</v>
          </cell>
          <cell r="B1387" t="str">
            <v xml:space="preserve">  Sçn gå 3nõèc                              </v>
          </cell>
          <cell r="C1387" t="str">
            <v xml:space="preserve"> m2 </v>
          </cell>
          <cell r="D1387">
            <v>5284</v>
          </cell>
          <cell r="E1387">
            <v>1285</v>
          </cell>
          <cell r="F1387">
            <v>0</v>
          </cell>
        </row>
        <row r="1388">
          <cell r="A1388">
            <v>703230</v>
          </cell>
          <cell r="B1388" t="str">
            <v xml:space="preserve">  Sçn kÏnh mé 1nõèc                         </v>
          </cell>
          <cell r="C1388" t="str">
            <v xml:space="preserve"> m2 </v>
          </cell>
          <cell r="D1388">
            <v>1275</v>
          </cell>
          <cell r="E1388">
            <v>162</v>
          </cell>
          <cell r="F1388">
            <v>0</v>
          </cell>
        </row>
        <row r="1389">
          <cell r="A1389">
            <v>703310</v>
          </cell>
          <cell r="B1389" t="str">
            <v xml:space="preserve">  Sçn tõéng 2nõèc                           </v>
          </cell>
          <cell r="C1389" t="str">
            <v xml:space="preserve"> m2 </v>
          </cell>
          <cell r="D1389">
            <v>5003</v>
          </cell>
          <cell r="E1389">
            <v>551</v>
          </cell>
          <cell r="F1389">
            <v>0</v>
          </cell>
        </row>
        <row r="1390">
          <cell r="A1390">
            <v>703320</v>
          </cell>
          <cell r="B1390" t="str">
            <v xml:space="preserve">  Sçn tõéng 3nõèc                           </v>
          </cell>
          <cell r="C1390" t="str">
            <v xml:space="preserve"> m2 </v>
          </cell>
          <cell r="D1390">
            <v>7685</v>
          </cell>
          <cell r="E1390">
            <v>703</v>
          </cell>
          <cell r="F1390">
            <v>0</v>
          </cell>
        </row>
        <row r="1391">
          <cell r="A1391">
            <v>703410</v>
          </cell>
          <cell r="B1391" t="str">
            <v xml:space="preserve">  Sçn s°t dÂt 2nõèc                         </v>
          </cell>
          <cell r="C1391" t="str">
            <v xml:space="preserve"> m2 </v>
          </cell>
          <cell r="D1391">
            <v>1014</v>
          </cell>
          <cell r="E1391">
            <v>389</v>
          </cell>
          <cell r="F1391">
            <v>0</v>
          </cell>
        </row>
        <row r="1392">
          <cell r="A1392">
            <v>703420</v>
          </cell>
          <cell r="B1392" t="str">
            <v xml:space="preserve">  Sçn s°t dÂt 3nõèc                         </v>
          </cell>
          <cell r="C1392" t="str">
            <v xml:space="preserve"> m2 </v>
          </cell>
          <cell r="D1392">
            <v>1341</v>
          </cell>
          <cell r="E1392">
            <v>605</v>
          </cell>
          <cell r="F1392">
            <v>0</v>
          </cell>
        </row>
        <row r="1393">
          <cell r="A1393">
            <v>703430</v>
          </cell>
          <cell r="B1393" t="str">
            <v xml:space="preserve">  Sçn s°t th¾p cŸc lo­i 2nõèc               </v>
          </cell>
          <cell r="C1393" t="str">
            <v xml:space="preserve"> m2 </v>
          </cell>
          <cell r="D1393">
            <v>3143</v>
          </cell>
          <cell r="E1393">
            <v>659</v>
          </cell>
          <cell r="F1393">
            <v>0</v>
          </cell>
        </row>
        <row r="1394">
          <cell r="A1394">
            <v>703440</v>
          </cell>
          <cell r="B1394" t="str">
            <v xml:space="preserve">  Sçn s°t th¾p cŸc lo­i 3nõèc               </v>
          </cell>
          <cell r="C1394" t="str">
            <v xml:space="preserve"> m2 </v>
          </cell>
          <cell r="D1394">
            <v>4150</v>
          </cell>
          <cell r="E1394">
            <v>984</v>
          </cell>
          <cell r="F1394">
            <v>0</v>
          </cell>
        </row>
        <row r="1395">
          <cell r="A1395">
            <v>703510</v>
          </cell>
          <cell r="B1395" t="str">
            <v xml:space="preserve">  Sçn silicat v¡o tõéng ½¬ b¨               </v>
          </cell>
          <cell r="C1395" t="str">
            <v xml:space="preserve"> m2 </v>
          </cell>
          <cell r="D1395">
            <v>4128</v>
          </cell>
          <cell r="E1395">
            <v>507</v>
          </cell>
          <cell r="F1395">
            <v>0</v>
          </cell>
        </row>
        <row r="1396">
          <cell r="A1396">
            <v>703520</v>
          </cell>
          <cell r="B1396" t="str">
            <v xml:space="preserve">  Sçn silicat v¡o cæt d·m tr·n ½¬ b¨        </v>
          </cell>
          <cell r="C1396" t="str">
            <v xml:space="preserve"> m2 </v>
          </cell>
          <cell r="D1396">
            <v>4128</v>
          </cell>
          <cell r="E1396">
            <v>631</v>
          </cell>
          <cell r="F1396">
            <v>0</v>
          </cell>
        </row>
        <row r="1397">
          <cell r="A1397">
            <v>704110</v>
          </cell>
          <cell r="B1397" t="str">
            <v xml:space="preserve">  Qu¾t bitum v¡o tõéng nhúa nÜng            </v>
          </cell>
          <cell r="C1397" t="str">
            <v xml:space="preserve"> m2 </v>
          </cell>
          <cell r="D1397">
            <v>5555</v>
          </cell>
          <cell r="E1397">
            <v>757</v>
          </cell>
          <cell r="F1397">
            <v>0</v>
          </cell>
        </row>
        <row r="1398">
          <cell r="A1398">
            <v>704120</v>
          </cell>
          <cell r="B1398" t="str">
            <v xml:space="preserve">  Qu¾t bitum v¡o tõéng nhúa nguæi           </v>
          </cell>
          <cell r="C1398" t="str">
            <v xml:space="preserve"> m2 </v>
          </cell>
          <cell r="D1398">
            <v>1622</v>
          </cell>
          <cell r="E1398">
            <v>216</v>
          </cell>
          <cell r="F1398">
            <v>0</v>
          </cell>
        </row>
        <row r="1399">
          <cell r="A1399">
            <v>704130</v>
          </cell>
          <cell r="B1399" t="str">
            <v xml:space="preserve">  Qu¾t h°c Ïn v¡o gå                        </v>
          </cell>
          <cell r="C1399" t="str">
            <v xml:space="preserve"> m2 </v>
          </cell>
          <cell r="D1399">
            <v>410</v>
          </cell>
          <cell r="E1399">
            <v>649</v>
          </cell>
          <cell r="F1399">
            <v>0</v>
          </cell>
        </row>
        <row r="1400">
          <cell r="A1400">
            <v>704210</v>
          </cell>
          <cell r="B1400" t="str">
            <v xml:space="preserve">  Qu¾t 1 lèp nhúa bitum,dŸn 1 lèp gi¶y d·u  </v>
          </cell>
          <cell r="C1400" t="str">
            <v xml:space="preserve"> m2 </v>
          </cell>
          <cell r="D1400">
            <v>7012</v>
          </cell>
          <cell r="E1400">
            <v>3027</v>
          </cell>
          <cell r="F1400">
            <v>0</v>
          </cell>
        </row>
        <row r="1401">
          <cell r="A1401">
            <v>704220</v>
          </cell>
          <cell r="B1401" t="str">
            <v xml:space="preserve">  Qu¾t 2 lèp nhúa bitum,dŸn 2 lèp gi¶y d·u  </v>
          </cell>
          <cell r="C1401" t="str">
            <v xml:space="preserve"> m2 </v>
          </cell>
          <cell r="D1401">
            <v>14024</v>
          </cell>
          <cell r="E1401">
            <v>4324</v>
          </cell>
          <cell r="F1401">
            <v>0</v>
          </cell>
        </row>
        <row r="1402">
          <cell r="A1402">
            <v>704230</v>
          </cell>
          <cell r="B1402" t="str">
            <v xml:space="preserve">  Qu¾t 3 lèp nhúa bitum,dŸn 2 lèp gi¶y d·u  </v>
          </cell>
          <cell r="C1402" t="str">
            <v xml:space="preserve"> m2 </v>
          </cell>
          <cell r="D1402">
            <v>18191</v>
          </cell>
          <cell r="E1402">
            <v>5080</v>
          </cell>
          <cell r="F1402">
            <v>0</v>
          </cell>
        </row>
        <row r="1403">
          <cell r="A1403">
            <v>704240</v>
          </cell>
          <cell r="B1403" t="str">
            <v xml:space="preserve">  Qu¾t 4 lèp nhúa bitum,dŸn 3 lèp gi¶y d·u  </v>
          </cell>
          <cell r="C1403" t="str">
            <v xml:space="preserve"> m2 </v>
          </cell>
          <cell r="D1403">
            <v>25202</v>
          </cell>
          <cell r="E1403">
            <v>5513</v>
          </cell>
          <cell r="F1403">
            <v>0</v>
          </cell>
        </row>
        <row r="1404">
          <cell r="A1404">
            <v>704310</v>
          </cell>
          <cell r="B1404" t="str">
            <v xml:space="preserve">  Qu¾t 2 lèp nhúa bitum,dŸn 1 lèp bao t¨i   </v>
          </cell>
          <cell r="C1404" t="str">
            <v xml:space="preserve"> m2 </v>
          </cell>
          <cell r="D1404">
            <v>10733</v>
          </cell>
          <cell r="E1404">
            <v>5405</v>
          </cell>
          <cell r="F1404">
            <v>0</v>
          </cell>
        </row>
        <row r="1405">
          <cell r="A1405">
            <v>704320</v>
          </cell>
          <cell r="B1405" t="str">
            <v xml:space="preserve">  Qu¾t 3 lèp nhúa bitum,dŸn 2 lèp bao t¨i   </v>
          </cell>
          <cell r="C1405" t="str">
            <v xml:space="preserve"> m2 </v>
          </cell>
          <cell r="D1405">
            <v>17100</v>
          </cell>
          <cell r="E1405">
            <v>8215</v>
          </cell>
          <cell r="F1405">
            <v>0</v>
          </cell>
        </row>
        <row r="1406">
          <cell r="A1406">
            <v>705010</v>
          </cell>
          <cell r="B1406" t="str">
            <v xml:space="preserve">  Ch¾t khe nâi                              </v>
          </cell>
          <cell r="C1406" t="str">
            <v xml:space="preserve"> m</v>
          </cell>
          <cell r="D1406">
            <v>3212</v>
          </cell>
          <cell r="E1406">
            <v>4108</v>
          </cell>
          <cell r="F1406">
            <v>0</v>
          </cell>
        </row>
        <row r="1407">
          <cell r="A1407">
            <v>706010</v>
          </cell>
          <cell r="B1407" t="str">
            <v xml:space="preserve">  L¡m t·ng làc cŸt lo­i ½öng                </v>
          </cell>
          <cell r="C1407" t="str">
            <v xml:space="preserve"> m3 </v>
          </cell>
          <cell r="D1407">
            <v>62090</v>
          </cell>
          <cell r="E1407">
            <v>13551</v>
          </cell>
          <cell r="F1407">
            <v>0</v>
          </cell>
        </row>
        <row r="1408">
          <cell r="A1408">
            <v>706020</v>
          </cell>
          <cell r="B1408" t="str">
            <v xml:space="preserve">  L¡m t·ng làc cŸt lo­i n±m             </v>
          </cell>
          <cell r="C1408" t="str">
            <v xml:space="preserve"> m3 </v>
          </cell>
          <cell r="D1408">
            <v>62090</v>
          </cell>
          <cell r="E1408">
            <v>8068</v>
          </cell>
          <cell r="F1408">
            <v>0</v>
          </cell>
        </row>
        <row r="1409">
          <cell r="A1409">
            <v>706030</v>
          </cell>
          <cell r="B1409" t="str">
            <v xml:space="preserve">  L¡m t·ng làc ½Ÿ d¯m lo­i ½öng             </v>
          </cell>
          <cell r="C1409" t="str">
            <v xml:space="preserve"> m3 </v>
          </cell>
          <cell r="D1409">
            <v>86239</v>
          </cell>
          <cell r="E1409">
            <v>22447</v>
          </cell>
          <cell r="F1409">
            <v>0</v>
          </cell>
        </row>
        <row r="1410">
          <cell r="A1410">
            <v>706040</v>
          </cell>
          <cell r="B1410" t="str">
            <v xml:space="preserve">  L¡m t·ng làc ½Ÿ d¯m lo­i n±m          </v>
          </cell>
          <cell r="C1410" t="str">
            <v xml:space="preserve"> m3 </v>
          </cell>
          <cell r="D1410">
            <v>86239</v>
          </cell>
          <cell r="E1410">
            <v>26584</v>
          </cell>
          <cell r="F1410">
            <v>0</v>
          </cell>
        </row>
        <row r="1411">
          <cell r="A1411">
            <v>707010</v>
          </cell>
          <cell r="B1411" t="str">
            <v xml:space="preserve">  MiÆt m­ch tõéng ½Ÿ lo­i lßm           </v>
          </cell>
          <cell r="C1411" t="str">
            <v xml:space="preserve"> m</v>
          </cell>
          <cell r="D1411">
            <v>0</v>
          </cell>
          <cell r="E1411">
            <v>1405</v>
          </cell>
          <cell r="F1411">
            <v>0</v>
          </cell>
        </row>
        <row r="1412">
          <cell r="A1412">
            <v>707020</v>
          </cell>
          <cell r="B1412" t="str">
            <v xml:space="preserve">  MiÆt m­ch tõéng ½Ÿ lo­i lãi               </v>
          </cell>
          <cell r="C1412" t="str">
            <v xml:space="preserve"> m</v>
          </cell>
          <cell r="D1412">
            <v>954</v>
          </cell>
          <cell r="E1412">
            <v>1081</v>
          </cell>
          <cell r="F1412">
            <v>0</v>
          </cell>
        </row>
        <row r="1413">
          <cell r="A1413">
            <v>707030</v>
          </cell>
          <cell r="B1413" t="str">
            <v xml:space="preserve">  MiÆt m­ch tõéng g­ch lo­i lßm         </v>
          </cell>
          <cell r="C1413" t="str">
            <v xml:space="preserve"> m</v>
          </cell>
          <cell r="D1413">
            <v>0</v>
          </cell>
          <cell r="E1413">
            <v>2140</v>
          </cell>
          <cell r="F1413">
            <v>0</v>
          </cell>
        </row>
        <row r="1414">
          <cell r="A1414">
            <v>707040</v>
          </cell>
          <cell r="B1414" t="str">
            <v xml:space="preserve">  MiÆt m­ch tõéng g­ch lo­i lãi             </v>
          </cell>
          <cell r="C1414" t="str">
            <v xml:space="preserve"> m</v>
          </cell>
          <cell r="D1414">
            <v>1335</v>
          </cell>
          <cell r="E1414">
            <v>1654</v>
          </cell>
          <cell r="F1414">
            <v>0</v>
          </cell>
        </row>
        <row r="1415">
          <cell r="A1415">
            <v>708110</v>
          </cell>
          <cell r="B1415" t="str">
            <v xml:space="preserve">  L¡m khèp nâi b±ng th¾p kiÌu 1             </v>
          </cell>
          <cell r="C1415" t="str">
            <v xml:space="preserve"> m</v>
          </cell>
          <cell r="D1415">
            <v>171652</v>
          </cell>
          <cell r="E1415">
            <v>26270</v>
          </cell>
          <cell r="F1415">
            <v>4885</v>
          </cell>
        </row>
        <row r="1416">
          <cell r="A1416">
            <v>708120</v>
          </cell>
          <cell r="B1416" t="str">
            <v xml:space="preserve">  L¡m khèp nâi b±ng th¾p kiÌu 2             </v>
          </cell>
          <cell r="C1416" t="str">
            <v xml:space="preserve"> m</v>
          </cell>
          <cell r="D1416">
            <v>78978</v>
          </cell>
          <cell r="E1416">
            <v>16348</v>
          </cell>
          <cell r="F1416">
            <v>1903</v>
          </cell>
        </row>
        <row r="1417">
          <cell r="A1417">
            <v>708130</v>
          </cell>
          <cell r="B1417" t="str">
            <v xml:space="preserve">  L¡m khèp nâi b±ng th¾p kiÌu 3             </v>
          </cell>
          <cell r="C1417" t="str">
            <v xml:space="preserve"> m</v>
          </cell>
          <cell r="D1417">
            <v>85952</v>
          </cell>
          <cell r="E1417">
            <v>10260</v>
          </cell>
          <cell r="F1417">
            <v>2030</v>
          </cell>
        </row>
        <row r="1418">
          <cell r="A1418">
            <v>708140</v>
          </cell>
          <cell r="B1418" t="str">
            <v xml:space="preserve">  L¡m khèp nâi b±ng th¾p kiÌu 4             </v>
          </cell>
          <cell r="C1418" t="str">
            <v xml:space="preserve"> m</v>
          </cell>
          <cell r="D1418">
            <v>115858</v>
          </cell>
          <cell r="E1418">
            <v>11951</v>
          </cell>
          <cell r="F1418">
            <v>2030</v>
          </cell>
        </row>
        <row r="1419">
          <cell r="A1419">
            <v>708150</v>
          </cell>
          <cell r="B1419" t="str">
            <v xml:space="preserve">  L¡m khèp nâi b±ng th¾p kiÌu 5             </v>
          </cell>
          <cell r="C1419" t="str">
            <v xml:space="preserve"> m</v>
          </cell>
          <cell r="D1419">
            <v>456862</v>
          </cell>
          <cell r="E1419">
            <v>16686</v>
          </cell>
          <cell r="F1419">
            <v>1586</v>
          </cell>
        </row>
        <row r="1420">
          <cell r="A1420">
            <v>708210</v>
          </cell>
          <cell r="B1420" t="str">
            <v xml:space="preserve">  L¡m khèp nâi b±ng ½ãng kiÌu 1             </v>
          </cell>
          <cell r="C1420" t="str">
            <v xml:space="preserve"> m</v>
          </cell>
          <cell r="D1420">
            <v>309826</v>
          </cell>
          <cell r="E1420">
            <v>220979</v>
          </cell>
          <cell r="F1420">
            <v>952</v>
          </cell>
        </row>
        <row r="1421">
          <cell r="A1421">
            <v>708220</v>
          </cell>
          <cell r="B1421" t="str">
            <v xml:space="preserve">  L¡m khèp nâi b±ng ½ãng kiÌu 2             </v>
          </cell>
          <cell r="C1421" t="str">
            <v xml:space="preserve"> m</v>
          </cell>
          <cell r="D1421">
            <v>426726</v>
          </cell>
          <cell r="E1421">
            <v>255930</v>
          </cell>
          <cell r="F1421">
            <v>1776</v>
          </cell>
        </row>
        <row r="1422">
          <cell r="A1422">
            <v>708230</v>
          </cell>
          <cell r="B1422" t="str">
            <v xml:space="preserve">  L¡m khèp nâi b±ng ½ãng kiÌu 3             </v>
          </cell>
          <cell r="C1422" t="str">
            <v xml:space="preserve"> m</v>
          </cell>
          <cell r="D1422">
            <v>278629</v>
          </cell>
          <cell r="E1422">
            <v>151078</v>
          </cell>
          <cell r="F1422">
            <v>1396</v>
          </cell>
        </row>
        <row r="1423">
          <cell r="A1423">
            <v>708240</v>
          </cell>
          <cell r="B1423" t="str">
            <v xml:space="preserve">  L¡m khèp nâi b±ng ½ãng kiÌu 4             </v>
          </cell>
          <cell r="C1423" t="str">
            <v xml:space="preserve"> m</v>
          </cell>
          <cell r="D1423">
            <v>239880</v>
          </cell>
          <cell r="E1423">
            <v>182646</v>
          </cell>
          <cell r="F1423">
            <v>1269</v>
          </cell>
        </row>
        <row r="1424">
          <cell r="A1424">
            <v>708310</v>
          </cell>
          <cell r="B1424" t="str">
            <v xml:space="preserve">  L¡m khèp nâi b±ng t¶m nhúa PVC            </v>
          </cell>
          <cell r="C1424" t="str">
            <v xml:space="preserve"> m</v>
          </cell>
          <cell r="D1424">
            <v>40572</v>
          </cell>
          <cell r="E1424">
            <v>24804</v>
          </cell>
          <cell r="F1424">
            <v>0</v>
          </cell>
        </row>
        <row r="1425">
          <cell r="A1425">
            <v>801110</v>
          </cell>
          <cell r="B1425" t="str">
            <v xml:space="preserve">  mÜng ½õéng thoŸt nc &lt;=1.5m cŸt h­t nhÞ    </v>
          </cell>
          <cell r="C1425" t="str">
            <v xml:space="preserve"> m3 </v>
          </cell>
          <cell r="D1425">
            <v>1861.96</v>
          </cell>
          <cell r="E1425">
            <v>80.89</v>
          </cell>
          <cell r="F1425">
            <v>361.79</v>
          </cell>
        </row>
        <row r="1426">
          <cell r="A1426">
            <v>801120</v>
          </cell>
          <cell r="B1426" t="str">
            <v xml:space="preserve">  mÜng ½õéng thoŸt nc &lt;=1.5m cŸt s­n        </v>
          </cell>
          <cell r="C1426" t="str">
            <v xml:space="preserve"> m3 </v>
          </cell>
          <cell r="D1426">
            <v>1862.36</v>
          </cell>
          <cell r="E1426">
            <v>80.89</v>
          </cell>
          <cell r="F1426">
            <v>361.79</v>
          </cell>
        </row>
        <row r="1427">
          <cell r="A1427">
            <v>801130</v>
          </cell>
          <cell r="B1427" t="str">
            <v xml:space="preserve">  mÜng ½õéng thoŸt nc &lt;=1.5m ½Ÿ d¯m     </v>
          </cell>
          <cell r="C1427" t="str">
            <v xml:space="preserve"> m3 </v>
          </cell>
          <cell r="D1427">
            <v>8836</v>
          </cell>
          <cell r="E1427">
            <v>81.3</v>
          </cell>
          <cell r="F1427">
            <v>891.45</v>
          </cell>
        </row>
        <row r="1428">
          <cell r="A1428">
            <v>801140</v>
          </cell>
          <cell r="B1428" t="str">
            <v xml:space="preserve">  mÜng ½õéng thoŸt nc &lt;=1.5m ½Ÿ hæc         </v>
          </cell>
          <cell r="C1428" t="str">
            <v xml:space="preserve"> m3 </v>
          </cell>
          <cell r="D1428">
            <v>7093.13</v>
          </cell>
          <cell r="E1428">
            <v>329.56</v>
          </cell>
          <cell r="F1428">
            <v>2199.6799999999998</v>
          </cell>
        </row>
        <row r="1429">
          <cell r="A1429">
            <v>801150</v>
          </cell>
          <cell r="B1429" t="str">
            <v xml:space="preserve">  mÜng ½õéng thoŸt nc &lt;=1.5m ½Ÿ hæc ch¿nba  </v>
          </cell>
          <cell r="C1429" t="str">
            <v xml:space="preserve"> m3 </v>
          </cell>
          <cell r="D1429">
            <v>6785.11</v>
          </cell>
          <cell r="E1429">
            <v>329.56</v>
          </cell>
          <cell r="F1429">
            <v>2199.6799999999998</v>
          </cell>
        </row>
        <row r="1430">
          <cell r="A1430">
            <v>801160</v>
          </cell>
          <cell r="B1430" t="str">
            <v xml:space="preserve">  mÜng ½õéng thoŸt nc &lt;=1.5m ½Ÿ hæc , d¯m   </v>
          </cell>
          <cell r="C1430" t="str">
            <v xml:space="preserve"> m3 </v>
          </cell>
          <cell r="D1430">
            <v>6949.02</v>
          </cell>
          <cell r="E1430">
            <v>305.14999999999998</v>
          </cell>
          <cell r="F1430">
            <v>2199.6799999999998</v>
          </cell>
        </row>
        <row r="1431">
          <cell r="A1431">
            <v>900001</v>
          </cell>
          <cell r="B1431" t="str">
            <v xml:space="preserve">  Trãng cÞ v×a h¿                           </v>
          </cell>
          <cell r="C1431" t="str">
            <v xml:space="preserve">   m2 </v>
          </cell>
          <cell r="D1431">
            <v>14720</v>
          </cell>
          <cell r="E1431">
            <v>0</v>
          </cell>
          <cell r="F1431">
            <v>0</v>
          </cell>
        </row>
        <row r="1432">
          <cell r="A1432">
            <v>900002</v>
          </cell>
          <cell r="B1432" t="str">
            <v xml:space="preserve">  Sçn phï hiÌu,biÌu tõìng nh¡ mŸy           </v>
          </cell>
          <cell r="C1432" t="str">
            <v xml:space="preserve">   m2 </v>
          </cell>
          <cell r="D1432">
            <v>46000</v>
          </cell>
          <cell r="E1432">
            <v>0</v>
          </cell>
          <cell r="F1432">
            <v>0</v>
          </cell>
        </row>
        <row r="1433">
          <cell r="A1433">
            <v>900003</v>
          </cell>
          <cell r="B1433" t="str">
            <v xml:space="preserve">  CŸnh cäng th¾p                            </v>
          </cell>
          <cell r="C1433" t="str">
            <v xml:space="preserve">   m2 </v>
          </cell>
          <cell r="D1433">
            <v>368000</v>
          </cell>
          <cell r="E1433">
            <v>0</v>
          </cell>
          <cell r="F1433">
            <v>0</v>
          </cell>
        </row>
        <row r="1434">
          <cell r="A1434">
            <v>900004</v>
          </cell>
          <cell r="B1434" t="str">
            <v xml:space="preserve">  Lèp cŸch nhiÎt                            </v>
          </cell>
          <cell r="C1434" t="str">
            <v xml:space="preserve">   m2 </v>
          </cell>
          <cell r="D1434">
            <v>46000</v>
          </cell>
          <cell r="E1434">
            <v>0</v>
          </cell>
          <cell r="F1434">
            <v>0</v>
          </cell>
        </row>
        <row r="1435">
          <cell r="A1435">
            <v>900005</v>
          </cell>
          <cell r="B1435" t="str">
            <v xml:space="preserve">  Cøa kÏnh khung th¾p                       </v>
          </cell>
          <cell r="C1435" t="str">
            <v xml:space="preserve">   m2 </v>
          </cell>
          <cell r="D1435">
            <v>322000</v>
          </cell>
          <cell r="E1435">
            <v>0</v>
          </cell>
          <cell r="F1435">
            <v>0</v>
          </cell>
        </row>
        <row r="1436">
          <cell r="A1436">
            <v>900006</v>
          </cell>
          <cell r="B1436" t="str">
            <v xml:space="preserve">  Vºn chuyÌn càc                            </v>
          </cell>
          <cell r="C1436" t="str">
            <v xml:space="preserve">   m  </v>
          </cell>
          <cell r="D1436">
            <v>23000</v>
          </cell>
          <cell r="E1436">
            <v>0</v>
          </cell>
          <cell r="F1436">
            <v>0</v>
          </cell>
        </row>
        <row r="1437">
          <cell r="A1437">
            <v>900007</v>
          </cell>
          <cell r="B1437" t="str">
            <v xml:space="preserve">  Tr·n nhÂ                                  </v>
          </cell>
          <cell r="C1437" t="str">
            <v xml:space="preserve">   m2 </v>
          </cell>
          <cell r="D1437">
            <v>73600</v>
          </cell>
          <cell r="E1437">
            <v>0</v>
          </cell>
          <cell r="F1437">
            <v>0</v>
          </cell>
        </row>
        <row r="1438">
          <cell r="A1438">
            <v>900008</v>
          </cell>
          <cell r="B1438" t="str">
            <v xml:space="preserve">  Lõèi ch°n cøa mŸi                         </v>
          </cell>
          <cell r="C1438" t="str">
            <v xml:space="preserve">   m2 </v>
          </cell>
          <cell r="D1438">
            <v>23000</v>
          </cell>
          <cell r="E1438">
            <v>0</v>
          </cell>
          <cell r="F1438">
            <v>0</v>
          </cell>
        </row>
        <row r="1439">
          <cell r="A1439">
            <v>900009</v>
          </cell>
          <cell r="B1439" t="str">
            <v xml:space="preserve">  Cøa th¾p ½¸y                              </v>
          </cell>
          <cell r="C1439" t="str">
            <v xml:space="preserve">   m2 </v>
          </cell>
          <cell r="D1439">
            <v>368000</v>
          </cell>
          <cell r="E1439">
            <v>0</v>
          </cell>
          <cell r="F1439">
            <v>0</v>
          </cell>
        </row>
        <row r="1440">
          <cell r="A1440">
            <v>900010</v>
          </cell>
          <cell r="B1440" t="str">
            <v xml:space="preserve">  Cøa ½i kÏnh khung nhám                </v>
          </cell>
          <cell r="C1440" t="str">
            <v xml:space="preserve">   m2 </v>
          </cell>
          <cell r="D1440">
            <v>598000</v>
          </cell>
          <cell r="E1440">
            <v>0</v>
          </cell>
          <cell r="F1440">
            <v>0</v>
          </cell>
        </row>
        <row r="1441">
          <cell r="A1441">
            <v>900011</v>
          </cell>
          <cell r="B1441" t="str">
            <v xml:space="preserve">  Cøa ½i paná gå                            </v>
          </cell>
          <cell r="C1441" t="str">
            <v xml:space="preserve">   m2 </v>
          </cell>
          <cell r="D1441">
            <v>322000</v>
          </cell>
          <cell r="E1441">
            <v>0</v>
          </cell>
          <cell r="F1441">
            <v>0</v>
          </cell>
        </row>
        <row r="1442">
          <cell r="A1442">
            <v>900012</v>
          </cell>
          <cell r="B1442" t="str">
            <v xml:space="preserve">  Cøa sä paná gå                            </v>
          </cell>
          <cell r="C1442" t="str">
            <v xml:space="preserve">   m2 </v>
          </cell>
          <cell r="D1442">
            <v>322000</v>
          </cell>
          <cell r="E1442">
            <v>0</v>
          </cell>
          <cell r="F1442">
            <v>0</v>
          </cell>
        </row>
        <row r="1443">
          <cell r="A1443">
            <v>900013</v>
          </cell>
          <cell r="B1443" t="str">
            <v xml:space="preserve">  Khuán cøa k¾p                             </v>
          </cell>
          <cell r="C1443" t="str">
            <v xml:space="preserve">   m  </v>
          </cell>
          <cell r="D1443">
            <v>110400</v>
          </cell>
          <cell r="E1443">
            <v>0</v>
          </cell>
          <cell r="F1443">
            <v>0</v>
          </cell>
        </row>
        <row r="1444">
          <cell r="A1444">
            <v>900014</v>
          </cell>
          <cell r="B1444" t="str">
            <v xml:space="preserve">  VŸch ng¯n Formica                         </v>
          </cell>
          <cell r="C1444" t="str">
            <v xml:space="preserve">   m2 </v>
          </cell>
          <cell r="D1444">
            <v>230000</v>
          </cell>
          <cell r="E1444">
            <v>0</v>
          </cell>
          <cell r="F1444">
            <v>0</v>
          </cell>
        </row>
        <row r="1445">
          <cell r="A1445">
            <v>900015</v>
          </cell>
          <cell r="B1445" t="str">
            <v xml:space="preserve">  Buláng mÜng                               </v>
          </cell>
          <cell r="C1445" t="str">
            <v xml:space="preserve">   CŸi   </v>
          </cell>
          <cell r="D1445">
            <v>36800</v>
          </cell>
          <cell r="E1445">
            <v>0</v>
          </cell>
          <cell r="F1445">
            <v>0</v>
          </cell>
        </row>
        <row r="1446">
          <cell r="A1446">
            <v>900016</v>
          </cell>
          <cell r="B1446" t="str">
            <v xml:space="preserve">  Cøa sä kÏnh khung gå                      </v>
          </cell>
          <cell r="C1446" t="str">
            <v xml:space="preserve">   m2 </v>
          </cell>
          <cell r="D1446">
            <v>294400</v>
          </cell>
          <cell r="E1446">
            <v>0</v>
          </cell>
          <cell r="F1446">
            <v>0</v>
          </cell>
        </row>
        <row r="1447">
          <cell r="A1447">
            <v>900017</v>
          </cell>
          <cell r="B1447" t="str">
            <v xml:space="preserve">  Tõéng kÏnh khung nhám                 </v>
          </cell>
          <cell r="C1447" t="str">
            <v xml:space="preserve">   m2 </v>
          </cell>
          <cell r="D1447">
            <v>414000</v>
          </cell>
          <cell r="E1447">
            <v>0</v>
          </cell>
          <cell r="F1447">
            <v>0</v>
          </cell>
        </row>
        <row r="1448">
          <cell r="A1448">
            <v>900018</v>
          </cell>
          <cell r="B1448" t="str">
            <v xml:space="preserve">  ng thoŸt nõèc PVC                        </v>
          </cell>
          <cell r="C1448" t="str">
            <v xml:space="preserve">   m  </v>
          </cell>
          <cell r="D1448">
            <v>36800</v>
          </cell>
          <cell r="E1448">
            <v>0</v>
          </cell>
          <cell r="F1448">
            <v>0</v>
          </cell>
        </row>
        <row r="1449">
          <cell r="A1449">
            <v>900019</v>
          </cell>
          <cell r="B1449" t="str">
            <v xml:space="preserve">  V¨i nhúa PVC tr¨i s¡n                     </v>
          </cell>
          <cell r="C1449" t="str">
            <v xml:space="preserve">   m2 </v>
          </cell>
          <cell r="D1449">
            <v>25760</v>
          </cell>
          <cell r="E1449">
            <v>0</v>
          </cell>
          <cell r="F1449">
            <v>0</v>
          </cell>
        </row>
        <row r="1450">
          <cell r="A1450">
            <v>900020</v>
          </cell>
          <cell r="B1450" t="str">
            <v xml:space="preserve">  ng th¾p lan can                          </v>
          </cell>
          <cell r="C1450" t="str">
            <v xml:space="preserve">   m  </v>
          </cell>
          <cell r="D1450">
            <v>41400</v>
          </cell>
          <cell r="E1450">
            <v>0</v>
          </cell>
          <cell r="F1450">
            <v>0</v>
          </cell>
        </row>
        <row r="1451">
          <cell r="A1451">
            <v>900021</v>
          </cell>
          <cell r="B1451" t="str">
            <v xml:space="preserve">  CŸp gi±ng mŸi                             </v>
          </cell>
          <cell r="C1451" t="str">
            <v xml:space="preserve">   m  </v>
          </cell>
          <cell r="D1451">
            <v>27600</v>
          </cell>
          <cell r="E1451">
            <v>0</v>
          </cell>
          <cell r="F1451">
            <v>0</v>
          </cell>
        </row>
        <row r="1452">
          <cell r="A1452">
            <v>900022</v>
          </cell>
          <cell r="B1452" t="str">
            <v xml:space="preserve">  XÆp g­ch mõçng cŸp                        </v>
          </cell>
          <cell r="C1452" t="str">
            <v xml:space="preserve">   m2 </v>
          </cell>
          <cell r="D1452">
            <v>32200</v>
          </cell>
          <cell r="E1452">
            <v>0</v>
          </cell>
          <cell r="F1452">
            <v>0</v>
          </cell>
        </row>
        <row r="1453">
          <cell r="A1453">
            <v>900023</v>
          </cell>
          <cell r="B1453" t="str">
            <v xml:space="preserve">  Nhµn cáng l°p Lèp cŸch nhiÎt              </v>
          </cell>
          <cell r="C1453" t="str">
            <v xml:space="preserve">   m2 </v>
          </cell>
          <cell r="D1453">
            <v>2760</v>
          </cell>
          <cell r="E1453">
            <v>0</v>
          </cell>
          <cell r="F1453">
            <v>0</v>
          </cell>
        </row>
        <row r="1454">
          <cell r="A1454">
            <v>900024</v>
          </cell>
          <cell r="B1454" t="str">
            <v xml:space="preserve">  Lõèi th¾p ½ë lèp cŸch nhiÎt               </v>
          </cell>
          <cell r="C1454" t="str">
            <v xml:space="preserve">   m2 </v>
          </cell>
          <cell r="D1454">
            <v>3680</v>
          </cell>
          <cell r="E1454">
            <v>0</v>
          </cell>
          <cell r="F1454">
            <v>0</v>
          </cell>
        </row>
        <row r="1455">
          <cell r="A1455">
            <v>900025</v>
          </cell>
          <cell r="B1455" t="str">
            <v xml:space="preserve">  Cøa chèp,cøa sä kÏnh khung nhám       </v>
          </cell>
          <cell r="C1455" t="str">
            <v xml:space="preserve">   m2 </v>
          </cell>
          <cell r="D1455">
            <v>524400</v>
          </cell>
          <cell r="E1455">
            <v>0</v>
          </cell>
          <cell r="F1455">
            <v>0</v>
          </cell>
        </row>
        <row r="1456">
          <cell r="A1456">
            <v>900026</v>
          </cell>
          <cell r="B1456" t="str">
            <v xml:space="preserve">  Nhµn cáng l°p tõéng tán                   </v>
          </cell>
          <cell r="C1456" t="str">
            <v xml:space="preserve">   m2 </v>
          </cell>
          <cell r="D1456">
            <v>9200</v>
          </cell>
          <cell r="E1456">
            <v>0</v>
          </cell>
          <cell r="F1456">
            <v>0</v>
          </cell>
        </row>
        <row r="1457">
          <cell r="A1457">
            <v>900027</v>
          </cell>
          <cell r="B1457" t="str">
            <v xml:space="preserve">  MŸi tán lìp ViÎt nam                  </v>
          </cell>
          <cell r="C1457" t="str">
            <v xml:space="preserve">   m2 </v>
          </cell>
          <cell r="D1457">
            <v>98440</v>
          </cell>
          <cell r="E1457">
            <v>0</v>
          </cell>
          <cell r="F1457">
            <v>0</v>
          </cell>
        </row>
        <row r="1458">
          <cell r="A1458">
            <v>900028</v>
          </cell>
          <cell r="B1458" t="str">
            <v xml:space="preserve">  Khuán cøa ½çn                             </v>
          </cell>
          <cell r="C1458" t="str">
            <v xml:space="preserve">   m  </v>
          </cell>
          <cell r="D1458">
            <v>55200</v>
          </cell>
          <cell r="E1458">
            <v>0</v>
          </cell>
          <cell r="F1458">
            <v>0</v>
          </cell>
        </row>
        <row r="1459">
          <cell r="A1459">
            <v>900029</v>
          </cell>
          <cell r="B1459" t="str">
            <v xml:space="preserve">  Lõèi B40                                  </v>
          </cell>
          <cell r="C1459" t="str">
            <v xml:space="preserve">   m2 </v>
          </cell>
          <cell r="D1459">
            <v>27600</v>
          </cell>
          <cell r="E1459">
            <v>0</v>
          </cell>
          <cell r="F1459">
            <v>0</v>
          </cell>
        </row>
        <row r="1460">
          <cell r="A1460">
            <v>900030</v>
          </cell>
          <cell r="B1460" t="str">
            <v xml:space="preserve">  Thø ½æng càc                              </v>
          </cell>
          <cell r="C1460" t="str">
            <v xml:space="preserve">    càc   </v>
          </cell>
          <cell r="D1460">
            <v>2300000</v>
          </cell>
          <cell r="E1460">
            <v>0</v>
          </cell>
          <cell r="F1460">
            <v>0</v>
          </cell>
        </row>
        <row r="1461">
          <cell r="A1461">
            <v>900031</v>
          </cell>
          <cell r="B1461" t="str">
            <v xml:space="preserve">  Sçn nËn nh¡                               </v>
          </cell>
          <cell r="C1461" t="str">
            <v xml:space="preserve">   m2 </v>
          </cell>
          <cell r="D1461">
            <v>27600</v>
          </cell>
          <cell r="E1461">
            <v>0</v>
          </cell>
          <cell r="F1461">
            <v>0</v>
          </cell>
        </row>
        <row r="1462">
          <cell r="A1462">
            <v>900032</v>
          </cell>
          <cell r="B1462" t="str">
            <v xml:space="preserve">  ‡Ÿ d¯m lÜt nËn nh¡                        </v>
          </cell>
          <cell r="C1462" t="str">
            <v xml:space="preserve">   m3  </v>
          </cell>
          <cell r="D1462">
            <v>239200</v>
          </cell>
          <cell r="E1462">
            <v>0</v>
          </cell>
          <cell r="F1462">
            <v>0</v>
          </cell>
        </row>
        <row r="1463">
          <cell r="A1463">
            <v>900033</v>
          </cell>
          <cell r="B1463" t="str">
            <v xml:space="preserve">  S¨n xu¶t kÆt c¶u th¾p cõéng ½æ cao        </v>
          </cell>
          <cell r="C1463" t="str">
            <v xml:space="preserve">   t¶n </v>
          </cell>
          <cell r="D1463">
            <v>13800000</v>
          </cell>
          <cell r="E1463">
            <v>0</v>
          </cell>
          <cell r="F1463">
            <v>0</v>
          </cell>
        </row>
        <row r="1464">
          <cell r="A1464">
            <v>900034</v>
          </cell>
          <cell r="B1464" t="str">
            <v xml:space="preserve">  L°p dúng kÆt c¶u th¾p cõéng ½æ cao        </v>
          </cell>
          <cell r="C1464" t="str">
            <v xml:space="preserve">   t¶n </v>
          </cell>
          <cell r="D1464">
            <v>1840000</v>
          </cell>
          <cell r="E1464">
            <v>0</v>
          </cell>
          <cell r="F1464">
            <v>0</v>
          </cell>
        </row>
        <row r="1465">
          <cell r="A1465">
            <v>900035</v>
          </cell>
          <cell r="B1465" t="str">
            <v xml:space="preserve">  CŸt træn nhúa ½õéng                       </v>
          </cell>
          <cell r="C1465" t="str">
            <v xml:space="preserve">   m3  </v>
          </cell>
          <cell r="D1465">
            <v>368000</v>
          </cell>
          <cell r="E1465">
            <v>0</v>
          </cell>
          <cell r="F1465">
            <v>0</v>
          </cell>
        </row>
        <row r="1466">
          <cell r="A1466">
            <v>900036</v>
          </cell>
          <cell r="B1466" t="str">
            <v xml:space="preserve">  Qu¾t Eboxy châng th¶m                 </v>
          </cell>
          <cell r="C1466" t="str">
            <v xml:space="preserve">   m2 </v>
          </cell>
          <cell r="D1466">
            <v>46000</v>
          </cell>
          <cell r="E1466">
            <v>0</v>
          </cell>
          <cell r="F1466">
            <v>0</v>
          </cell>
        </row>
        <row r="1467">
          <cell r="A1467">
            <v>900037</v>
          </cell>
          <cell r="B1467" t="str">
            <v xml:space="preserve">  HÎ thâng ½Üng mê cøa                      </v>
          </cell>
          <cell r="C1467" t="str">
            <v xml:space="preserve">    bæ    </v>
          </cell>
          <cell r="D1467">
            <v>46000000</v>
          </cell>
          <cell r="E1467">
            <v>0</v>
          </cell>
          <cell r="F1467">
            <v>0</v>
          </cell>
        </row>
        <row r="1468">
          <cell r="A1468">
            <v>900038</v>
          </cell>
          <cell r="B1468" t="str">
            <v xml:space="preserve">  ‡ºp bÅ táng ½·u càc                       </v>
          </cell>
          <cell r="C1468" t="str">
            <v xml:space="preserve">    càc   </v>
          </cell>
          <cell r="D1468">
            <v>13800</v>
          </cell>
          <cell r="E1468">
            <v>0</v>
          </cell>
          <cell r="F1468">
            <v>0</v>
          </cell>
        </row>
        <row r="1469">
          <cell r="A1469">
            <v>900039</v>
          </cell>
          <cell r="B1469" t="str">
            <v xml:space="preserve">  Thø tØnh càc                              </v>
          </cell>
          <cell r="C1469" t="str">
            <v xml:space="preserve">    càc   </v>
          </cell>
          <cell r="D1469">
            <v>16560000</v>
          </cell>
          <cell r="E1469">
            <v>0</v>
          </cell>
          <cell r="F1469">
            <v>0</v>
          </cell>
        </row>
        <row r="1470">
          <cell r="A1470">
            <v>900040</v>
          </cell>
          <cell r="B1470" t="str">
            <v xml:space="preserve">  Tõéng kÏnh khung gå                       </v>
          </cell>
          <cell r="C1470" t="str">
            <v xml:space="preserve">   m2 </v>
          </cell>
          <cell r="D1470">
            <v>230000</v>
          </cell>
          <cell r="E1470">
            <v>0</v>
          </cell>
          <cell r="F1470">
            <v>0</v>
          </cell>
        </row>
        <row r="1471">
          <cell r="A1471">
            <v>900041</v>
          </cell>
          <cell r="B1471" t="str">
            <v xml:space="preserve">  Th¾p kháng g×                             </v>
          </cell>
          <cell r="C1471" t="str">
            <v xml:space="preserve">   t¶n </v>
          </cell>
          <cell r="D1471">
            <v>29440000</v>
          </cell>
          <cell r="E1471">
            <v>0</v>
          </cell>
          <cell r="F1471">
            <v>0</v>
          </cell>
        </row>
        <row r="1472">
          <cell r="A1472">
            <v>900042</v>
          </cell>
          <cell r="B1472" t="str">
            <v xml:space="preserve">  Tõéng hoa bÅ táng                         </v>
          </cell>
          <cell r="C1472" t="str">
            <v xml:space="preserve">   m2 </v>
          </cell>
          <cell r="D1472">
            <v>78200</v>
          </cell>
          <cell r="E1472">
            <v>0</v>
          </cell>
          <cell r="F1472">
            <v>0</v>
          </cell>
        </row>
        <row r="1473">
          <cell r="A1473">
            <v>900043</v>
          </cell>
          <cell r="B1473" t="str">
            <v xml:space="preserve">  L¡m mŸi tán trŸng kÁm AUSNAm          </v>
          </cell>
          <cell r="C1473" t="str">
            <v xml:space="preserve">   m2 </v>
          </cell>
          <cell r="D1473">
            <v>138000</v>
          </cell>
          <cell r="E1473">
            <v>0</v>
          </cell>
          <cell r="F1473">
            <v>0</v>
          </cell>
        </row>
        <row r="1474">
          <cell r="A1474">
            <v>900044</v>
          </cell>
          <cell r="B1474" t="str">
            <v xml:space="preserve">  Buláng mÜng  D42                          </v>
          </cell>
          <cell r="C1474" t="str">
            <v xml:space="preserve">   CŸi   </v>
          </cell>
          <cell r="D1474">
            <v>55200</v>
          </cell>
          <cell r="E1474">
            <v>0</v>
          </cell>
          <cell r="F1474">
            <v>0</v>
          </cell>
        </row>
        <row r="1475">
          <cell r="A1475">
            <v>900045</v>
          </cell>
          <cell r="B1475" t="str">
            <v xml:space="preserve">  Xø lû mÜng cñ                             </v>
          </cell>
          <cell r="C1475" t="str">
            <v xml:space="preserve">   CŸi   </v>
          </cell>
          <cell r="D1475">
            <v>18400000</v>
          </cell>
          <cell r="E1475">
            <v>0</v>
          </cell>
          <cell r="F1475">
            <v>0</v>
          </cell>
        </row>
        <row r="1476">
          <cell r="A1476">
            <v>900046</v>
          </cell>
          <cell r="B1476" t="str">
            <v xml:space="preserve">  M¡i nh³n m´t BT NËn                       </v>
          </cell>
          <cell r="C1476" t="str">
            <v xml:space="preserve">   m2 </v>
          </cell>
          <cell r="D1476">
            <v>23000</v>
          </cell>
          <cell r="E1476">
            <v>0</v>
          </cell>
          <cell r="F1476">
            <v>0</v>
          </cell>
        </row>
        <row r="1477">
          <cell r="A1477">
            <v>900047</v>
          </cell>
          <cell r="B1477" t="str">
            <v xml:space="preserve">  GiÆng khoan + Bçm                     </v>
          </cell>
          <cell r="C1477" t="str">
            <v xml:space="preserve">   CŸi   </v>
          </cell>
          <cell r="D1477">
            <v>92000000</v>
          </cell>
          <cell r="E1477">
            <v>0</v>
          </cell>
          <cell r="F1477">
            <v>0</v>
          </cell>
        </row>
        <row r="1478">
          <cell r="A1478">
            <v>900048</v>
          </cell>
          <cell r="B1478" t="str">
            <v xml:space="preserve">  Khuán cøa k¾p                             </v>
          </cell>
          <cell r="C1478" t="str">
            <v xml:space="preserve">   m  </v>
          </cell>
          <cell r="D1478">
            <v>110400</v>
          </cell>
          <cell r="E1478">
            <v>0</v>
          </cell>
          <cell r="F1478">
            <v>0</v>
          </cell>
        </row>
        <row r="1479">
          <cell r="A1479">
            <v>900049</v>
          </cell>
          <cell r="B1479" t="str">
            <v xml:space="preserve">  Mua càc 200x200                           </v>
          </cell>
          <cell r="C1479" t="str">
            <v xml:space="preserve">   m  </v>
          </cell>
          <cell r="D1479">
            <v>82800</v>
          </cell>
          <cell r="E1479">
            <v>0</v>
          </cell>
          <cell r="F1479">
            <v>0</v>
          </cell>
        </row>
        <row r="1480">
          <cell r="A1480">
            <v>900050</v>
          </cell>
          <cell r="B1480" t="str">
            <v xml:space="preserve">  ‡Üng càc 200x200                          </v>
          </cell>
          <cell r="C1480" t="str">
            <v xml:space="preserve">   m  </v>
          </cell>
          <cell r="D1480">
            <v>27600</v>
          </cell>
          <cell r="E1480">
            <v>0</v>
          </cell>
          <cell r="F1480">
            <v>0</v>
          </cell>
        </row>
        <row r="1481">
          <cell r="A1481">
            <v>900051</v>
          </cell>
          <cell r="B1481" t="str">
            <v xml:space="preserve">  Mua càc 250x250                           </v>
          </cell>
          <cell r="C1481" t="str">
            <v xml:space="preserve">   m  </v>
          </cell>
          <cell r="D1481">
            <v>101200</v>
          </cell>
          <cell r="E1481">
            <v>0</v>
          </cell>
          <cell r="F1481">
            <v>0</v>
          </cell>
        </row>
        <row r="1482">
          <cell r="A1482">
            <v>900052</v>
          </cell>
          <cell r="B1482" t="str">
            <v xml:space="preserve">  ‡Üng càc 250x250                          </v>
          </cell>
          <cell r="C1482" t="str">
            <v xml:space="preserve">   m  </v>
          </cell>
          <cell r="D1482">
            <v>28980</v>
          </cell>
          <cell r="E1482">
            <v>0</v>
          </cell>
          <cell r="F1482">
            <v>0</v>
          </cell>
        </row>
        <row r="1483">
          <cell r="A1483">
            <v>900075</v>
          </cell>
          <cell r="B1483" t="str">
            <v xml:space="preserve">  âng câng BT D1000,L=5m,miÎng loe  (‡)     </v>
          </cell>
          <cell r="C1483" t="str">
            <v xml:space="preserve">  CŸi</v>
          </cell>
          <cell r="D1483">
            <v>2040000</v>
          </cell>
          <cell r="E1483">
            <v>0</v>
          </cell>
          <cell r="F1483">
            <v>0</v>
          </cell>
        </row>
        <row r="1484">
          <cell r="A1484">
            <v>900076</v>
          </cell>
          <cell r="B1484" t="str">
            <v xml:space="preserve">  âng câng BT D1000,L=1m,miÎng loe  (‡)     </v>
          </cell>
          <cell r="C1484" t="str">
            <v xml:space="preserve">  CŸi</v>
          </cell>
          <cell r="D1484">
            <v>438000</v>
          </cell>
          <cell r="E1484">
            <v>0</v>
          </cell>
          <cell r="F1484">
            <v>0</v>
          </cell>
        </row>
        <row r="1485">
          <cell r="A1485">
            <v>900077</v>
          </cell>
          <cell r="B1485" t="str">
            <v xml:space="preserve">  âng câng BT D1000,L=1m,miÎng b±ng (‡)     </v>
          </cell>
          <cell r="C1485" t="str">
            <v xml:space="preserve">  CŸi</v>
          </cell>
          <cell r="D1485">
            <v>398000</v>
          </cell>
          <cell r="E1485">
            <v>0</v>
          </cell>
          <cell r="F1485">
            <v>0</v>
          </cell>
        </row>
        <row r="1486">
          <cell r="A1486">
            <v>900078</v>
          </cell>
          <cell r="B1486" t="str">
            <v xml:space="preserve">  âng câng BT D1000,L=5m,miÎng loe  (B)     </v>
          </cell>
          <cell r="C1486" t="str">
            <v xml:space="preserve">  CŸi</v>
          </cell>
          <cell r="D1486">
            <v>1090000</v>
          </cell>
          <cell r="E1486">
            <v>0</v>
          </cell>
          <cell r="F1486">
            <v>0</v>
          </cell>
        </row>
        <row r="1487">
          <cell r="A1487">
            <v>900079</v>
          </cell>
          <cell r="B1487" t="str">
            <v xml:space="preserve">  âng câng BT D1000,L=1m,miÎng loe  (B)     </v>
          </cell>
          <cell r="C1487" t="str">
            <v xml:space="preserve">  CŸi</v>
          </cell>
          <cell r="D1487">
            <v>438000</v>
          </cell>
          <cell r="E1487">
            <v>0</v>
          </cell>
          <cell r="F1487">
            <v>0</v>
          </cell>
        </row>
        <row r="1488">
          <cell r="A1488">
            <v>900080</v>
          </cell>
          <cell r="B1488" t="str">
            <v xml:space="preserve">  âng câng BT D1000,L=1m,miÎng b±ng (B)     </v>
          </cell>
          <cell r="C1488" t="str">
            <v xml:space="preserve">  CŸi</v>
          </cell>
          <cell r="D1488">
            <v>398000</v>
          </cell>
          <cell r="E1488">
            <v>0</v>
          </cell>
          <cell r="F1488">
            <v>0</v>
          </cell>
        </row>
        <row r="1489">
          <cell r="A1489">
            <v>900081</v>
          </cell>
          <cell r="B1489" t="str">
            <v xml:space="preserve">  âng câng BT D800, L=5m,t¨i tràng ‡        </v>
          </cell>
          <cell r="C1489" t="str">
            <v xml:space="preserve">  CŸi</v>
          </cell>
          <cell r="D1489">
            <v>1440000</v>
          </cell>
          <cell r="E1489">
            <v>0</v>
          </cell>
          <cell r="F1489">
            <v>0</v>
          </cell>
        </row>
        <row r="1490">
          <cell r="A1490">
            <v>900082</v>
          </cell>
          <cell r="B1490" t="str">
            <v xml:space="preserve">  âng câng BT D800, L=1m,miÎng loe          </v>
          </cell>
          <cell r="C1490" t="str">
            <v xml:space="preserve">  CŸi</v>
          </cell>
          <cell r="D1490">
            <v>318000</v>
          </cell>
          <cell r="E1490">
            <v>0</v>
          </cell>
          <cell r="F1490">
            <v>0</v>
          </cell>
        </row>
        <row r="1491">
          <cell r="A1491">
            <v>900083</v>
          </cell>
          <cell r="B1491" t="str">
            <v xml:space="preserve">  âng câng BT D600, L=5m,miÎng loe  (‡)     </v>
          </cell>
          <cell r="C1491" t="str">
            <v xml:space="preserve">  CŸi</v>
          </cell>
          <cell r="D1491">
            <v>810000</v>
          </cell>
          <cell r="E1491">
            <v>0</v>
          </cell>
          <cell r="F1491">
            <v>0</v>
          </cell>
        </row>
        <row r="1492">
          <cell r="A1492">
            <v>900084</v>
          </cell>
          <cell r="B1492" t="str">
            <v xml:space="preserve">  âng câng BT D600, L=5m,miÎng loe  (C)     </v>
          </cell>
          <cell r="C1492" t="str">
            <v xml:space="preserve">  CŸi</v>
          </cell>
          <cell r="D1492">
            <v>780000</v>
          </cell>
          <cell r="E1492">
            <v>0</v>
          </cell>
          <cell r="F1492">
            <v>0</v>
          </cell>
        </row>
        <row r="1493">
          <cell r="A1493">
            <v>900085</v>
          </cell>
          <cell r="B1493" t="str">
            <v xml:space="preserve">  âng câng BT D400, L=4m,miÎng loe  (‡)     </v>
          </cell>
          <cell r="C1493" t="str">
            <v xml:space="preserve">  CŸi</v>
          </cell>
          <cell r="D1493">
            <v>344000</v>
          </cell>
          <cell r="E1493">
            <v>0</v>
          </cell>
          <cell r="F1493">
            <v>0</v>
          </cell>
        </row>
        <row r="1494">
          <cell r="A1494">
            <v>900086</v>
          </cell>
          <cell r="B1494" t="str">
            <v xml:space="preserve">  âng câng BT D400, L=2m,miÎng loe  (‡)     </v>
          </cell>
          <cell r="C1494" t="str">
            <v xml:space="preserve">  CŸi</v>
          </cell>
          <cell r="D1494">
            <v>172000</v>
          </cell>
          <cell r="E1494">
            <v>0</v>
          </cell>
          <cell r="F1494">
            <v>0</v>
          </cell>
        </row>
        <row r="1495">
          <cell r="A1495">
            <v>900087</v>
          </cell>
          <cell r="B1495" t="str">
            <v xml:space="preserve">  âng câng BT D400, L=4m,miÎng b±ng (‡)     </v>
          </cell>
          <cell r="C1495" t="str">
            <v xml:space="preserve">  CŸi</v>
          </cell>
          <cell r="D1495">
            <v>324000</v>
          </cell>
          <cell r="E1495">
            <v>0</v>
          </cell>
          <cell r="F1495">
            <v>0</v>
          </cell>
        </row>
        <row r="1496">
          <cell r="A1496">
            <v>900088</v>
          </cell>
          <cell r="B1496" t="str">
            <v xml:space="preserve">  âng câng BT D400, L=4m,miÎng loe  (C)     </v>
          </cell>
          <cell r="C1496" t="str">
            <v xml:space="preserve">  CŸi</v>
          </cell>
          <cell r="D1496">
            <v>344000</v>
          </cell>
          <cell r="E1496">
            <v>0</v>
          </cell>
          <cell r="F1496">
            <v>0</v>
          </cell>
        </row>
        <row r="1497">
          <cell r="A1497">
            <v>900089</v>
          </cell>
          <cell r="B1497" t="str">
            <v xml:space="preserve">  âng câng BT D400, L=4m,miÎng b±ng (C)     </v>
          </cell>
          <cell r="C1497" t="str">
            <v xml:space="preserve">  CŸi</v>
          </cell>
          <cell r="D1497">
            <v>324000</v>
          </cell>
          <cell r="E1497">
            <v>0</v>
          </cell>
          <cell r="F1497">
            <v>0</v>
          </cell>
        </row>
        <row r="1498">
          <cell r="A1498">
            <v>900090</v>
          </cell>
          <cell r="B1498" t="str">
            <v xml:space="preserve">  âng câng BT D400, L=2m,miÎng loe  (C)     </v>
          </cell>
          <cell r="C1498" t="str">
            <v xml:space="preserve">  CŸi</v>
          </cell>
          <cell r="D1498">
            <v>112000</v>
          </cell>
          <cell r="E1498">
            <v>0</v>
          </cell>
          <cell r="F1498">
            <v>0</v>
          </cell>
        </row>
        <row r="1499">
          <cell r="A1499">
            <v>900091</v>
          </cell>
          <cell r="B1499" t="str">
            <v xml:space="preserve">  âng câng BT D400, L=1m,miÎng b±ng (C)     </v>
          </cell>
          <cell r="C1499" t="str">
            <v xml:space="preserve">  CŸi</v>
          </cell>
          <cell r="D1499">
            <v>80000</v>
          </cell>
          <cell r="E1499">
            <v>0</v>
          </cell>
          <cell r="F1499">
            <v>0</v>
          </cell>
        </row>
        <row r="1500">
          <cell r="A1500">
            <v>900092</v>
          </cell>
          <cell r="B1500" t="str">
            <v xml:space="preserve">  âng câng BT D400, L=4m,miÎng loe  (B)     </v>
          </cell>
          <cell r="C1500" t="str">
            <v xml:space="preserve">  CŸi</v>
          </cell>
          <cell r="D1500">
            <v>334000</v>
          </cell>
          <cell r="E1500">
            <v>0</v>
          </cell>
          <cell r="F1500">
            <v>0</v>
          </cell>
        </row>
        <row r="1501">
          <cell r="A1501">
            <v>900093</v>
          </cell>
          <cell r="B1501" t="str">
            <v xml:space="preserve">  âng câng BT D400, L=4m,miÎng b±ng (B)     </v>
          </cell>
          <cell r="C1501" t="str">
            <v xml:space="preserve">  CŸi</v>
          </cell>
          <cell r="D1501">
            <v>314000</v>
          </cell>
          <cell r="E1501">
            <v>0</v>
          </cell>
          <cell r="F1501">
            <v>0</v>
          </cell>
        </row>
        <row r="1502">
          <cell r="A1502">
            <v>900094</v>
          </cell>
          <cell r="B1502" t="str">
            <v xml:space="preserve">  âng câng BT D300, L=1m,t¨i tràng ‡        </v>
          </cell>
          <cell r="C1502" t="str">
            <v xml:space="preserve">  CŸi</v>
          </cell>
          <cell r="D1502">
            <v>48000</v>
          </cell>
          <cell r="E1502">
            <v>0</v>
          </cell>
          <cell r="F1502">
            <v>0</v>
          </cell>
        </row>
        <row r="1503">
          <cell r="A1503">
            <v>900095</v>
          </cell>
          <cell r="B1503" t="str">
            <v xml:space="preserve">  âng câng BT D300, L=1m,t¨i tràng C        </v>
          </cell>
          <cell r="C1503" t="str">
            <v xml:space="preserve">  CŸi</v>
          </cell>
          <cell r="D1503">
            <v>48000</v>
          </cell>
          <cell r="E1503">
            <v>0</v>
          </cell>
          <cell r="F1503">
            <v>0</v>
          </cell>
        </row>
        <row r="1504">
          <cell r="A1504">
            <v>900096</v>
          </cell>
          <cell r="B1504" t="str">
            <v xml:space="preserve">  âng câng BT D300, L=1m,t¨i tràng B        </v>
          </cell>
          <cell r="C1504" t="str">
            <v xml:space="preserve">  CŸi</v>
          </cell>
          <cell r="D1504">
            <v>38000</v>
          </cell>
          <cell r="E1504">
            <v>0</v>
          </cell>
          <cell r="F1504">
            <v>0</v>
          </cell>
        </row>
        <row r="1505">
          <cell r="A1505">
            <v>900097</v>
          </cell>
          <cell r="B1505" t="str">
            <v xml:space="preserve">  ‡Æ câng  D1000                            </v>
          </cell>
          <cell r="C1505" t="str">
            <v xml:space="preserve">  CŸi</v>
          </cell>
          <cell r="D1505">
            <v>90000</v>
          </cell>
          <cell r="E1505">
            <v>0</v>
          </cell>
          <cell r="F1505">
            <v>0</v>
          </cell>
        </row>
        <row r="1506">
          <cell r="A1506">
            <v>900098</v>
          </cell>
          <cell r="B1506" t="str">
            <v xml:space="preserve">  ‡Æ câng  D800                             </v>
          </cell>
          <cell r="C1506" t="str">
            <v xml:space="preserve">  CŸi</v>
          </cell>
          <cell r="D1506">
            <v>60000</v>
          </cell>
          <cell r="E1506">
            <v>0</v>
          </cell>
          <cell r="F1506">
            <v>0</v>
          </cell>
        </row>
        <row r="1507">
          <cell r="A1507">
            <v>900099</v>
          </cell>
          <cell r="B1507" t="str">
            <v xml:space="preserve">  ‡Æ câng  D600                             </v>
          </cell>
          <cell r="C1507" t="str">
            <v xml:space="preserve">  CŸi</v>
          </cell>
          <cell r="D1507">
            <v>44000</v>
          </cell>
          <cell r="E1507">
            <v>0</v>
          </cell>
          <cell r="F1507">
            <v>0</v>
          </cell>
        </row>
        <row r="1508">
          <cell r="A1508">
            <v>900100</v>
          </cell>
          <cell r="B1508" t="str">
            <v xml:space="preserve">  ‡Æ câng  D400                             </v>
          </cell>
          <cell r="C1508" t="str">
            <v xml:space="preserve">  CŸi</v>
          </cell>
          <cell r="D1508">
            <v>22000</v>
          </cell>
          <cell r="E1508">
            <v>0</v>
          </cell>
          <cell r="F1508">
            <v>0</v>
          </cell>
        </row>
        <row r="1509">
          <cell r="A1509">
            <v>900101</v>
          </cell>
          <cell r="B1509" t="str">
            <v xml:space="preserve">  L‡ âng câng BT D1000,L=5m             </v>
          </cell>
          <cell r="C1509" t="str">
            <v xml:space="preserve">  CŸi</v>
          </cell>
          <cell r="D1509">
            <v>200000</v>
          </cell>
          <cell r="E1509">
            <v>40000</v>
          </cell>
          <cell r="F1509">
            <v>0</v>
          </cell>
        </row>
        <row r="1510">
          <cell r="A1510">
            <v>900102</v>
          </cell>
          <cell r="B1510" t="str">
            <v xml:space="preserve">  L‡ âng câng BT D1000,L=1m             </v>
          </cell>
          <cell r="C1510" t="str">
            <v xml:space="preserve">  CŸi</v>
          </cell>
          <cell r="D1510">
            <v>43000</v>
          </cell>
          <cell r="E1510">
            <v>8000</v>
          </cell>
          <cell r="F1510">
            <v>0</v>
          </cell>
        </row>
        <row r="1511">
          <cell r="A1511">
            <v>900103</v>
          </cell>
          <cell r="B1511" t="str">
            <v xml:space="preserve">  L‡ âng câng BT D800, L=5m             </v>
          </cell>
          <cell r="C1511" t="str">
            <v xml:space="preserve">  CŸi</v>
          </cell>
          <cell r="D1511">
            <v>140000</v>
          </cell>
          <cell r="E1511">
            <v>40000</v>
          </cell>
          <cell r="F1511">
            <v>0</v>
          </cell>
        </row>
        <row r="1512">
          <cell r="A1512">
            <v>900104</v>
          </cell>
          <cell r="B1512" t="str">
            <v xml:space="preserve">  L‡ âng câng BT D800, L=1m             </v>
          </cell>
          <cell r="C1512" t="str">
            <v xml:space="preserve">  CŸi</v>
          </cell>
          <cell r="D1512">
            <v>31000</v>
          </cell>
          <cell r="E1512">
            <v>8000</v>
          </cell>
          <cell r="F1512">
            <v>0</v>
          </cell>
        </row>
        <row r="1513">
          <cell r="A1513">
            <v>900105</v>
          </cell>
          <cell r="B1513" t="str">
            <v xml:space="preserve">  L‡ âng câng BT D600, L=5m             </v>
          </cell>
          <cell r="C1513" t="str">
            <v xml:space="preserve">  CŸi</v>
          </cell>
          <cell r="D1513">
            <v>78000</v>
          </cell>
          <cell r="E1513">
            <v>40000</v>
          </cell>
          <cell r="F1513">
            <v>0</v>
          </cell>
        </row>
        <row r="1514">
          <cell r="A1514">
            <v>900106</v>
          </cell>
          <cell r="B1514" t="str">
            <v xml:space="preserve">  L‡ âng câng BT D400, L=4m             </v>
          </cell>
          <cell r="C1514" t="str">
            <v xml:space="preserve">  CŸi</v>
          </cell>
          <cell r="D1514">
            <v>32000</v>
          </cell>
          <cell r="E1514">
            <v>30000</v>
          </cell>
          <cell r="F1514">
            <v>0</v>
          </cell>
        </row>
        <row r="1515">
          <cell r="A1515">
            <v>900107</v>
          </cell>
          <cell r="B1515" t="str">
            <v xml:space="preserve">  L‡ âng câng BT D400, L=2m             </v>
          </cell>
          <cell r="C1515" t="str">
            <v xml:space="preserve">  CŸi</v>
          </cell>
          <cell r="D1515">
            <v>16000</v>
          </cell>
          <cell r="E1515">
            <v>15000</v>
          </cell>
          <cell r="F1515">
            <v>0</v>
          </cell>
        </row>
        <row r="1516">
          <cell r="A1516">
            <v>900108</v>
          </cell>
          <cell r="B1516" t="str">
            <v xml:space="preserve">  L‡ âng câng BT D400, L=1m             </v>
          </cell>
          <cell r="C1516" t="str">
            <v xml:space="preserve">  CŸi</v>
          </cell>
          <cell r="D1516">
            <v>7500</v>
          </cell>
          <cell r="E1516">
            <v>8000</v>
          </cell>
          <cell r="F1516">
            <v>0</v>
          </cell>
        </row>
        <row r="1517">
          <cell r="A1517">
            <v>900109</v>
          </cell>
          <cell r="B1517" t="str">
            <v xml:space="preserve">  L‡ âng câng BT D300, L=1m             </v>
          </cell>
          <cell r="C1517" t="str">
            <v xml:space="preserve">  CŸi</v>
          </cell>
          <cell r="D1517">
            <v>4200</v>
          </cell>
          <cell r="E1517">
            <v>8000</v>
          </cell>
          <cell r="F1517">
            <v>0</v>
          </cell>
        </row>
        <row r="1518">
          <cell r="A1518">
            <v>900110</v>
          </cell>
          <cell r="B1518" t="str">
            <v xml:space="preserve">  L‡ ‡Æ câng  D1000                         </v>
          </cell>
          <cell r="C1518" t="str">
            <v xml:space="preserve">  CŸi</v>
          </cell>
          <cell r="D1518">
            <v>0</v>
          </cell>
          <cell r="E1518">
            <v>3110</v>
          </cell>
          <cell r="F1518">
            <v>0</v>
          </cell>
        </row>
        <row r="1519">
          <cell r="A1519">
            <v>900111</v>
          </cell>
          <cell r="B1519" t="str">
            <v xml:space="preserve">  L‡ ‡Æ câng  D800                          </v>
          </cell>
          <cell r="C1519" t="str">
            <v xml:space="preserve">  CŸi</v>
          </cell>
          <cell r="D1519">
            <v>0</v>
          </cell>
          <cell r="E1519">
            <v>2980</v>
          </cell>
          <cell r="F1519">
            <v>0</v>
          </cell>
        </row>
        <row r="1520">
          <cell r="A1520">
            <v>900112</v>
          </cell>
          <cell r="B1520" t="str">
            <v xml:space="preserve">  L‡ ‡Æ câng  D600                          </v>
          </cell>
          <cell r="C1520" t="str">
            <v xml:space="preserve">  CŸi</v>
          </cell>
          <cell r="D1520">
            <v>0</v>
          </cell>
          <cell r="E1520">
            <v>2670</v>
          </cell>
          <cell r="F1520">
            <v>0</v>
          </cell>
        </row>
        <row r="1521">
          <cell r="A1521">
            <v>900113</v>
          </cell>
          <cell r="B1521" t="str">
            <v xml:space="preserve">  L‡ ‡Æ câng  D400                          </v>
          </cell>
          <cell r="C1521" t="str">
            <v xml:space="preserve">  CŸi</v>
          </cell>
          <cell r="D1521">
            <v>0</v>
          </cell>
          <cell r="E1521">
            <v>2320</v>
          </cell>
          <cell r="F1521">
            <v>0</v>
          </cell>
        </row>
        <row r="1522">
          <cell r="A1522">
            <v>900200</v>
          </cell>
          <cell r="B1522" t="str">
            <v xml:space="preserve">  ‡ºp nhŸm BT                               </v>
          </cell>
          <cell r="C1522" t="str">
            <v>cáng</v>
          </cell>
          <cell r="D1522">
            <v>0</v>
          </cell>
          <cell r="E1522">
            <v>12500</v>
          </cell>
          <cell r="F1522">
            <v>0</v>
          </cell>
        </row>
        <row r="1523">
          <cell r="A1523">
            <v>900210</v>
          </cell>
          <cell r="B1523" t="str">
            <v xml:space="preserve">  Cøa lõèi th¾p                             </v>
          </cell>
          <cell r="C1523" t="str">
            <v>m2</v>
          </cell>
          <cell r="D1523">
            <v>40000</v>
          </cell>
          <cell r="E1523">
            <v>0</v>
          </cell>
          <cell r="F1523">
            <v>0</v>
          </cell>
        </row>
        <row r="1524">
          <cell r="A1524">
            <v>900220</v>
          </cell>
          <cell r="B1524" t="str">
            <v xml:space="preserve">  PhŸ dë kÆt c¶u bÅ táng tõéng, mÜng        </v>
          </cell>
          <cell r="C1524" t="str">
            <v>m3</v>
          </cell>
          <cell r="D1524">
            <v>40000</v>
          </cell>
          <cell r="E1524">
            <v>0</v>
          </cell>
          <cell r="F1524">
            <v>0</v>
          </cell>
        </row>
        <row r="1525">
          <cell r="A1525">
            <v>900230</v>
          </cell>
          <cell r="B1525" t="str">
            <v xml:space="preserve">  PhŸ dë kÆt c¶u bÅ táng nËn                </v>
          </cell>
          <cell r="C1525" t="str">
            <v>m3</v>
          </cell>
          <cell r="D1525">
            <v>40000</v>
          </cell>
          <cell r="E1525">
            <v>0</v>
          </cell>
          <cell r="F1525">
            <v>0</v>
          </cell>
        </row>
        <row r="1526">
          <cell r="A1526">
            <v>900080</v>
          </cell>
          <cell r="B1526" t="str">
            <v xml:space="preserve">  CŸt ½·m ch´t                              </v>
          </cell>
          <cell r="C1526" t="str">
            <v>m3</v>
          </cell>
          <cell r="D1526">
            <v>30000</v>
          </cell>
          <cell r="E1526">
            <v>3200</v>
          </cell>
          <cell r="F1526">
            <v>800</v>
          </cell>
        </row>
        <row r="1527">
          <cell r="A1527">
            <v>900081</v>
          </cell>
          <cell r="B1527" t="str">
            <v xml:space="preserve">  Cøa nhúa</v>
          </cell>
          <cell r="C1527" t="str">
            <v>m2</v>
          </cell>
          <cell r="D1527">
            <v>150000</v>
          </cell>
          <cell r="E1527">
            <v>0</v>
          </cell>
          <cell r="F1527">
            <v>0</v>
          </cell>
        </row>
        <row r="1528">
          <cell r="A1528" t="str">
            <v>eof</v>
          </cell>
        </row>
      </sheetData>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GIAgoi1"/>
      <sheetName val="kh«ng GTGT"/>
      <sheetName val="b¶ngtÝnhgãi1"/>
      <sheetName val="B¶ngtænghîp"/>
      <sheetName val="PS"/>
      <sheetName val="TTgãi1"/>
      <sheetName val="ph©ngiao"/>
      <sheetName val="Ng.thu"/>
      <sheetName val="QT"/>
      <sheetName val="Sheet16"/>
      <sheetName val="Gia MBA (2)"/>
      <sheetName val="Gi¸ tñ bï"/>
      <sheetName val="Gia-NC"/>
      <sheetName val="Gia-TN"/>
      <sheetName val="Gia KH"/>
      <sheetName val="GiaVT"/>
      <sheetName val="GiaVT XDCB"/>
      <sheetName val="Gia MBA"/>
      <sheetName val="Cac HS hay SD"/>
      <sheetName val="00000000"/>
      <sheetName val="dghn"/>
      <sheetName val="lc"/>
      <sheetName val="Sheet1"/>
      <sheetName val="KH-Q1,Q2,01"/>
      <sheetName val="VLLC"/>
      <sheetName val="17-2-05"/>
      <sheetName val="5-5-05"/>
      <sheetName val="30-6-05"/>
      <sheetName val="30-9-05"/>
      <sheetName val="No CT"/>
      <sheetName val="30-11"/>
      <sheetName val="31-12"/>
      <sheetName val="CN20-1-06"/>
      <sheetName val="CN9-2-06"/>
      <sheetName val="Bo"/>
      <sheetName val="congno31-7-06"/>
      <sheetName val="31-8-06"/>
      <sheetName val="30-9-06"/>
      <sheetName val="10-06"/>
      <sheetName val="11-06"/>
      <sheetName val="12-06"/>
      <sheetName val="01-07"/>
      <sheetName val="02-07"/>
      <sheetName val="03-07"/>
      <sheetName val="04-07"/>
      <sheetName val="Phan bo T4-07"/>
      <sheetName val="T5-07"/>
      <sheetName val="Sheet21"/>
      <sheetName val="Sheet22"/>
      <sheetName val="Sheet23"/>
      <sheetName val="Sheet24"/>
      <sheetName val="Sheet25"/>
      <sheetName val="Sheet26"/>
      <sheetName val="Sheet27"/>
      <sheetName val="Sheet28"/>
      <sheetName val="Sheet29"/>
      <sheetName val="Sheet30"/>
      <sheetName val="Sheet31"/>
      <sheetName val="Sheet32"/>
      <sheetName val="Sheet33"/>
      <sheetName val="Sheet34"/>
      <sheetName val="Sheet35"/>
      <sheetName val="10000000"/>
      <sheetName val="XL4Poppy"/>
      <sheetName val="XL4Test5"/>
    </sheetNames>
    <sheetDataSet>
      <sheetData sheetId="0" refreshError="1">
        <row r="3">
          <cell r="B3" t="str">
            <v xml:space="preserve">§ång hå v«n+chuyÓn m¹ch </v>
          </cell>
          <cell r="C3" t="str">
            <v>bé</v>
          </cell>
          <cell r="F3" t="str">
            <v>Nhµ m¸y thiÕt bÞ ®o ®iÖn</v>
          </cell>
        </row>
        <row r="4">
          <cell r="B4" t="str">
            <v>§Çu cèt Ðp M/A-50</v>
          </cell>
          <cell r="C4" t="str">
            <v>c¸i</v>
          </cell>
          <cell r="D4">
            <v>18000</v>
          </cell>
          <cell r="E4">
            <v>1983.3115189641462</v>
          </cell>
          <cell r="F4" t="str">
            <v>Ngo¹i(óc)</v>
          </cell>
          <cell r="G4">
            <v>1210</v>
          </cell>
        </row>
        <row r="5">
          <cell r="B5" t="str">
            <v>§Çu cèt hµn d©y §CH-M16</v>
          </cell>
          <cell r="C5" t="str">
            <v>c¸i</v>
          </cell>
          <cell r="D5">
            <v>5000</v>
          </cell>
          <cell r="E5">
            <v>1983.3115189641462</v>
          </cell>
          <cell r="F5" t="str">
            <v>ViÖt nam</v>
          </cell>
          <cell r="G5">
            <v>1210</v>
          </cell>
        </row>
        <row r="6">
          <cell r="B6" t="str">
            <v>§Çu cèt hµn d©y §CH-M25</v>
          </cell>
          <cell r="C6" t="str">
            <v>c¸i</v>
          </cell>
          <cell r="D6">
            <v>5500</v>
          </cell>
          <cell r="E6">
            <v>1983.3115189641462</v>
          </cell>
          <cell r="F6" t="str">
            <v>ViÖt nam</v>
          </cell>
          <cell r="G6">
            <v>1210</v>
          </cell>
        </row>
        <row r="7">
          <cell r="B7" t="str">
            <v>§Çu cèt hµn d©y §CH-M35</v>
          </cell>
          <cell r="C7" t="str">
            <v>c¸i</v>
          </cell>
          <cell r="D7">
            <v>6000</v>
          </cell>
          <cell r="E7">
            <v>1983.3115189641462</v>
          </cell>
          <cell r="F7" t="str">
            <v>ViÖt nam</v>
          </cell>
          <cell r="G7">
            <v>1210</v>
          </cell>
        </row>
        <row r="8">
          <cell r="B8" t="str">
            <v>§Çu cèt hµn d©y §CH-M70</v>
          </cell>
          <cell r="C8" t="str">
            <v>c¸i</v>
          </cell>
          <cell r="D8">
            <v>7000</v>
          </cell>
          <cell r="E8">
            <v>1983.3115189641462</v>
          </cell>
          <cell r="F8" t="str">
            <v>ViÖt nam</v>
          </cell>
          <cell r="G8">
            <v>1210</v>
          </cell>
        </row>
        <row r="9">
          <cell r="B9" t="str">
            <v>§Çu cèt van bãp §CB-F8</v>
          </cell>
          <cell r="C9" t="str">
            <v>c¸i</v>
          </cell>
          <cell r="D9">
            <v>12000</v>
          </cell>
          <cell r="E9">
            <v>1983.3115189641462</v>
          </cell>
          <cell r="F9" t="str">
            <v>ViÖt nam</v>
          </cell>
          <cell r="G9">
            <v>1210</v>
          </cell>
        </row>
        <row r="10">
          <cell r="B10" t="str">
            <v>§èng hå ®o ®iÖn</v>
          </cell>
          <cell r="C10" t="str">
            <v>c¸i</v>
          </cell>
          <cell r="F10" t="str">
            <v>Nhµ m¸y thiÕt bÞ ®o ®iÖn</v>
          </cell>
        </row>
        <row r="11">
          <cell r="B11" t="str">
            <v>ATM nh¸nh 100A</v>
          </cell>
          <cell r="C11" t="str">
            <v>c¸i</v>
          </cell>
          <cell r="F11" t="str">
            <v>Liªn x«</v>
          </cell>
        </row>
        <row r="12">
          <cell r="B12" t="str">
            <v>ATM nh¸nh 75A</v>
          </cell>
          <cell r="C12" t="str">
            <v>c¸i</v>
          </cell>
          <cell r="F12" t="str">
            <v>Liªn x«</v>
          </cell>
        </row>
        <row r="13">
          <cell r="B13" t="str">
            <v>ATM tæng 100A</v>
          </cell>
          <cell r="C13" t="str">
            <v>c¸i</v>
          </cell>
          <cell r="F13" t="str">
            <v>Liªn x«</v>
          </cell>
        </row>
        <row r="14">
          <cell r="B14" t="str">
            <v>ATM tæng 200A</v>
          </cell>
          <cell r="C14" t="str">
            <v>c¸i</v>
          </cell>
          <cell r="F14" t="str">
            <v>Liªn x«</v>
          </cell>
        </row>
        <row r="15">
          <cell r="B15" t="str">
            <v>B¨ng dÝnh c¸ch ®iÖn PVC-500</v>
          </cell>
          <cell r="C15" t="str">
            <v>cuén</v>
          </cell>
          <cell r="D15">
            <v>5000</v>
          </cell>
          <cell r="F15" t="str">
            <v>ViÖt nam</v>
          </cell>
        </row>
        <row r="16">
          <cell r="B16" t="str">
            <v>B¨ng nh«m</v>
          </cell>
          <cell r="C16" t="str">
            <v>kg</v>
          </cell>
          <cell r="D16">
            <v>25000</v>
          </cell>
          <cell r="F16" t="str">
            <v>ViÖt nam</v>
          </cell>
        </row>
        <row r="17">
          <cell r="B17" t="str">
            <v>BiÕn an toµn, s¬ ®å tªn tr¹m</v>
          </cell>
          <cell r="C17" t="str">
            <v>c¸i</v>
          </cell>
          <cell r="D17">
            <v>20000</v>
          </cell>
          <cell r="G17">
            <v>1210</v>
          </cell>
        </row>
        <row r="18">
          <cell r="B18" t="str">
            <v>C¸p ®ång bäc PVC 4 lâi M-3x25+1x16</v>
          </cell>
          <cell r="C18" t="str">
            <v>m</v>
          </cell>
          <cell r="D18">
            <v>42000</v>
          </cell>
          <cell r="E18">
            <v>2680.4022405522014</v>
          </cell>
          <cell r="F18" t="str">
            <v>ViÖt nam  tiªu chuÈn IEC</v>
          </cell>
        </row>
        <row r="19">
          <cell r="B19" t="str">
            <v>C¸p ®ång bäc PVC 4 lâi M-3x35+1x16</v>
          </cell>
          <cell r="C19" t="str">
            <v>m</v>
          </cell>
          <cell r="D19">
            <v>72000</v>
          </cell>
          <cell r="E19">
            <v>2680.4022405522014</v>
          </cell>
          <cell r="F19" t="str">
            <v>ViÖt nam  tiªu chuÈn IEC</v>
          </cell>
        </row>
        <row r="20">
          <cell r="B20" t="str">
            <v>C¸p ®ång bäc PVC 4 lâi M-3x70+1x35</v>
          </cell>
          <cell r="C20" t="str">
            <v>m</v>
          </cell>
          <cell r="D20">
            <v>120000</v>
          </cell>
          <cell r="E20">
            <v>2680.4022405522014</v>
          </cell>
          <cell r="F20" t="str">
            <v>ViÖt nam  tiªu chuÈn IEC</v>
          </cell>
        </row>
        <row r="21">
          <cell r="B21" t="str">
            <v>C¸p ®ång trÇn nhiÒu sîi M-95</v>
          </cell>
          <cell r="C21" t="str">
            <v>m</v>
          </cell>
          <cell r="D21">
            <v>34000</v>
          </cell>
        </row>
        <row r="22">
          <cell r="B22" t="str">
            <v>C«liª sø ghÕ</v>
          </cell>
          <cell r="C22" t="str">
            <v>bé</v>
          </cell>
          <cell r="D22">
            <v>7600</v>
          </cell>
          <cell r="E22">
            <v>23016.092850297202</v>
          </cell>
          <cell r="F22" t="str">
            <v xml:space="preserve">ThÐp Th¸i nguyªn </v>
          </cell>
        </row>
        <row r="23">
          <cell r="B23" t="str">
            <v>C«ng b¶o vÖ vËt t­ hiÖn tr­êng</v>
          </cell>
          <cell r="C23" t="str">
            <v>c«ng</v>
          </cell>
          <cell r="E23">
            <v>13448.545963881706</v>
          </cell>
        </row>
        <row r="24">
          <cell r="B24" t="str">
            <v>C«ng t¬ 3 pha h÷u c«ng</v>
          </cell>
          <cell r="C24" t="str">
            <v>c¸i</v>
          </cell>
          <cell r="F24" t="str">
            <v>Nhµ m¸y thiÕt bÞ ®o ®iÖn</v>
          </cell>
        </row>
        <row r="25">
          <cell r="B25" t="str">
            <v>Cæ dÒ nÐo d©y cét ®¬n CND-2</v>
          </cell>
          <cell r="C25" t="str">
            <v>bé</v>
          </cell>
          <cell r="D25">
            <v>119260</v>
          </cell>
          <cell r="E25">
            <v>17809.176109691216</v>
          </cell>
          <cell r="F25" t="str">
            <v xml:space="preserve">ThÐp Th¸i nguyªn </v>
          </cell>
        </row>
        <row r="26">
          <cell r="B26" t="str">
            <v>Cæ dÒ nÐo d©y cét kÐp CNDK(D)</v>
          </cell>
          <cell r="C26" t="str">
            <v>bé</v>
          </cell>
          <cell r="D26">
            <v>104930.99999999999</v>
          </cell>
          <cell r="E26">
            <v>17713.342829818412</v>
          </cell>
          <cell r="F26" t="str">
            <v xml:space="preserve">ThÐp Th¸i nguyªn </v>
          </cell>
        </row>
        <row r="27">
          <cell r="B27" t="str">
            <v>Cæ dÒ nÐo d©y cét kÐp CNDK(N)</v>
          </cell>
          <cell r="C27" t="str">
            <v>bé</v>
          </cell>
          <cell r="D27">
            <v>104930.99999999999</v>
          </cell>
          <cell r="E27">
            <v>17713.342829818412</v>
          </cell>
          <cell r="F27" t="str">
            <v xml:space="preserve">ThÐp Th¸i nguyªn </v>
          </cell>
        </row>
        <row r="28">
          <cell r="B28" t="str">
            <v>Cæ dÒ nÐo gãc CDG</v>
          </cell>
          <cell r="C28" t="str">
            <v>bé</v>
          </cell>
          <cell r="D28">
            <v>101460</v>
          </cell>
          <cell r="E28">
            <v>17690.128557054191</v>
          </cell>
          <cell r="F28" t="str">
            <v xml:space="preserve">ThÐp Th¸i nguyªn </v>
          </cell>
        </row>
        <row r="29">
          <cell r="B29" t="str">
            <v>CÆp c¸p ®ång nh«m Cu/A-35/95</v>
          </cell>
          <cell r="C29" t="str">
            <v>bé</v>
          </cell>
          <cell r="D29">
            <v>6500</v>
          </cell>
          <cell r="F29" t="str">
            <v>Nhµ m¸y c¬ khÝ Yªn viªn</v>
          </cell>
        </row>
        <row r="30">
          <cell r="B30" t="str">
            <v>CÆp c¸p 3 bu l«ng cho d©y AC-50</v>
          </cell>
          <cell r="C30" t="str">
            <v>bé</v>
          </cell>
          <cell r="D30">
            <v>5500</v>
          </cell>
          <cell r="F30" t="str">
            <v>Nhµ m¸y c¬ khÝ Yªn viªn</v>
          </cell>
        </row>
        <row r="31">
          <cell r="B31" t="str">
            <v>CÇu ch× tù r¬i SI-35</v>
          </cell>
          <cell r="C31" t="str">
            <v>bé</v>
          </cell>
          <cell r="D31">
            <v>2690000</v>
          </cell>
          <cell r="E31">
            <v>47601.958309065951</v>
          </cell>
          <cell r="F31" t="str">
            <v>Liªn doanh SKODA-VINA</v>
          </cell>
          <cell r="H31">
            <v>30000</v>
          </cell>
        </row>
        <row r="32">
          <cell r="B32" t="str">
            <v>CÇu dao liªn ®éng 35kV CD-35/200A</v>
          </cell>
          <cell r="C32" t="str">
            <v>bé</v>
          </cell>
          <cell r="D32">
            <v>5600000</v>
          </cell>
          <cell r="E32">
            <v>122572.56079191838</v>
          </cell>
          <cell r="F32" t="str">
            <v>Liªn doanh SKODA-VINA</v>
          </cell>
          <cell r="H32">
            <v>30000</v>
          </cell>
        </row>
        <row r="33">
          <cell r="B33" t="str">
            <v>Cét bª t«ng ly t©m LT-10B</v>
          </cell>
          <cell r="C33" t="str">
            <v>cét</v>
          </cell>
          <cell r="D33">
            <v>1174677</v>
          </cell>
          <cell r="E33">
            <v>147868.39158951858</v>
          </cell>
          <cell r="F33" t="str">
            <v>Cty ®iÖn lùc vµ Cty XD
n«ng nghiÖp vµ PTNT s¶n xuÊt</v>
          </cell>
        </row>
        <row r="34">
          <cell r="B34" t="str">
            <v>Cét bª t«ng ly t©m LT-12B</v>
          </cell>
          <cell r="C34" t="str">
            <v>cét</v>
          </cell>
          <cell r="D34">
            <v>1588477</v>
          </cell>
          <cell r="E34">
            <v>166890.25077695589</v>
          </cell>
          <cell r="F34" t="str">
            <v>Cty ®iÖn lùc vµ Cty XD
n«ng nghiÖp vµ PTNT s¶n xuÊt</v>
          </cell>
        </row>
        <row r="35">
          <cell r="B35" t="str">
            <v>Cét bª t«ng ly t©m LT-12C</v>
          </cell>
          <cell r="C35" t="str">
            <v>cét</v>
          </cell>
          <cell r="D35">
            <v>1816377</v>
          </cell>
          <cell r="E35">
            <v>166890.25077695589</v>
          </cell>
          <cell r="F35" t="str">
            <v>Cty ®iÖn lùc vµ Cty XD
n«ng nghiÖp vµ PTNT s¶n xuÊt</v>
          </cell>
        </row>
        <row r="36">
          <cell r="B36" t="str">
            <v>Cét bª t«ng ly t©m LT-14B</v>
          </cell>
          <cell r="C36" t="str">
            <v>cét</v>
          </cell>
          <cell r="D36">
            <v>3692262</v>
          </cell>
          <cell r="E36">
            <v>268653.72283424844</v>
          </cell>
          <cell r="F36" t="str">
            <v>Cty ®iÖn lùc vµ Cty XD
n«ng nghiÖp vµ PTNT s¶n xuÊt</v>
          </cell>
        </row>
        <row r="37">
          <cell r="B37" t="str">
            <v>Cét bª t«ng ly t©m LT-14C</v>
          </cell>
          <cell r="C37" t="str">
            <v>cét</v>
          </cell>
          <cell r="D37">
            <v>4245284</v>
          </cell>
          <cell r="E37">
            <v>211425.41321229746</v>
          </cell>
          <cell r="F37" t="str">
            <v>Cty ®iÖn lùc vµ Cty XD
n«ng nghiÖp vµ PTNT s¶n xuÊt</v>
          </cell>
        </row>
        <row r="38">
          <cell r="B38" t="str">
            <v>Cét bª t«ng ly t©m LT-16C</v>
          </cell>
          <cell r="C38" t="str">
            <v>cét</v>
          </cell>
          <cell r="D38">
            <v>4756284</v>
          </cell>
          <cell r="E38">
            <v>245581.07473760252</v>
          </cell>
          <cell r="F38" t="str">
            <v>Bª t«ng ChÌm-Bª t«ng ThÞnh liÖt</v>
          </cell>
        </row>
        <row r="39">
          <cell r="B39" t="str">
            <v>Chèng sÐt van h¹ thÕ</v>
          </cell>
          <cell r="C39" t="str">
            <v>c¸i</v>
          </cell>
          <cell r="F39" t="str">
            <v>Nhµ m¸y thiÕt bÞ ®o ®iÖn</v>
          </cell>
        </row>
        <row r="40">
          <cell r="B40" t="str">
            <v>Chuçi sø nÐo 4xPC-70§</v>
          </cell>
          <cell r="C40" t="str">
            <v>chuçi</v>
          </cell>
          <cell r="D40">
            <v>279800</v>
          </cell>
          <cell r="E40">
            <v>8559.2937288003759</v>
          </cell>
          <cell r="F40" t="str">
            <v>Sø: Liªn x« ; Phô kiÖn: ViÖt nam</v>
          </cell>
        </row>
        <row r="41">
          <cell r="B41" t="str">
            <v>D©y buéc</v>
          </cell>
          <cell r="C41" t="str">
            <v>kg</v>
          </cell>
          <cell r="D41">
            <v>25000</v>
          </cell>
        </row>
        <row r="42">
          <cell r="B42" t="str">
            <v>D©y dÉn nh«m AC-50</v>
          </cell>
          <cell r="C42" t="str">
            <v>kg</v>
          </cell>
          <cell r="D42">
            <v>21200</v>
          </cell>
          <cell r="E42">
            <v>1598.3692733350056</v>
          </cell>
          <cell r="F42" t="str">
            <v xml:space="preserve"> C.Ty d©y vµ c¸p ®iÖn Th¨ng long
N.M¸y d©y c¸p ®iÖn-C.Ty VL ®iÖn </v>
          </cell>
        </row>
        <row r="43">
          <cell r="B43" t="str">
            <v>D©y nÐo F18 DN-14</v>
          </cell>
          <cell r="C43" t="str">
            <v>bé</v>
          </cell>
          <cell r="D43">
            <v>272675</v>
          </cell>
          <cell r="E43">
            <v>23016.092850297202</v>
          </cell>
          <cell r="F43" t="str">
            <v xml:space="preserve">ThÐp Th¸i nguyªn </v>
          </cell>
        </row>
        <row r="44">
          <cell r="B44" t="str">
            <v>D©y nÐo F18 DN-17</v>
          </cell>
          <cell r="C44" t="str">
            <v>bé</v>
          </cell>
          <cell r="D44">
            <v>311675</v>
          </cell>
          <cell r="E44">
            <v>23016.092850297202</v>
          </cell>
          <cell r="F44" t="str">
            <v xml:space="preserve">ThÐp Th¸i nguyªn </v>
          </cell>
        </row>
        <row r="45">
          <cell r="B45" t="str">
            <v>D©y nÐo F18 DN-19</v>
          </cell>
          <cell r="C45" t="str">
            <v>bé</v>
          </cell>
          <cell r="D45">
            <v>337675</v>
          </cell>
          <cell r="E45">
            <v>26108.353030043938</v>
          </cell>
          <cell r="F45" t="str">
            <v xml:space="preserve">ThÐp Th¸i nguyªn </v>
          </cell>
        </row>
        <row r="46">
          <cell r="B46" t="str">
            <v>DÎ lau</v>
          </cell>
          <cell r="C46" t="str">
            <v>kg</v>
          </cell>
          <cell r="D46">
            <v>5000</v>
          </cell>
        </row>
        <row r="47">
          <cell r="B47" t="str">
            <v>èng nèi d©y 450mm</v>
          </cell>
          <cell r="C47" t="str">
            <v>èng</v>
          </cell>
          <cell r="D47">
            <v>80000</v>
          </cell>
          <cell r="F47" t="str">
            <v>Liªn x«</v>
          </cell>
        </row>
        <row r="48">
          <cell r="B48" t="str">
            <v>èng nèi lÌo 300mm</v>
          </cell>
          <cell r="C48" t="str">
            <v>èng</v>
          </cell>
          <cell r="D48">
            <v>70000</v>
          </cell>
          <cell r="F48" t="str">
            <v>Liªn x«</v>
          </cell>
        </row>
        <row r="49">
          <cell r="B49" t="str">
            <v>èng nhùa cøng F21</v>
          </cell>
          <cell r="C49" t="str">
            <v>m</v>
          </cell>
          <cell r="D49">
            <v>2800</v>
          </cell>
          <cell r="F49" t="str">
            <v>Nhùa TiÒn phong</v>
          </cell>
          <cell r="G49">
            <v>1210</v>
          </cell>
        </row>
        <row r="50">
          <cell r="B50" t="str">
            <v>GhÕ c¸ch ®iÖn 35kV</v>
          </cell>
          <cell r="C50" t="str">
            <v>qu¶</v>
          </cell>
          <cell r="D50">
            <v>914280</v>
          </cell>
          <cell r="E50">
            <v>37226.257737854336</v>
          </cell>
          <cell r="F50" t="str">
            <v xml:space="preserve">ThÐp Th¸i nguyªn </v>
          </cell>
        </row>
        <row r="51">
          <cell r="B51" t="str">
            <v>GhÕ c¸ch ®iÖn 35kV G§-2</v>
          </cell>
          <cell r="C51" t="str">
            <v>bé</v>
          </cell>
          <cell r="D51">
            <v>1104888</v>
          </cell>
          <cell r="E51">
            <v>37226.257737854336</v>
          </cell>
          <cell r="F51" t="str">
            <v xml:space="preserve">ThÐp Th¸i nguyªn </v>
          </cell>
        </row>
        <row r="52">
          <cell r="B52" t="str">
            <v>GhÕ thao t¸c tñ ®iÖn 0.4kV</v>
          </cell>
          <cell r="C52" t="str">
            <v>bé</v>
          </cell>
          <cell r="D52">
            <v>127680</v>
          </cell>
          <cell r="E52">
            <v>23016.092850297202</v>
          </cell>
          <cell r="F52" t="str">
            <v xml:space="preserve">ThÐp Th¸i nguyªn </v>
          </cell>
        </row>
        <row r="53">
          <cell r="B53" t="str">
            <v>GhÕ thÝ nghiÖm MBA</v>
          </cell>
          <cell r="C53" t="str">
            <v>bé</v>
          </cell>
          <cell r="D53">
            <v>141512</v>
          </cell>
          <cell r="E53">
            <v>23016.092850297202</v>
          </cell>
          <cell r="F53" t="str">
            <v xml:space="preserve">ThÐp Th¸i nguyªn </v>
          </cell>
          <cell r="G53">
            <v>0</v>
          </cell>
        </row>
        <row r="54">
          <cell r="B54" t="str">
            <v>GhÝp nh«m 3 bu l«ng A-50</v>
          </cell>
          <cell r="C54" t="str">
            <v>bé</v>
          </cell>
          <cell r="D54">
            <v>5500</v>
          </cell>
          <cell r="F54" t="str">
            <v>Nhµ mµy c¬ khÝ Yªn viªn</v>
          </cell>
        </row>
        <row r="55">
          <cell r="B55" t="str">
            <v>Gi¸ ®ì m¸y biÕn ¸p</v>
          </cell>
          <cell r="C55" t="str">
            <v>bé</v>
          </cell>
          <cell r="D55">
            <v>1861772</v>
          </cell>
          <cell r="E55">
            <v>68247.880659615606</v>
          </cell>
          <cell r="F55" t="str">
            <v xml:space="preserve">ThÐp Th¸i nguyªn </v>
          </cell>
        </row>
        <row r="56">
          <cell r="B56" t="str">
            <v>Gi¸ ®ì tñ</v>
          </cell>
          <cell r="C56" t="str">
            <v>bé</v>
          </cell>
          <cell r="D56">
            <v>265550</v>
          </cell>
          <cell r="E56">
            <v>23016.092850297202</v>
          </cell>
          <cell r="F56" t="str">
            <v xml:space="preserve">ThÐp Th¸i nguyªn </v>
          </cell>
        </row>
        <row r="57">
          <cell r="B57" t="str">
            <v>Kho¸ Minh khai</v>
          </cell>
          <cell r="C57" t="str">
            <v>c¸i</v>
          </cell>
          <cell r="D57">
            <v>12500</v>
          </cell>
        </row>
        <row r="58">
          <cell r="B58" t="str">
            <v>Kho¸ nÐo HKK-1</v>
          </cell>
          <cell r="C58" t="str">
            <v>bé</v>
          </cell>
          <cell r="D58">
            <v>46000</v>
          </cell>
          <cell r="F58" t="str">
            <v>Nhµ m¸y c¬ khÝ Yªn viªn</v>
          </cell>
        </row>
        <row r="59">
          <cell r="B59" t="str">
            <v>M¸y biÕn ¸p 100KVA</v>
          </cell>
          <cell r="C59" t="str">
            <v>m¸y</v>
          </cell>
          <cell r="D59">
            <v>33000000</v>
          </cell>
          <cell r="E59">
            <v>119994.53502583172</v>
          </cell>
          <cell r="F59" t="str">
            <v>Liªn doanh Takaoka-VINA</v>
          </cell>
          <cell r="H59">
            <v>424000</v>
          </cell>
        </row>
        <row r="60">
          <cell r="B60" t="str">
            <v>M¸y biÕn ¸p 50KVA</v>
          </cell>
          <cell r="C60" t="str">
            <v>m¸y</v>
          </cell>
          <cell r="D60">
            <v>25000000</v>
          </cell>
          <cell r="E60">
            <v>98177.487853744504</v>
          </cell>
          <cell r="F60" t="str">
            <v>Liªn doanh Takaoka-VINA</v>
          </cell>
          <cell r="H60">
            <v>424000</v>
          </cell>
        </row>
        <row r="61">
          <cell r="B61" t="str">
            <v>M¸y biÕn dßng</v>
          </cell>
          <cell r="C61" t="str">
            <v>c¸i</v>
          </cell>
          <cell r="F61" t="str">
            <v>Nhµ m¸y thiÕt bÞ ®o ®iÖn</v>
          </cell>
        </row>
        <row r="62">
          <cell r="B62" t="str">
            <v>Mãng cét MK8</v>
          </cell>
          <cell r="C62" t="str">
            <v>mãng</v>
          </cell>
          <cell r="D62">
            <v>1092372.473</v>
          </cell>
          <cell r="E62">
            <v>1024910.3519676777</v>
          </cell>
          <cell r="F62">
            <v>0</v>
          </cell>
        </row>
        <row r="63">
          <cell r="B63" t="str">
            <v>Mãng cét MT-3</v>
          </cell>
          <cell r="C63" t="str">
            <v>mãng</v>
          </cell>
          <cell r="D63">
            <v>506990.45100000006</v>
          </cell>
          <cell r="E63">
            <v>414813.62814909278</v>
          </cell>
        </row>
        <row r="64">
          <cell r="B64" t="str">
            <v>Mãng cét MT-4</v>
          </cell>
          <cell r="C64" t="str">
            <v>mãng</v>
          </cell>
          <cell r="D64">
            <v>582191.48699999996</v>
          </cell>
          <cell r="E64">
            <v>472422.01176804473</v>
          </cell>
        </row>
        <row r="65">
          <cell r="B65" t="str">
            <v>Mãng cét MT-6a</v>
          </cell>
          <cell r="C65" t="str">
            <v>mãng</v>
          </cell>
          <cell r="D65">
            <v>772906.78399999999</v>
          </cell>
          <cell r="E65">
            <v>752783.90746637899</v>
          </cell>
        </row>
        <row r="66">
          <cell r="B66" t="str">
            <v>Mãng nÐo b¶n MN-15-5</v>
          </cell>
          <cell r="C66" t="str">
            <v>mãng</v>
          </cell>
          <cell r="D66">
            <v>180062.76164000001</v>
          </cell>
          <cell r="E66">
            <v>175373.50293180568</v>
          </cell>
        </row>
        <row r="67">
          <cell r="B67" t="str">
            <v>Mì bét nh«m</v>
          </cell>
          <cell r="C67" t="str">
            <v>kg</v>
          </cell>
          <cell r="D67">
            <v>20000</v>
          </cell>
        </row>
        <row r="68">
          <cell r="B68" t="str">
            <v>Nhùa th«ng</v>
          </cell>
          <cell r="C68" t="str">
            <v>kg</v>
          </cell>
          <cell r="D68">
            <v>15000</v>
          </cell>
        </row>
        <row r="69">
          <cell r="B69" t="str">
            <v xml:space="preserve">Que hµn </v>
          </cell>
          <cell r="C69" t="str">
            <v>kg</v>
          </cell>
          <cell r="D69">
            <v>7500</v>
          </cell>
        </row>
        <row r="70">
          <cell r="B70" t="str">
            <v>S¬n ®en</v>
          </cell>
          <cell r="C70" t="str">
            <v>kg</v>
          </cell>
          <cell r="D70">
            <v>15000</v>
          </cell>
        </row>
        <row r="71">
          <cell r="B71" t="str">
            <v>S¬n xanh, vµng, ®á</v>
          </cell>
          <cell r="C71" t="str">
            <v>kg</v>
          </cell>
          <cell r="D71">
            <v>18500</v>
          </cell>
        </row>
        <row r="72">
          <cell r="B72" t="str">
            <v>Sè lÇn bÎ gãc</v>
          </cell>
          <cell r="C72" t="str">
            <v>VT</v>
          </cell>
          <cell r="E72">
            <v>76087.436749749191</v>
          </cell>
        </row>
        <row r="73">
          <cell r="B73" t="str">
            <v>Sè lÇn v­ît ®­êng giao th«ng</v>
          </cell>
          <cell r="C73" t="str">
            <v>VT</v>
          </cell>
          <cell r="D73">
            <v>163975</v>
          </cell>
          <cell r="E73">
            <v>202393.63654225157</v>
          </cell>
        </row>
        <row r="74">
          <cell r="B74" t="str">
            <v>Sè lÇn v­ît s«ng suèi</v>
          </cell>
          <cell r="C74" t="str">
            <v>VT</v>
          </cell>
          <cell r="D74">
            <v>164625</v>
          </cell>
          <cell r="E74">
            <v>204486.14963397896</v>
          </cell>
        </row>
        <row r="75">
          <cell r="B75" t="str">
            <v>Sø ®øng 35kV c¶ ty VH§-35</v>
          </cell>
          <cell r="C75" t="str">
            <v>qu¶</v>
          </cell>
          <cell r="D75">
            <v>135000</v>
          </cell>
          <cell r="E75">
            <v>433.70397364490486</v>
          </cell>
          <cell r="F75" t="str">
            <v>Hoµng Liªn s¬n</v>
          </cell>
          <cell r="H75">
            <v>5000</v>
          </cell>
        </row>
        <row r="76">
          <cell r="B76" t="str">
            <v>Tay ®ì d©y trung gian</v>
          </cell>
          <cell r="C76" t="str">
            <v>c¸i</v>
          </cell>
          <cell r="D76">
            <v>7600</v>
          </cell>
          <cell r="E76">
            <v>23016.092850297202</v>
          </cell>
          <cell r="F76" t="str">
            <v xml:space="preserve">ThÐp Th¸i nguyªn </v>
          </cell>
        </row>
        <row r="77">
          <cell r="B77" t="str">
            <v>Thang trÌo</v>
          </cell>
          <cell r="C77" t="str">
            <v>c¸i</v>
          </cell>
          <cell r="D77">
            <v>161963.655</v>
          </cell>
          <cell r="E77">
            <v>25183.411687748165</v>
          </cell>
          <cell r="F77" t="str">
            <v xml:space="preserve">ThÐp Th¸i nguyªn </v>
          </cell>
        </row>
        <row r="78">
          <cell r="B78" t="str">
            <v>Thang trÌo vµ gi¸ b¾t thang</v>
          </cell>
          <cell r="C78" t="str">
            <v>bé</v>
          </cell>
          <cell r="D78">
            <v>443688</v>
          </cell>
          <cell r="E78">
            <v>31021.622921761274</v>
          </cell>
          <cell r="F78" t="str">
            <v xml:space="preserve">ThÐp Th¸i nguyªn </v>
          </cell>
        </row>
        <row r="79">
          <cell r="B79" t="str">
            <v>Thanh dÉn ®ång MT-F8</v>
          </cell>
          <cell r="C79" t="str">
            <v>m</v>
          </cell>
          <cell r="D79">
            <v>15500</v>
          </cell>
        </row>
        <row r="80">
          <cell r="B80" t="str">
            <v>ThiÕc hµn</v>
          </cell>
          <cell r="C80" t="str">
            <v>bé</v>
          </cell>
          <cell r="D80">
            <v>45000</v>
          </cell>
        </row>
        <row r="81">
          <cell r="B81" t="str">
            <v>Thu l«i sõng 35kV+gi¸ ®ì</v>
          </cell>
          <cell r="C81" t="str">
            <v>bé</v>
          </cell>
          <cell r="D81">
            <v>30400</v>
          </cell>
          <cell r="E81">
            <v>24317.204771231918</v>
          </cell>
          <cell r="H81">
            <v>50000</v>
          </cell>
        </row>
        <row r="82">
          <cell r="B82" t="str">
            <v>TiÕp ®Þa RC-2</v>
          </cell>
          <cell r="C82" t="str">
            <v>bé</v>
          </cell>
          <cell r="D82">
            <v>143632</v>
          </cell>
          <cell r="E82">
            <v>198311.60729674395</v>
          </cell>
          <cell r="H82">
            <v>30000</v>
          </cell>
        </row>
        <row r="83">
          <cell r="B83" t="str">
            <v>TiÕp ®Þa tr¹m</v>
          </cell>
          <cell r="C83" t="str">
            <v>bé</v>
          </cell>
          <cell r="D83">
            <v>817961</v>
          </cell>
          <cell r="E83">
            <v>518982.00632650801</v>
          </cell>
          <cell r="H83">
            <v>30000</v>
          </cell>
        </row>
        <row r="84">
          <cell r="B84" t="str">
            <v>Tñ ®iÖn 400V trän bé</v>
          </cell>
          <cell r="C84" t="str">
            <v>tñ</v>
          </cell>
          <cell r="D84">
            <v>4200000</v>
          </cell>
          <cell r="E84">
            <v>99168.678265615366</v>
          </cell>
          <cell r="H84">
            <v>249000</v>
          </cell>
        </row>
        <row r="85">
          <cell r="B85" t="str">
            <v>Tñ ®iÖn 400V trän bé-</v>
          </cell>
          <cell r="C85" t="str">
            <v>tñ</v>
          </cell>
          <cell r="D85">
            <v>3315000</v>
          </cell>
          <cell r="E85">
            <v>99168.678265615366</v>
          </cell>
          <cell r="H85">
            <v>249000</v>
          </cell>
        </row>
        <row r="86">
          <cell r="B86" t="str">
            <v>VËn chuyÓn d©y dÉn (c¶ ru l«)</v>
          </cell>
          <cell r="C86" t="str">
            <v>tÊn</v>
          </cell>
          <cell r="E86">
            <v>54631.34420808818</v>
          </cell>
        </row>
        <row r="87">
          <cell r="B87" t="str">
            <v>VËn chuyÓn dông cô thi c«ng</v>
          </cell>
          <cell r="C87" t="str">
            <v>tÊn</v>
          </cell>
          <cell r="E87">
            <v>48679.315586945311</v>
          </cell>
        </row>
        <row r="88">
          <cell r="B88" t="str">
            <v>VËn chuyÓn mãng nÐo MN15-5</v>
          </cell>
          <cell r="C88" t="str">
            <v>tÊn</v>
          </cell>
          <cell r="E88">
            <v>49086.960094362621</v>
          </cell>
        </row>
        <row r="89">
          <cell r="B89" t="str">
            <v>VËn chuyÓn sø, phô kiÖn</v>
          </cell>
          <cell r="C89" t="str">
            <v>tÊn</v>
          </cell>
          <cell r="E89">
            <v>72243.82059704994</v>
          </cell>
        </row>
        <row r="90">
          <cell r="B90" t="str">
            <v>VËn chuyÓn xµ, tiÕp ®Þa vµo vÞ trÝ</v>
          </cell>
          <cell r="C90" t="str">
            <v>tÊn</v>
          </cell>
          <cell r="E90">
            <v>59523.776318512762</v>
          </cell>
        </row>
        <row r="91">
          <cell r="B91" t="str">
            <v>X¨ng</v>
          </cell>
          <cell r="C91" t="str">
            <v>kg</v>
          </cell>
          <cell r="D91">
            <v>5000</v>
          </cell>
        </row>
        <row r="92">
          <cell r="B92" t="str">
            <v>X¨ng A-83</v>
          </cell>
          <cell r="C92" t="str">
            <v>kg</v>
          </cell>
          <cell r="D92">
            <v>5000</v>
          </cell>
        </row>
        <row r="93">
          <cell r="B93" t="str">
            <v>Xµ ®ãn d©y+xµ thu l«i</v>
          </cell>
          <cell r="C93" t="str">
            <v>bé</v>
          </cell>
          <cell r="D93">
            <v>606176</v>
          </cell>
          <cell r="E93">
            <v>31021.622921761274</v>
          </cell>
          <cell r="F93" t="str">
            <v xml:space="preserve">ThÐp Th¸i nguyªn </v>
          </cell>
          <cell r="G93">
            <v>0</v>
          </cell>
        </row>
        <row r="94">
          <cell r="B94" t="str">
            <v>Xµ ®ì cÇu ch× tù r¬i</v>
          </cell>
          <cell r="C94" t="str">
            <v>bé</v>
          </cell>
          <cell r="D94">
            <v>375288</v>
          </cell>
          <cell r="E94">
            <v>23016.092850297202</v>
          </cell>
          <cell r="F94" t="str">
            <v xml:space="preserve">ThÐp Th¸i nguyªn </v>
          </cell>
        </row>
        <row r="95">
          <cell r="B95" t="str">
            <v>Xµ ®ì ghÕ c¸ch ®iÖn</v>
          </cell>
          <cell r="C95" t="str">
            <v>qu¶</v>
          </cell>
          <cell r="D95">
            <v>1306592</v>
          </cell>
          <cell r="E95">
            <v>68247.880659615606</v>
          </cell>
          <cell r="F95" t="str">
            <v xml:space="preserve">ThÐp Th¸i nguyªn </v>
          </cell>
        </row>
        <row r="96">
          <cell r="B96" t="str">
            <v>Xµ ®ì sø trung gian</v>
          </cell>
          <cell r="C96" t="str">
            <v>bé</v>
          </cell>
          <cell r="D96">
            <v>269420</v>
          </cell>
          <cell r="E96">
            <v>23016.092850297202</v>
          </cell>
          <cell r="F96" t="str">
            <v xml:space="preserve">ThÐp Th¸i nguyªn </v>
          </cell>
        </row>
        <row r="97">
          <cell r="B97" t="str">
            <v>Xµ ®ì th¼ng X§T-1L</v>
          </cell>
          <cell r="C97" t="str">
            <v>bé</v>
          </cell>
          <cell r="D97">
            <v>187872</v>
          </cell>
          <cell r="E97">
            <v>23016.092850297202</v>
          </cell>
          <cell r="F97" t="str">
            <v xml:space="preserve">ThÐp Th¸i nguyªn </v>
          </cell>
        </row>
        <row r="98">
          <cell r="B98" t="str">
            <v>Xµ ®ì v­ît X§V-1N</v>
          </cell>
          <cell r="C98" t="str">
            <v>bé</v>
          </cell>
          <cell r="D98">
            <v>1005480.0000000001</v>
          </cell>
          <cell r="E98">
            <v>37226.257737854336</v>
          </cell>
          <cell r="F98" t="str">
            <v xml:space="preserve">ThÐp Th¸i nguyªn </v>
          </cell>
        </row>
        <row r="99">
          <cell r="B99" t="str">
            <v>Xµ nÐo cuèi cã cÇu dao XND-2</v>
          </cell>
          <cell r="C99" t="str">
            <v>bé</v>
          </cell>
          <cell r="D99">
            <v>1199888</v>
          </cell>
          <cell r="E99">
            <v>68247.880659615606</v>
          </cell>
          <cell r="F99" t="str">
            <v xml:space="preserve">ThÐp Th¸i nguyªn </v>
          </cell>
        </row>
        <row r="100">
          <cell r="B100" t="str">
            <v>Xµ nÐo XN1-2§</v>
          </cell>
          <cell r="C100" t="str">
            <v>bé</v>
          </cell>
          <cell r="D100">
            <v>687420</v>
          </cell>
          <cell r="E100">
            <v>41229.798352938378</v>
          </cell>
          <cell r="F100" t="str">
            <v xml:space="preserve">ThÐp Th¸i nguyªn </v>
          </cell>
        </row>
        <row r="101">
          <cell r="B101" t="str">
            <v>Xµ nÐo XN1-2K(D)</v>
          </cell>
          <cell r="C101" t="str">
            <v>bé</v>
          </cell>
          <cell r="D101">
            <v>828400</v>
          </cell>
          <cell r="E101">
            <v>49435.427897221452</v>
          </cell>
          <cell r="F101" t="str">
            <v xml:space="preserve">ThÐp Th¸i nguyªn </v>
          </cell>
        </row>
        <row r="102">
          <cell r="B102" t="str">
            <v>Xµ nÐo XN1-2K(N)</v>
          </cell>
          <cell r="C102" t="str">
            <v>bé</v>
          </cell>
          <cell r="D102">
            <v>624872</v>
          </cell>
          <cell r="E102">
            <v>41229.798352938378</v>
          </cell>
          <cell r="F102" t="str">
            <v xml:space="preserve">ThÐp Th¸i nguyªn </v>
          </cell>
        </row>
        <row r="103">
          <cell r="B103" t="str">
            <v>Xµ nÐo XN1-2L</v>
          </cell>
          <cell r="C103" t="str">
            <v>bé</v>
          </cell>
          <cell r="D103">
            <v>596524</v>
          </cell>
          <cell r="E103">
            <v>41229.798352938378</v>
          </cell>
          <cell r="F103" t="str">
            <v xml:space="preserve">ThÐp Th¸i nguyªn </v>
          </cell>
        </row>
        <row r="104">
          <cell r="B104" t="str">
            <v>Xµ nÐo XN2-5L</v>
          </cell>
          <cell r="C104" t="str">
            <v>bé</v>
          </cell>
          <cell r="D104">
            <v>952280</v>
          </cell>
          <cell r="E104">
            <v>49435.427897221452</v>
          </cell>
          <cell r="F104" t="str">
            <v xml:space="preserve">ThÐp Th¸i nguyªn </v>
          </cell>
        </row>
        <row r="105">
          <cell r="B105" t="str">
            <v>Xµ nÐo XN2-6L</v>
          </cell>
          <cell r="C105" t="str">
            <v>bé</v>
          </cell>
          <cell r="D105">
            <v>1243284</v>
          </cell>
          <cell r="E105">
            <v>68247.880659615606</v>
          </cell>
          <cell r="F105" t="str">
            <v xml:space="preserve">ThÐp Th¸i nguyªn </v>
          </cell>
        </row>
        <row r="106">
          <cell r="B106" t="str">
            <v>Xµ rÏ nh¸nh XR-3§</v>
          </cell>
          <cell r="C106" t="str">
            <v>bé</v>
          </cell>
          <cell r="D106">
            <v>186580</v>
          </cell>
          <cell r="E106">
            <v>23016.092850297202</v>
          </cell>
          <cell r="F106" t="str">
            <v xml:space="preserve">ThÐp Th¸i nguyªn </v>
          </cell>
        </row>
        <row r="107">
          <cell r="B107" t="str">
            <v>Bª t«ng chÌn M200</v>
          </cell>
          <cell r="D107">
            <v>299866.7</v>
          </cell>
          <cell r="E107">
            <v>70605.606213080784</v>
          </cell>
        </row>
        <row r="108">
          <cell r="B108" t="str">
            <v>Bª t«ng M150</v>
          </cell>
          <cell r="D108">
            <v>226052.9</v>
          </cell>
          <cell r="E108">
            <v>72619.018974949664</v>
          </cell>
        </row>
        <row r="109">
          <cell r="B109" t="str">
            <v>Bª t«ng M50</v>
          </cell>
          <cell r="D109">
            <v>148966.79999999999</v>
          </cell>
          <cell r="E109">
            <v>37135.360613377925</v>
          </cell>
        </row>
        <row r="110">
          <cell r="B110" t="str">
            <v>Bª t«ng ®óc s½n M200</v>
          </cell>
          <cell r="D110">
            <v>266225.67000000004</v>
          </cell>
          <cell r="E110">
            <v>72715.55184678745</v>
          </cell>
        </row>
        <row r="111">
          <cell r="B111" t="str">
            <v>VËt liÖu dïng cho triÕt tÝnh</v>
          </cell>
        </row>
        <row r="112">
          <cell r="B112" t="str">
            <v>Xi m¨ng</v>
          </cell>
          <cell r="C112" t="str">
            <v>kg</v>
          </cell>
          <cell r="D112">
            <v>790</v>
          </cell>
        </row>
        <row r="113">
          <cell r="B113" t="str">
            <v>C¸t vµng</v>
          </cell>
          <cell r="C113" t="str">
            <v>m3</v>
          </cell>
          <cell r="D113">
            <v>10000</v>
          </cell>
        </row>
        <row r="114">
          <cell r="B114" t="str">
            <v>§¸ d¨m 4x6</v>
          </cell>
          <cell r="D114">
            <v>25000</v>
          </cell>
        </row>
        <row r="115">
          <cell r="B115" t="str">
            <v>V/c Xi m¨ng</v>
          </cell>
          <cell r="C115" t="str">
            <v>tÊn</v>
          </cell>
          <cell r="E115">
            <v>38486.806858678836</v>
          </cell>
        </row>
        <row r="116">
          <cell r="B116" t="str">
            <v>V/c c¸t vµng</v>
          </cell>
          <cell r="C116" t="str">
            <v>m3</v>
          </cell>
          <cell r="E116">
            <v>34165.356267205229</v>
          </cell>
        </row>
        <row r="117">
          <cell r="B117" t="str">
            <v>V/c ®¸ d¨m</v>
          </cell>
          <cell r="C117" t="str">
            <v>m3</v>
          </cell>
          <cell r="E117">
            <v>38650.143870212494</v>
          </cell>
        </row>
        <row r="118">
          <cell r="B118" t="str">
            <v>V/c n­íc</v>
          </cell>
          <cell r="C118" t="str">
            <v>m3</v>
          </cell>
          <cell r="E118">
            <v>33105.061735070121</v>
          </cell>
        </row>
        <row r="119">
          <cell r="B119" t="str">
            <v>§¸ d¨m 1x2</v>
          </cell>
          <cell r="D119">
            <v>37600</v>
          </cell>
        </row>
        <row r="120">
          <cell r="B120" t="str">
            <v>Gç kª</v>
          </cell>
          <cell r="D120">
            <v>1350000</v>
          </cell>
        </row>
        <row r="121">
          <cell r="B121" t="str">
            <v>S¬n</v>
          </cell>
          <cell r="D121">
            <v>18200</v>
          </cell>
        </row>
        <row r="122">
          <cell r="B122" t="str">
            <v>Gç cèp pha</v>
          </cell>
          <cell r="D122">
            <v>1350000</v>
          </cell>
        </row>
        <row r="123">
          <cell r="B123" t="str">
            <v>V/c cèt thÐp</v>
          </cell>
          <cell r="E123">
            <v>59523.776318512762</v>
          </cell>
        </row>
        <row r="124">
          <cell r="B124" t="str">
            <v>§æ bª t«ng M50</v>
          </cell>
          <cell r="C124" t="str">
            <v>kg</v>
          </cell>
          <cell r="D124">
            <v>0</v>
          </cell>
          <cell r="E124">
            <v>38450.121955328686</v>
          </cell>
        </row>
        <row r="125">
          <cell r="B125" t="str">
            <v>§æ bª t«ng M150</v>
          </cell>
          <cell r="E125">
            <v>80005.66363611196</v>
          </cell>
        </row>
        <row r="126">
          <cell r="B126" t="str">
            <v>§æ bª t«ng M200</v>
          </cell>
          <cell r="C126" t="str">
            <v>kg</v>
          </cell>
          <cell r="D126">
            <v>0</v>
          </cell>
          <cell r="E126">
            <v>80005.66363611196</v>
          </cell>
        </row>
        <row r="127">
          <cell r="B127" t="str">
            <v>Gia c«ng ®Æt buéc cèt thÐp</v>
          </cell>
          <cell r="E127">
            <v>203.0776975307258</v>
          </cell>
        </row>
        <row r="128">
          <cell r="B128" t="str">
            <v xml:space="preserve">ThÐp lµm xµ </v>
          </cell>
          <cell r="C128" t="str">
            <v>VT</v>
          </cell>
          <cell r="D128">
            <v>7600</v>
          </cell>
          <cell r="E128">
            <v>0</v>
          </cell>
        </row>
        <row r="129">
          <cell r="B129" t="str">
            <v xml:space="preserve">ThÐp lµm ghÕ </v>
          </cell>
          <cell r="D129">
            <v>7600</v>
          </cell>
        </row>
        <row r="130">
          <cell r="B130" t="str">
            <v>ThÐp lµm cæ dÒ</v>
          </cell>
          <cell r="D130">
            <v>8900</v>
          </cell>
        </row>
        <row r="131">
          <cell r="B131" t="str">
            <v>ThÐp lµm d©y nÐo</v>
          </cell>
          <cell r="D131">
            <v>6500</v>
          </cell>
        </row>
        <row r="132">
          <cell r="B132" t="str">
            <v>ThÐp ®Öm</v>
          </cell>
          <cell r="D132">
            <v>4500</v>
          </cell>
        </row>
        <row r="133">
          <cell r="B133" t="str">
            <v>Cét LT12C</v>
          </cell>
          <cell r="D133">
            <v>1796100</v>
          </cell>
        </row>
        <row r="134">
          <cell r="B134" t="str">
            <v>Cét LT12B</v>
          </cell>
          <cell r="D134">
            <v>1568200</v>
          </cell>
        </row>
        <row r="135">
          <cell r="B135" t="str">
            <v>Cét LT16C</v>
          </cell>
          <cell r="D135">
            <v>4746000</v>
          </cell>
        </row>
        <row r="136">
          <cell r="B136" t="str">
            <v>Cét LT10B</v>
          </cell>
          <cell r="D136">
            <v>1154400</v>
          </cell>
        </row>
        <row r="137">
          <cell r="B137" t="str">
            <v>Cét LT14C</v>
          </cell>
          <cell r="D137">
            <v>4235000</v>
          </cell>
        </row>
        <row r="138">
          <cell r="B138" t="str">
            <v>Cét LT14B</v>
          </cell>
          <cell r="D138">
            <v>3677200</v>
          </cell>
        </row>
        <row r="139">
          <cell r="B139" t="str">
            <v>Dùng cét LT12m</v>
          </cell>
          <cell r="E139">
            <v>76087.436749749191</v>
          </cell>
        </row>
        <row r="140">
          <cell r="B140" t="str">
            <v>Dùng cét LT10m</v>
          </cell>
          <cell r="E140">
            <v>57065.57756231189</v>
          </cell>
        </row>
        <row r="141">
          <cell r="B141" t="str">
            <v>Dùng cét LT14m</v>
          </cell>
          <cell r="E141">
            <v>90354.99450935518</v>
          </cell>
        </row>
        <row r="142">
          <cell r="B142" t="str">
            <v>Dùng cét LT16m</v>
          </cell>
          <cell r="E142">
            <v>109376.85369679247</v>
          </cell>
        </row>
        <row r="143">
          <cell r="B143" t="str">
            <v>Nèi cét bª t«ng mÆt bÝch</v>
          </cell>
          <cell r="E143">
            <v>57228.309621950975</v>
          </cell>
        </row>
        <row r="144">
          <cell r="B144" t="str">
            <v>V/c cét</v>
          </cell>
          <cell r="E144">
            <v>75669.01168933892</v>
          </cell>
        </row>
        <row r="145">
          <cell r="B145" t="str">
            <v>ThÐp c¸c lo¹i</v>
          </cell>
          <cell r="D145">
            <v>4700</v>
          </cell>
          <cell r="E145">
            <v>0</v>
          </cell>
        </row>
        <row r="146">
          <cell r="B146" t="str">
            <v>§Ço ®Êt cÊp II s©u 2m</v>
          </cell>
          <cell r="E146">
            <v>19401.893069922997</v>
          </cell>
        </row>
        <row r="147">
          <cell r="B147" t="str">
            <v>§Ço ®Êt cÊp II s©u 2m-</v>
          </cell>
          <cell r="E147">
            <v>28722.805722398796</v>
          </cell>
        </row>
        <row r="148">
          <cell r="B148" t="str">
            <v>§µo ®Êt tiÕp ®Þa</v>
          </cell>
          <cell r="E148">
            <v>39185.371181035713</v>
          </cell>
        </row>
        <row r="149">
          <cell r="B149" t="str">
            <v>LÊp ®Êt tiÕp ®Þa</v>
          </cell>
          <cell r="E149">
            <v>11793.459626688882</v>
          </cell>
        </row>
        <row r="150">
          <cell r="B150" t="str">
            <v xml:space="preserve">LÊp ®Êt </v>
          </cell>
          <cell r="E150">
            <v>12744.319912255143</v>
          </cell>
        </row>
        <row r="151">
          <cell r="B151" t="str">
            <v>§¾p ®Êt ch©n cét</v>
          </cell>
          <cell r="E151">
            <v>12744.319912255143</v>
          </cell>
        </row>
        <row r="152">
          <cell r="B152" t="str">
            <v>V/c cù ly 100m</v>
          </cell>
          <cell r="C152" t="str">
            <v>kg</v>
          </cell>
          <cell r="E152">
            <v>59.523776318512759</v>
          </cell>
        </row>
        <row r="153">
          <cell r="B153" t="str">
            <v>L¾p xµ nÐo &gt;140kg</v>
          </cell>
          <cell r="E153">
            <v>68247.880659615606</v>
          </cell>
        </row>
        <row r="154">
          <cell r="B154" t="str">
            <v>L¾p xµ nÐo &lt;140kg</v>
          </cell>
          <cell r="E154">
            <v>49435.427897221452</v>
          </cell>
        </row>
        <row r="155">
          <cell r="B155" t="str">
            <v>L¾p xµ nÐo &lt;100kg</v>
          </cell>
          <cell r="E155">
            <v>41229.798352938378</v>
          </cell>
        </row>
        <row r="156">
          <cell r="B156" t="str">
            <v>L¾p xµ ®ì &lt;50kg</v>
          </cell>
          <cell r="E156">
            <v>23016.092850297202</v>
          </cell>
        </row>
        <row r="157">
          <cell r="B157" t="str">
            <v>L¾p xµ ®ì &lt;100kg</v>
          </cell>
          <cell r="E157">
            <v>31021.622921761274</v>
          </cell>
        </row>
        <row r="158">
          <cell r="B158" t="str">
            <v>L¾p xµ ®ì &lt;140kg</v>
          </cell>
          <cell r="E158">
            <v>37226.257737854336</v>
          </cell>
        </row>
        <row r="159">
          <cell r="B159" t="str">
            <v>G¹ch XM M75</v>
          </cell>
          <cell r="D159">
            <v>244315.4</v>
          </cell>
          <cell r="E159">
            <v>28897.584499346169</v>
          </cell>
        </row>
        <row r="160">
          <cell r="B160" t="str">
            <v>L¾p ghÕ</v>
          </cell>
          <cell r="E160">
            <v>37226.257737854336</v>
          </cell>
        </row>
        <row r="161">
          <cell r="B161" t="str">
            <v>L¾p gi¸ ®ì MBA</v>
          </cell>
          <cell r="E161">
            <v>68247.880659615606</v>
          </cell>
        </row>
        <row r="162">
          <cell r="B162" t="str">
            <v>L¾p d©y nÐo</v>
          </cell>
          <cell r="E162">
            <v>23016.092850297202</v>
          </cell>
        </row>
        <row r="163">
          <cell r="B163" t="str">
            <v>L¾p cæ dÒ</v>
          </cell>
          <cell r="E163">
            <v>17011.557507023146</v>
          </cell>
        </row>
        <row r="164">
          <cell r="B164" t="str">
            <v>L¾p thu l«i sõng</v>
          </cell>
          <cell r="E164">
            <v>24317.204771231918</v>
          </cell>
        </row>
        <row r="165">
          <cell r="B165" t="str">
            <v>R¶i tiÕp ®Þa</v>
          </cell>
          <cell r="E165">
            <v>424.95543855421363</v>
          </cell>
        </row>
        <row r="166">
          <cell r="B166" t="str">
            <v>V/c tiÕp ®Þa</v>
          </cell>
          <cell r="E166">
            <v>59523.776318512762</v>
          </cell>
        </row>
        <row r="167">
          <cell r="B167" t="str">
            <v>L¾p mãng nÐo</v>
          </cell>
          <cell r="E167">
            <v>56659.654841056035</v>
          </cell>
        </row>
        <row r="168">
          <cell r="B168" t="str">
            <v>§óc s½n mãng nÐo</v>
          </cell>
          <cell r="E168">
            <v>80005.66363611196</v>
          </cell>
        </row>
        <row r="169">
          <cell r="B169" t="str">
            <v>Chi phÝ chung</v>
          </cell>
          <cell r="D169">
            <v>0.68</v>
          </cell>
        </row>
        <row r="170">
          <cell r="B170" t="str">
            <v>L·i ®Þnh møc</v>
          </cell>
          <cell r="D170">
            <v>6.5642379203734655E-2</v>
          </cell>
        </row>
        <row r="171">
          <cell r="B171" t="str">
            <v>LTP</v>
          </cell>
          <cell r="D171">
            <v>0.03</v>
          </cell>
        </row>
        <row r="172">
          <cell r="B172" t="str">
            <v>V/c Cét 16,18m</v>
          </cell>
          <cell r="D172">
            <v>280000</v>
          </cell>
        </row>
        <row r="173">
          <cell r="B173" t="str">
            <v>V/c Cét 10,12m</v>
          </cell>
          <cell r="D173">
            <v>140000</v>
          </cell>
        </row>
        <row r="174">
          <cell r="B174" t="str">
            <v>M¸y c¾t uèn</v>
          </cell>
          <cell r="G174">
            <v>52795.600000000006</v>
          </cell>
        </row>
        <row r="175">
          <cell r="B175" t="str">
            <v>M¸y hµn</v>
          </cell>
          <cell r="G175">
            <v>103070.00000000001</v>
          </cell>
        </row>
        <row r="176">
          <cell r="B176" t="str">
            <v>§ãng cäc tiÕp ®Þa</v>
          </cell>
          <cell r="E176">
            <v>15464.897163241547</v>
          </cell>
        </row>
        <row r="177">
          <cell r="B177" t="str">
            <v>Mãc treo ch÷ U MT12</v>
          </cell>
          <cell r="D177">
            <v>9000</v>
          </cell>
        </row>
        <row r="178">
          <cell r="B178" t="str">
            <v>Mãc treo ch÷ U MT6</v>
          </cell>
          <cell r="D178">
            <v>7500</v>
          </cell>
        </row>
        <row r="179">
          <cell r="B179" t="str">
            <v>M¾t nèi l¾p r¸p</v>
          </cell>
          <cell r="D179">
            <v>11000</v>
          </cell>
        </row>
        <row r="180">
          <cell r="B180" t="str">
            <v>Vßng treo ®Çu trßn</v>
          </cell>
          <cell r="D180">
            <v>5300</v>
          </cell>
        </row>
        <row r="181">
          <cell r="B181" t="str">
            <v>M¾t nèi kÐp</v>
          </cell>
          <cell r="D181">
            <v>8000</v>
          </cell>
        </row>
        <row r="182">
          <cell r="B182" t="str">
            <v>M¾t nèi trung gian</v>
          </cell>
          <cell r="D182">
            <v>8500</v>
          </cell>
        </row>
        <row r="183">
          <cell r="B183" t="str">
            <v>Sø PC-70</v>
          </cell>
          <cell r="D183">
            <v>62000</v>
          </cell>
        </row>
        <row r="184">
          <cell r="B184" t="str">
            <v>Kho¸ nÐo d©y</v>
          </cell>
          <cell r="D184">
            <v>46000</v>
          </cell>
        </row>
        <row r="185">
          <cell r="B185" t="str">
            <v>D©y ®ång M95</v>
          </cell>
          <cell r="D185">
            <v>34000</v>
          </cell>
        </row>
        <row r="186">
          <cell r="B186" t="str">
            <v>HÖ sè KK</v>
          </cell>
          <cell r="D186">
            <v>1.5</v>
          </cell>
        </row>
        <row r="187">
          <cell r="B187" t="str">
            <v>Hª sè NC</v>
          </cell>
          <cell r="D187">
            <v>1.5511587040232648</v>
          </cell>
        </row>
        <row r="188">
          <cell r="B188" t="str">
            <v>hsvc</v>
          </cell>
          <cell r="D188">
            <v>2.3267380560348974</v>
          </cell>
        </row>
        <row r="190">
          <cell r="B190" t="str">
            <v>L¾p chuçi sø</v>
          </cell>
          <cell r="E190">
            <v>8559.2937288003759</v>
          </cell>
        </row>
        <row r="191">
          <cell r="B191" t="str">
            <v>Mua c«ng t¬ 1 pha 220V-3ö9A</v>
          </cell>
          <cell r="C191" t="str">
            <v>c¸i</v>
          </cell>
          <cell r="D191">
            <v>97000</v>
          </cell>
          <cell r="F191" t="str">
            <v>Nhµ m¸y thiÕt bÞ ®o ®iÖn</v>
          </cell>
        </row>
        <row r="192">
          <cell r="B192" t="str">
            <v>Chi phÝ thö nghiÖm</v>
          </cell>
          <cell r="C192" t="str">
            <v>c¸i</v>
          </cell>
          <cell r="D192">
            <v>8000</v>
          </cell>
          <cell r="F192" t="str">
            <v>Thuª §iÖn lùc Thanh ho¸</v>
          </cell>
        </row>
        <row r="193">
          <cell r="B193" t="str">
            <v>Chi phÝ vËn chuyÓn</v>
          </cell>
          <cell r="C193" t="str">
            <v>c¸i</v>
          </cell>
          <cell r="D193">
            <v>2000</v>
          </cell>
        </row>
        <row r="194">
          <cell r="B194" t="str">
            <v>Chi phÝ l¾p ®Æt</v>
          </cell>
          <cell r="C194" t="str">
            <v>c¸i</v>
          </cell>
          <cell r="E194">
            <v>5092.7642570491826</v>
          </cell>
        </row>
        <row r="196">
          <cell r="B196" t="str">
            <v>D©y AC-50</v>
          </cell>
          <cell r="D196">
            <v>21200</v>
          </cell>
          <cell r="E196">
            <v>1559.6109361451875</v>
          </cell>
        </row>
        <row r="197">
          <cell r="B197" t="str">
            <v>V/c d©y</v>
          </cell>
          <cell r="E197">
            <v>38758.337189818107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 of Unit Price"/>
      <sheetName val="Comp. Unit Price"/>
      <sheetName val="Names"/>
      <sheetName val="General Summary of Package III"/>
      <sheetName val="Tong hop 5 cau"/>
      <sheetName val="My Chanh Bridge"/>
      <sheetName val="Summary of My Chanh Bridge"/>
      <sheetName val="Phu Bai Bridge"/>
      <sheetName val="Summary of Phu Bai Bridge"/>
      <sheetName val="Nong Bridge"/>
      <sheetName val="Summary of Nong Bridge"/>
      <sheetName val="Phong Le Bridge"/>
      <sheetName val="Summary of Phong Le Bridge"/>
      <sheetName val="Ky Lam Bridge"/>
      <sheetName val="Summary of Ky Lam Bridge"/>
      <sheetName val="Provisional Sums Item"/>
      <sheetName val="Gas Pressure Welding"/>
      <sheetName val="General Items"/>
      <sheetName val="Regenral Requirements"/>
      <sheetName val="General Item&amp;General Requiremen"/>
      <sheetName val="GPW"/>
    </sheetNames>
    <sheetDataSet>
      <sheetData sheetId="0" refreshError="1"/>
      <sheetData sheetId="1" refreshError="1"/>
      <sheetData sheetId="2" refreshError="1"/>
      <sheetData sheetId="3" refreshError="1"/>
      <sheetData sheetId="4" refreshError="1"/>
      <sheetData sheetId="5" refreshError="1">
        <row r="147">
          <cell r="I147">
            <v>31904.829999999994</v>
          </cell>
          <cell r="K147">
            <v>0</v>
          </cell>
          <cell r="L147">
            <v>31904.829999999994</v>
          </cell>
        </row>
        <row r="183">
          <cell r="I183">
            <v>3298.0059999999999</v>
          </cell>
          <cell r="K183">
            <v>210089.85200000001</v>
          </cell>
          <cell r="L183">
            <v>4908.1370000000006</v>
          </cell>
        </row>
        <row r="219">
          <cell r="I219">
            <v>8007.8620000000001</v>
          </cell>
          <cell r="K219">
            <v>1821051.9100000001</v>
          </cell>
          <cell r="L219">
            <v>21964.420000000002</v>
          </cell>
        </row>
        <row r="255">
          <cell r="I255">
            <v>1222.2149999999999</v>
          </cell>
          <cell r="K255">
            <v>428973.103</v>
          </cell>
          <cell r="L255">
            <v>4509.8690000000006</v>
          </cell>
        </row>
        <row r="471">
          <cell r="I471">
            <v>2612.384</v>
          </cell>
          <cell r="K471">
            <v>2712155.8600000003</v>
          </cell>
          <cell r="L471">
            <v>23398.379000000001</v>
          </cell>
        </row>
        <row r="506">
          <cell r="I506">
            <v>354.26499999999999</v>
          </cell>
          <cell r="K506">
            <v>378576.98600000003</v>
          </cell>
          <cell r="L506">
            <v>3255.6819999999998</v>
          </cell>
        </row>
        <row r="542">
          <cell r="I542">
            <v>0</v>
          </cell>
          <cell r="K542">
            <v>178694.38500000001</v>
          </cell>
          <cell r="L542">
            <v>1369.5150000000001</v>
          </cell>
        </row>
        <row r="578">
          <cell r="I578">
            <v>8643.9350000000013</v>
          </cell>
          <cell r="K578">
            <v>645114.20999999985</v>
          </cell>
          <cell r="L578">
            <v>13588.096000000001</v>
          </cell>
        </row>
      </sheetData>
      <sheetData sheetId="6" refreshError="1">
        <row r="41">
          <cell r="E41">
            <v>56043.496999999988</v>
          </cell>
          <cell r="F41">
            <v>6374656.3060000008</v>
          </cell>
          <cell r="G41">
            <v>104898.92800000001</v>
          </cell>
        </row>
      </sheetData>
      <sheetData sheetId="7" refreshError="1">
        <row r="41">
          <cell r="H41">
            <v>12963.683000000001</v>
          </cell>
          <cell r="J41">
            <v>0</v>
          </cell>
          <cell r="K41">
            <v>12963.683000000001</v>
          </cell>
        </row>
        <row r="78">
          <cell r="H78">
            <v>1344.241</v>
          </cell>
          <cell r="J78">
            <v>72597.017999999996</v>
          </cell>
          <cell r="K78">
            <v>1900.625</v>
          </cell>
        </row>
        <row r="109">
          <cell r="H109">
            <v>1763.3530000000001</v>
          </cell>
          <cell r="J109">
            <v>361783.59700000001</v>
          </cell>
          <cell r="K109">
            <v>4536.0659999999998</v>
          </cell>
        </row>
        <row r="148">
          <cell r="H148">
            <v>451.68799999999999</v>
          </cell>
          <cell r="J148">
            <v>118257.628</v>
          </cell>
          <cell r="K148">
            <v>1358.0160000000001</v>
          </cell>
        </row>
        <row r="259">
          <cell r="H259">
            <v>1270.8779999999999</v>
          </cell>
          <cell r="J259">
            <v>854516.44300000009</v>
          </cell>
          <cell r="K259">
            <v>7819.8979999999992</v>
          </cell>
        </row>
        <row r="296">
          <cell r="H296">
            <v>177.13200000000001</v>
          </cell>
          <cell r="J296">
            <v>185695.50199999998</v>
          </cell>
          <cell r="K296">
            <v>1600.3050000000003</v>
          </cell>
        </row>
        <row r="333">
          <cell r="H333">
            <v>0</v>
          </cell>
          <cell r="J333">
            <v>273602.217</v>
          </cell>
          <cell r="K333">
            <v>2096.8919999999998</v>
          </cell>
        </row>
        <row r="370">
          <cell r="H370">
            <v>14124.362000000001</v>
          </cell>
          <cell r="J370">
            <v>514899.83600000007</v>
          </cell>
          <cell r="K370">
            <v>18070.560000000001</v>
          </cell>
        </row>
      </sheetData>
      <sheetData sheetId="8" refreshError="1">
        <row r="41">
          <cell r="E41">
            <v>32095.337000000003</v>
          </cell>
          <cell r="F41">
            <v>2381352.2409999999</v>
          </cell>
          <cell r="G41">
            <v>50346.044999999998</v>
          </cell>
        </row>
      </sheetData>
      <sheetData sheetId="9" refreshError="1">
        <row r="118">
          <cell r="H118">
            <v>23631.748000000003</v>
          </cell>
          <cell r="J118">
            <v>0</v>
          </cell>
          <cell r="K118">
            <v>23631.748000000003</v>
          </cell>
        </row>
        <row r="155">
          <cell r="H155">
            <v>2398.4209999999998</v>
          </cell>
          <cell r="J155">
            <v>133381.09599999999</v>
          </cell>
          <cell r="K155">
            <v>3420.6549999999997</v>
          </cell>
        </row>
        <row r="187">
          <cell r="H187">
            <v>4710.2469999999994</v>
          </cell>
          <cell r="J187">
            <v>1018960.8809999998</v>
          </cell>
          <cell r="K187">
            <v>12519.573</v>
          </cell>
        </row>
        <row r="223">
          <cell r="H223">
            <v>876.80600000000004</v>
          </cell>
          <cell r="J223">
            <v>251056.70699999999</v>
          </cell>
          <cell r="K223">
            <v>2800.9080000000004</v>
          </cell>
        </row>
        <row r="367">
          <cell r="H367">
            <v>2228.39</v>
          </cell>
          <cell r="J367">
            <v>1715442.4849999999</v>
          </cell>
          <cell r="K367">
            <v>15375.560000000001</v>
          </cell>
        </row>
        <row r="403">
          <cell r="H403">
            <v>295.221</v>
          </cell>
          <cell r="J403">
            <v>367764.48399999994</v>
          </cell>
          <cell r="K403">
            <v>3113.7689999999998</v>
          </cell>
        </row>
        <row r="440">
          <cell r="H440">
            <v>0</v>
          </cell>
          <cell r="J440">
            <v>306334.51199999993</v>
          </cell>
          <cell r="K440">
            <v>2347.7510000000002</v>
          </cell>
        </row>
        <row r="476">
          <cell r="H476">
            <v>10467.066000000001</v>
          </cell>
          <cell r="J476">
            <v>687011.24899999995</v>
          </cell>
          <cell r="K476">
            <v>15732.326000000001</v>
          </cell>
        </row>
        <row r="512">
          <cell r="H512">
            <v>0</v>
          </cell>
          <cell r="J512">
            <v>327980.58199999999</v>
          </cell>
          <cell r="K512">
            <v>2513.6459999999997</v>
          </cell>
        </row>
      </sheetData>
      <sheetData sheetId="10" refreshError="1">
        <row r="43">
          <cell r="E43">
            <v>44607.898999999998</v>
          </cell>
          <cell r="F43">
            <v>4807931.9960000003</v>
          </cell>
          <cell r="G43">
            <v>81455.936000000002</v>
          </cell>
        </row>
      </sheetData>
      <sheetData sheetId="11" refreshError="1">
        <row r="159">
          <cell r="H159">
            <v>43559.851000000002</v>
          </cell>
          <cell r="J159">
            <v>0</v>
          </cell>
          <cell r="K159">
            <v>43559.851000000002</v>
          </cell>
        </row>
        <row r="198">
          <cell r="H198">
            <v>4271.192</v>
          </cell>
          <cell r="J198">
            <v>245692.77599999998</v>
          </cell>
          <cell r="K198">
            <v>6154.1840000000002</v>
          </cell>
        </row>
        <row r="241">
          <cell r="H241">
            <v>13509.892</v>
          </cell>
          <cell r="J241">
            <v>2966388.5929999999</v>
          </cell>
          <cell r="K241">
            <v>36244.323000000004</v>
          </cell>
        </row>
        <row r="280">
          <cell r="H280">
            <v>1682.758</v>
          </cell>
          <cell r="J280">
            <v>477652.96</v>
          </cell>
          <cell r="K280">
            <v>5343.4949999999999</v>
          </cell>
        </row>
        <row r="550">
          <cell r="H550">
            <v>2993.1460000000002</v>
          </cell>
          <cell r="J550">
            <v>3680404.2319999998</v>
          </cell>
          <cell r="K550">
            <v>31199.799999999996</v>
          </cell>
        </row>
        <row r="589">
          <cell r="H589">
            <v>472.35300000000001</v>
          </cell>
          <cell r="J589">
            <v>619941.66100000008</v>
          </cell>
          <cell r="K589">
            <v>5223.5920000000006</v>
          </cell>
        </row>
        <row r="627">
          <cell r="H627">
            <v>0</v>
          </cell>
          <cell r="J627">
            <v>388258.43</v>
          </cell>
          <cell r="K627">
            <v>2975.6170000000002</v>
          </cell>
        </row>
        <row r="666">
          <cell r="H666">
            <v>12186.116999999998</v>
          </cell>
          <cell r="J666">
            <v>841983.93199999991</v>
          </cell>
          <cell r="K666">
            <v>18639.091</v>
          </cell>
        </row>
      </sheetData>
      <sheetData sheetId="12" refreshError="1">
        <row r="42">
          <cell r="E42">
            <v>78675.309000000008</v>
          </cell>
          <cell r="F42">
            <v>9220322.5839999989</v>
          </cell>
          <cell r="G42">
            <v>149339.95299999998</v>
          </cell>
        </row>
      </sheetData>
      <sheetData sheetId="13" refreshError="1">
        <row r="154">
          <cell r="H154">
            <v>126239.96599999999</v>
          </cell>
          <cell r="J154">
            <v>0</v>
          </cell>
          <cell r="K154">
            <v>126239.96599999999</v>
          </cell>
        </row>
        <row r="193">
          <cell r="H193">
            <v>12052.001</v>
          </cell>
          <cell r="J193">
            <v>661280.42699999991</v>
          </cell>
          <cell r="K193">
            <v>17120.060999999998</v>
          </cell>
        </row>
        <row r="319">
          <cell r="H319">
            <v>17144.650999999998</v>
          </cell>
          <cell r="J319">
            <v>4189228.3190000001</v>
          </cell>
          <cell r="K319">
            <v>49250.941000000006</v>
          </cell>
        </row>
        <row r="358">
          <cell r="H358">
            <v>3161.8160000000003</v>
          </cell>
          <cell r="J358">
            <v>1036776.5660000003</v>
          </cell>
          <cell r="K358">
            <v>11107.681999999999</v>
          </cell>
        </row>
        <row r="863">
          <cell r="H863">
            <v>37257.353000000003</v>
          </cell>
          <cell r="J863">
            <v>12948027.132000003</v>
          </cell>
          <cell r="K863">
            <v>136491.15700000001</v>
          </cell>
        </row>
        <row r="988">
          <cell r="H988">
            <v>1180.883</v>
          </cell>
          <cell r="J988">
            <v>1842425.7690000008</v>
          </cell>
          <cell r="K988">
            <v>15301.252</v>
          </cell>
        </row>
        <row r="1026">
          <cell r="H1026">
            <v>0</v>
          </cell>
          <cell r="J1026">
            <v>284281.935</v>
          </cell>
          <cell r="K1026">
            <v>2178.7399999999998</v>
          </cell>
        </row>
        <row r="1064">
          <cell r="H1064">
            <v>18120.486000000001</v>
          </cell>
          <cell r="J1064">
            <v>1212981.227</v>
          </cell>
          <cell r="K1064">
            <v>27416.787999999997</v>
          </cell>
        </row>
      </sheetData>
      <sheetData sheetId="14" refreshError="1">
        <row r="43">
          <cell r="E43">
            <v>215157.15599999996</v>
          </cell>
          <cell r="F43">
            <v>22175001.375000007</v>
          </cell>
          <cell r="G43">
            <v>385106.587</v>
          </cell>
        </row>
      </sheetData>
      <sheetData sheetId="15" refreshError="1">
        <row r="40">
          <cell r="J40">
            <v>0</v>
          </cell>
          <cell r="L40">
            <v>90850</v>
          </cell>
          <cell r="M40">
            <v>696.27499999999998</v>
          </cell>
        </row>
      </sheetData>
      <sheetData sheetId="16" refreshError="1">
        <row r="42">
          <cell r="E42">
            <v>46354.313999999991</v>
          </cell>
          <cell r="F42">
            <v>5451</v>
          </cell>
          <cell r="G42">
            <v>46396.090517473938</v>
          </cell>
        </row>
      </sheetData>
      <sheetData sheetId="17" refreshError="1">
        <row r="40">
          <cell r="J40">
            <v>63693.872000000003</v>
          </cell>
          <cell r="L40">
            <v>11838473.914999999</v>
          </cell>
          <cell r="M40">
            <v>154424.05499999999</v>
          </cell>
        </row>
      </sheetData>
      <sheetData sheetId="18" refreshError="1">
        <row r="45">
          <cell r="H45">
            <v>16595.826000000001</v>
          </cell>
          <cell r="J45">
            <v>10082907.304</v>
          </cell>
          <cell r="K45">
            <v>93871.323999999993</v>
          </cell>
        </row>
        <row r="88">
          <cell r="H88">
            <v>0</v>
          </cell>
          <cell r="J88">
            <v>419776.05899999995</v>
          </cell>
          <cell r="K88">
            <v>3217.1690000000003</v>
          </cell>
        </row>
      </sheetData>
      <sheetData sheetId="19" refreshError="1">
        <row r="43">
          <cell r="E43">
            <v>80289.698000000004</v>
          </cell>
          <cell r="F43">
            <v>22341157.277999997</v>
          </cell>
          <cell r="G43">
            <v>251512.54799999998</v>
          </cell>
        </row>
      </sheetData>
      <sheetData sheetId="20"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RSONAL"/>
      <sheetName val="Sheet1"/>
      <sheetName val="Sheet2"/>
      <sheetName val="Module1"/>
      <sheetName val="Sheet3"/>
      <sheetName val="PTH"/>
      <sheetName val="qui che"/>
      <sheetName val="Thu lao"/>
      <sheetName val="An trua T1"/>
      <sheetName val="Luong thang 1(1)"/>
      <sheetName val="PA chia luong T1(2)"/>
      <sheetName val="Tong hop luong T1"/>
      <sheetName val="00000000"/>
      <sheetName val="10000000"/>
    </sheetNames>
    <definedNames>
      <definedName name="TLTH1"/>
    </defined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sheetData sheetId="10"/>
      <sheetData sheetId="11"/>
      <sheetData sheetId="12"/>
      <sheetData sheetId="13"/>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TB"/>
      <sheetName val="TT35"/>
      <sheetName val="BT35"/>
      <sheetName val="TH DZ35"/>
      <sheetName val="ThietBi"/>
      <sheetName val="TTTram"/>
      <sheetName val="BTTram"/>
      <sheetName val="THTram"/>
      <sheetName val="TT0,4"/>
      <sheetName val="BTDZ0,4"/>
      <sheetName val="THDZ0,4"/>
      <sheetName val="BTCT"/>
      <sheetName val="THCT"/>
      <sheetName val="PGVT"/>
      <sheetName val="BBNT"/>
      <sheetName val="toma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NT-QUOT-#3"/>
      <sheetName val="COAT&amp;WRAP-QIOT-#3"/>
      <sheetName val="XL4Poppy"/>
    </sheetNames>
    <sheetDataSet>
      <sheetData sheetId="0"/>
      <sheetData sheetId="1"/>
      <sheetData sheetId="2"/>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TH"/>
      <sheetName val="DZ 35"/>
      <sheetName val="TBA"/>
      <sheetName val="DZ 0.4"/>
      <sheetName val="Cto"/>
      <sheetName val="tien luong"/>
      <sheetName val="p.sinh"/>
      <sheetName val="Sheet7"/>
      <sheetName val="Sheet8"/>
      <sheetName val="Sheet9"/>
      <sheetName val="Sheet10"/>
      <sheetName val="Sheet11"/>
      <sheetName val="Sheet12"/>
      <sheetName val="Sheet13"/>
      <sheetName val="Sheet14"/>
      <sheetName val="Sheet15"/>
      <sheetName val="Sheet16"/>
    </sheetNames>
    <sheetDataSet>
      <sheetData sheetId="0"/>
      <sheetData sheetId="1"/>
      <sheetData sheetId="2">
        <row r="28">
          <cell r="O28">
            <v>3389540.556926691</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
      <sheetName val="00"/>
      <sheetName val="000"/>
      <sheetName val="TH"/>
      <sheetName val="Chao_thau"/>
      <sheetName val="CT-35"/>
      <sheetName val="Che_do"/>
      <sheetName val="CT-0.4KV"/>
      <sheetName val="CT tram"/>
      <sheetName val="THVL_CTo"/>
      <sheetName val="TN"/>
      <sheetName val="TBA-31,5"/>
      <sheetName val="Don_gia"/>
      <sheetName val="CT-BETONG"/>
      <sheetName val="Chi tiet VC"/>
      <sheetName val="50Slon"/>
      <sheetName val="50Snanh"/>
      <sheetName val="XXXXXXXX"/>
      <sheetName val="CT_35"/>
      <sheetName val="CT_0_4KV"/>
    </sheetNames>
    <sheetDataSet>
      <sheetData sheetId="0"/>
      <sheetData sheetId="1"/>
      <sheetData sheetId="2"/>
      <sheetData sheetId="3"/>
      <sheetData sheetId="4"/>
      <sheetData sheetId="5" refreshError="1"/>
      <sheetData sheetId="6"/>
      <sheetData sheetId="7" refreshError="1">
        <row r="6">
          <cell r="A6">
            <v>1</v>
          </cell>
          <cell r="B6" t="str">
            <v>MV-1a</v>
          </cell>
          <cell r="C6" t="str">
            <v>Mãng  MV-1a</v>
          </cell>
          <cell r="H6">
            <v>432866.31251651054</v>
          </cell>
        </row>
        <row r="7">
          <cell r="C7" t="str">
            <v>a ) VËt liÖu</v>
          </cell>
        </row>
        <row r="8">
          <cell r="B8" t="str">
            <v>CTÝnh</v>
          </cell>
          <cell r="C8" t="str">
            <v>Bª t«ng M100</v>
          </cell>
          <cell r="D8" t="str">
            <v>m3</v>
          </cell>
          <cell r="E8">
            <v>0.48</v>
          </cell>
          <cell r="G8">
            <v>362280.75907499995</v>
          </cell>
          <cell r="H8">
            <v>173895</v>
          </cell>
        </row>
        <row r="9">
          <cell r="B9" t="str">
            <v>CTÝnh</v>
          </cell>
          <cell r="C9" t="str">
            <v>Bª t«ng M50</v>
          </cell>
          <cell r="D9" t="str">
            <v>m3</v>
          </cell>
          <cell r="E9">
            <v>0</v>
          </cell>
          <cell r="G9">
            <v>310815.12059999997</v>
          </cell>
          <cell r="H9">
            <v>0</v>
          </cell>
        </row>
        <row r="10">
          <cell r="C10" t="str">
            <v>b ) Nh©n c«ng</v>
          </cell>
          <cell r="G10">
            <v>69184.981824000002</v>
          </cell>
        </row>
        <row r="11">
          <cell r="B11" t="str">
            <v>03.1113</v>
          </cell>
          <cell r="C11" t="str">
            <v>§µo ®Êt cÊp 3 s©u &gt;1m</v>
          </cell>
          <cell r="D11" t="str">
            <v>m3</v>
          </cell>
          <cell r="E11">
            <v>0.8</v>
          </cell>
          <cell r="G11">
            <v>24428</v>
          </cell>
          <cell r="H11">
            <v>19542.400000000001</v>
          </cell>
        </row>
        <row r="12">
          <cell r="C12" t="str">
            <v>diÖn tÝch hè ®µo &lt; 5 m2</v>
          </cell>
        </row>
        <row r="13">
          <cell r="B13" t="str">
            <v>03.2203</v>
          </cell>
          <cell r="C13" t="str">
            <v>LÊp ®Êt</v>
          </cell>
          <cell r="D13" t="str">
            <v>m3</v>
          </cell>
          <cell r="E13">
            <v>0.32000000000000006</v>
          </cell>
          <cell r="G13">
            <v>10890</v>
          </cell>
          <cell r="H13">
            <v>3484.8000000000006</v>
          </cell>
        </row>
        <row r="14">
          <cell r="B14" t="str">
            <v>03.2203</v>
          </cell>
          <cell r="C14" t="str">
            <v>§¾p ®Êt ch©n cét</v>
          </cell>
          <cell r="D14" t="str">
            <v>m3</v>
          </cell>
          <cell r="E14">
            <v>0.53400000000000003</v>
          </cell>
          <cell r="G14">
            <v>10890</v>
          </cell>
          <cell r="H14">
            <v>5815.26</v>
          </cell>
        </row>
        <row r="15">
          <cell r="B15" t="str">
            <v>04.3311</v>
          </cell>
          <cell r="C15" t="str">
            <v>§æ bª t«ng M100</v>
          </cell>
          <cell r="D15" t="str">
            <v>m3</v>
          </cell>
          <cell r="E15">
            <v>0.48</v>
          </cell>
          <cell r="G15">
            <v>45030</v>
          </cell>
          <cell r="H15">
            <v>21614.399999999998</v>
          </cell>
        </row>
        <row r="16">
          <cell r="B16" t="str">
            <v>04.3101a</v>
          </cell>
          <cell r="C16" t="str">
            <v>§æ bª t«ng M50</v>
          </cell>
          <cell r="D16" t="str">
            <v>m3</v>
          </cell>
          <cell r="E16">
            <v>0</v>
          </cell>
          <cell r="G16">
            <v>39733</v>
          </cell>
          <cell r="H16">
            <v>0</v>
          </cell>
        </row>
        <row r="17">
          <cell r="B17" t="str">
            <v>CTÝnh</v>
          </cell>
          <cell r="C17" t="str">
            <v>VËn chuyÓn bª t«ng M100</v>
          </cell>
          <cell r="D17" t="str">
            <v>m3</v>
          </cell>
          <cell r="E17">
            <v>0.48</v>
          </cell>
          <cell r="G17">
            <v>29402.753799999999</v>
          </cell>
          <cell r="H17">
            <v>14113.321823999999</v>
          </cell>
        </row>
        <row r="18">
          <cell r="B18" t="str">
            <v>CTÝnh</v>
          </cell>
          <cell r="C18" t="str">
            <v>VËn chuyÓn bª t«ng M50</v>
          </cell>
          <cell r="D18" t="str">
            <v>TÊn</v>
          </cell>
          <cell r="E18">
            <v>0</v>
          </cell>
          <cell r="G18">
            <v>29172.965199999999</v>
          </cell>
          <cell r="H18">
            <v>0</v>
          </cell>
        </row>
        <row r="19">
          <cell r="B19" t="str">
            <v>02.1481</v>
          </cell>
          <cell r="C19" t="str">
            <v>VËn chuyÓn dông cô thi c«ng</v>
          </cell>
          <cell r="D19" t="str">
            <v>TÊn</v>
          </cell>
          <cell r="E19">
            <v>0.1</v>
          </cell>
          <cell r="G19">
            <v>46148</v>
          </cell>
          <cell r="H19">
            <v>4614.8</v>
          </cell>
        </row>
        <row r="20">
          <cell r="C20" t="str">
            <v>Nh©n c«ng ®iÒu chØnh t¨ng thªm NC x (1+0,1/2,638 ) x2,01x0,95</v>
          </cell>
          <cell r="G20">
            <v>67931.653129387705</v>
          </cell>
          <cell r="H20">
            <v>67931.653129387705</v>
          </cell>
        </row>
        <row r="21">
          <cell r="C21" t="str">
            <v>Chi phÝ m¸y ®iÒu chinh t¨ng thªm C1 =  MTCx1,13</v>
          </cell>
          <cell r="H21">
            <v>0</v>
          </cell>
        </row>
        <row r="22">
          <cell r="C22" t="str">
            <v>Chi phÝ s¶n xuÊt chung: 71% CFNC</v>
          </cell>
          <cell r="H22">
            <v>97352.810816905272</v>
          </cell>
        </row>
        <row r="23">
          <cell r="C23" t="str">
            <v>Thu nhËp chÞu thuÕ tÝnh tr­íc 6% Z</v>
          </cell>
          <cell r="H23">
            <v>24501.866746217576</v>
          </cell>
        </row>
        <row r="24">
          <cell r="A24" t="str">
            <v>1.</v>
          </cell>
          <cell r="B24" t="str">
            <v>MV-1</v>
          </cell>
          <cell r="C24" t="str">
            <v>Mãng MV-1</v>
          </cell>
          <cell r="H24">
            <v>679548.12888936733</v>
          </cell>
        </row>
        <row r="25">
          <cell r="C25" t="str">
            <v>a ) VËt liÖu</v>
          </cell>
        </row>
        <row r="26">
          <cell r="B26" t="str">
            <v>CTÝnh</v>
          </cell>
          <cell r="C26" t="str">
            <v>Bª t«ng M100</v>
          </cell>
          <cell r="D26" t="str">
            <v>m3</v>
          </cell>
          <cell r="E26">
            <v>0.8</v>
          </cell>
          <cell r="G26">
            <v>362280.75907499995</v>
          </cell>
          <cell r="H26">
            <v>289825</v>
          </cell>
        </row>
        <row r="27">
          <cell r="B27" t="str">
            <v>CTÝnh</v>
          </cell>
          <cell r="C27" t="str">
            <v>Bª t«ng M50</v>
          </cell>
          <cell r="D27" t="str">
            <v>m3</v>
          </cell>
          <cell r="E27">
            <v>0</v>
          </cell>
          <cell r="G27">
            <v>310815.12059999997</v>
          </cell>
          <cell r="H27">
            <v>0</v>
          </cell>
        </row>
        <row r="28">
          <cell r="C28" t="str">
            <v>b ) Nh©n c«ng</v>
          </cell>
          <cell r="G28">
            <v>103645.86304000001</v>
          </cell>
        </row>
        <row r="29">
          <cell r="B29" t="str">
            <v>03.1113</v>
          </cell>
          <cell r="C29" t="str">
            <v>§µo ®Êt cÊp 3 s©u &gt;1m</v>
          </cell>
          <cell r="D29" t="str">
            <v>m3</v>
          </cell>
          <cell r="E29">
            <v>1.2</v>
          </cell>
          <cell r="G29">
            <v>24428</v>
          </cell>
          <cell r="H29">
            <v>29313.599999999999</v>
          </cell>
        </row>
        <row r="30">
          <cell r="C30" t="str">
            <v>diÖn tÝch hè ®µo &lt; 5 m2</v>
          </cell>
        </row>
        <row r="31">
          <cell r="B31" t="str">
            <v>03.2203</v>
          </cell>
          <cell r="C31" t="str">
            <v>LÊp ®Êt</v>
          </cell>
          <cell r="D31" t="str">
            <v>m3</v>
          </cell>
          <cell r="E31">
            <v>0.39999999999999991</v>
          </cell>
          <cell r="G31">
            <v>10890</v>
          </cell>
          <cell r="H31">
            <v>4355.9999999999991</v>
          </cell>
        </row>
        <row r="32">
          <cell r="B32" t="str">
            <v>03.2203</v>
          </cell>
          <cell r="C32" t="str">
            <v>§¾p ®Êt ch©n cét</v>
          </cell>
          <cell r="D32" t="str">
            <v>m3</v>
          </cell>
          <cell r="E32">
            <v>0.53400000000000003</v>
          </cell>
          <cell r="G32">
            <v>10890</v>
          </cell>
          <cell r="H32">
            <v>5815.26</v>
          </cell>
        </row>
        <row r="33">
          <cell r="B33" t="str">
            <v>04.3311</v>
          </cell>
          <cell r="C33" t="str">
            <v>§æ bª t«ng M100</v>
          </cell>
          <cell r="D33" t="str">
            <v>m3</v>
          </cell>
          <cell r="E33">
            <v>0.8</v>
          </cell>
          <cell r="G33">
            <v>45030</v>
          </cell>
          <cell r="H33">
            <v>36024</v>
          </cell>
        </row>
        <row r="34">
          <cell r="B34" t="str">
            <v>04.3101a</v>
          </cell>
          <cell r="C34" t="str">
            <v>§æ bª t«ng M50</v>
          </cell>
          <cell r="D34" t="str">
            <v>m3</v>
          </cell>
          <cell r="E34">
            <v>0</v>
          </cell>
          <cell r="G34">
            <v>39733</v>
          </cell>
          <cell r="H34">
            <v>0</v>
          </cell>
        </row>
        <row r="35">
          <cell r="B35" t="str">
            <v>CTÝnh</v>
          </cell>
          <cell r="C35" t="str">
            <v>VËn chuyÓn bª t«ng M100</v>
          </cell>
          <cell r="D35" t="str">
            <v>TÊn</v>
          </cell>
          <cell r="E35">
            <v>0.8</v>
          </cell>
          <cell r="G35">
            <v>29402.753799999999</v>
          </cell>
          <cell r="H35">
            <v>23522.20304</v>
          </cell>
        </row>
        <row r="36">
          <cell r="B36" t="str">
            <v>CTÝnh</v>
          </cell>
          <cell r="C36" t="str">
            <v>VËn chuyÓn bª t«ng M50</v>
          </cell>
          <cell r="D36" t="str">
            <v>TÊn</v>
          </cell>
          <cell r="E36">
            <v>0</v>
          </cell>
          <cell r="G36">
            <v>29172.965199999999</v>
          </cell>
          <cell r="H36">
            <v>0</v>
          </cell>
        </row>
        <row r="37">
          <cell r="B37" t="str">
            <v>02.1481</v>
          </cell>
          <cell r="C37" t="str">
            <v>VËn chuyÓn dông cô thi c«ng</v>
          </cell>
          <cell r="D37" t="str">
            <v>TÊn</v>
          </cell>
          <cell r="E37">
            <v>0.1</v>
          </cell>
          <cell r="G37">
            <v>46148</v>
          </cell>
          <cell r="H37">
            <v>4614.8</v>
          </cell>
        </row>
        <row r="38">
          <cell r="C38" t="str">
            <v>Nh©n c«ng ®iÒu chØnh t¨ng thªm NC x (1+0,1/2,638 ) x2,01x0,95</v>
          </cell>
          <cell r="G38">
            <v>101768.25418904524</v>
          </cell>
          <cell r="H38">
            <v>101768.25418904524</v>
          </cell>
        </row>
        <row r="39">
          <cell r="C39" t="str">
            <v>Chi phÝ m¸y ®iÒu chinh t¨ng thªm C1 =  MTCx1,13</v>
          </cell>
          <cell r="H39">
            <v>0</v>
          </cell>
        </row>
        <row r="40">
          <cell r="C40" t="str">
            <v>Chi phÝ s¶n xuÊt chung: 71% CFNC</v>
          </cell>
          <cell r="H40">
            <v>145844.02323262213</v>
          </cell>
        </row>
        <row r="41">
          <cell r="C41" t="str">
            <v>Thu nhËp chÞu thuÕ tÝnh tr­íc 6% Z</v>
          </cell>
          <cell r="H41">
            <v>38464.988427700038</v>
          </cell>
        </row>
        <row r="42">
          <cell r="A42">
            <v>2</v>
          </cell>
          <cell r="B42" t="str">
            <v xml:space="preserve"> M1-7</v>
          </cell>
          <cell r="C42" t="str">
            <v>Mãng cét vu«ng</v>
          </cell>
          <cell r="H42">
            <v>545076.91343546577</v>
          </cell>
        </row>
        <row r="43">
          <cell r="C43" t="str">
            <v>a ) VËt liÖu</v>
          </cell>
        </row>
        <row r="44">
          <cell r="B44" t="str">
            <v>CTÝnh</v>
          </cell>
          <cell r="C44" t="str">
            <v>Bª t«ng M100</v>
          </cell>
          <cell r="D44" t="str">
            <v>m3</v>
          </cell>
          <cell r="E44">
            <v>0.57599999999999996</v>
          </cell>
          <cell r="G44">
            <v>362280.75907499995</v>
          </cell>
          <cell r="H44">
            <v>208674</v>
          </cell>
        </row>
        <row r="45">
          <cell r="B45" t="str">
            <v>CTÝnh</v>
          </cell>
          <cell r="C45" t="str">
            <v>Bª t«ng M50</v>
          </cell>
          <cell r="D45" t="str">
            <v>m3</v>
          </cell>
          <cell r="E45">
            <v>0.1</v>
          </cell>
          <cell r="G45">
            <v>310815.12059999997</v>
          </cell>
          <cell r="H45">
            <v>31082</v>
          </cell>
        </row>
        <row r="46">
          <cell r="C46" t="str">
            <v>b ) Nh©n c«ng</v>
          </cell>
          <cell r="G46">
            <v>80987.222708800007</v>
          </cell>
        </row>
        <row r="47">
          <cell r="B47" t="str">
            <v>03.1113</v>
          </cell>
          <cell r="C47" t="str">
            <v>§µo ®Êt cÊp 3 s©u &gt;1m</v>
          </cell>
          <cell r="D47" t="str">
            <v>m3</v>
          </cell>
          <cell r="E47">
            <v>1</v>
          </cell>
          <cell r="G47">
            <v>24428</v>
          </cell>
          <cell r="H47">
            <v>24428</v>
          </cell>
        </row>
        <row r="48">
          <cell r="C48" t="str">
            <v>diÖn tÝch hè ®µo &lt;5m2</v>
          </cell>
        </row>
        <row r="49">
          <cell r="B49" t="str">
            <v>03.2203</v>
          </cell>
          <cell r="C49" t="str">
            <v>LÊp ®Êt</v>
          </cell>
          <cell r="D49" t="str">
            <v>m3</v>
          </cell>
          <cell r="E49">
            <v>0.32400000000000007</v>
          </cell>
          <cell r="G49">
            <v>10890</v>
          </cell>
          <cell r="H49">
            <v>3528.3600000000006</v>
          </cell>
        </row>
        <row r="50">
          <cell r="B50" t="str">
            <v>03.2203</v>
          </cell>
          <cell r="C50" t="str">
            <v>§¾p ®Êt ch©n cét</v>
          </cell>
          <cell r="D50" t="str">
            <v>m3</v>
          </cell>
          <cell r="E50">
            <v>0.3</v>
          </cell>
          <cell r="G50">
            <v>10890</v>
          </cell>
          <cell r="H50">
            <v>3267</v>
          </cell>
        </row>
        <row r="51">
          <cell r="B51" t="str">
            <v>04.3311</v>
          </cell>
          <cell r="C51" t="str">
            <v>§æ bª t«ng M100</v>
          </cell>
          <cell r="D51" t="str">
            <v>m3</v>
          </cell>
          <cell r="E51">
            <v>0.57599999999999996</v>
          </cell>
          <cell r="G51">
            <v>45030</v>
          </cell>
          <cell r="H51">
            <v>25937.279999999999</v>
          </cell>
        </row>
        <row r="52">
          <cell r="B52" t="str">
            <v>04.3101a</v>
          </cell>
          <cell r="C52" t="str">
            <v>§æ bª t«ng M50</v>
          </cell>
          <cell r="D52" t="str">
            <v>m3</v>
          </cell>
          <cell r="E52">
            <v>0.1</v>
          </cell>
          <cell r="G52">
            <v>39733</v>
          </cell>
          <cell r="H52">
            <v>3973.3</v>
          </cell>
        </row>
        <row r="53">
          <cell r="B53" t="str">
            <v>CTÝnh</v>
          </cell>
          <cell r="C53" t="str">
            <v>VËn chuyÓn bª t«ng M100</v>
          </cell>
          <cell r="D53" t="str">
            <v>TÊn</v>
          </cell>
          <cell r="E53">
            <v>0.57599999999999996</v>
          </cell>
          <cell r="G53">
            <v>29402.753799999999</v>
          </cell>
          <cell r="H53">
            <v>16935.986188799998</v>
          </cell>
        </row>
        <row r="54">
          <cell r="B54" t="str">
            <v>CTÝnh</v>
          </cell>
          <cell r="C54" t="str">
            <v>VËn chuyÓn bª t«ng M50</v>
          </cell>
          <cell r="D54" t="str">
            <v>TÊn</v>
          </cell>
          <cell r="E54">
            <v>0.1</v>
          </cell>
          <cell r="G54">
            <v>29172.965199999999</v>
          </cell>
          <cell r="H54">
            <v>2917.2965199999999</v>
          </cell>
        </row>
        <row r="55">
          <cell r="B55" t="str">
            <v>02.1481</v>
          </cell>
          <cell r="C55" t="str">
            <v>VËn chuyÓn dông cô thi c«ng</v>
          </cell>
          <cell r="D55" t="str">
            <v>TÊn</v>
          </cell>
          <cell r="E55">
            <v>0</v>
          </cell>
          <cell r="G55">
            <v>46148</v>
          </cell>
          <cell r="H55">
            <v>0</v>
          </cell>
        </row>
        <row r="56">
          <cell r="C56" t="str">
            <v>Nh©n c«ng ®iÒu chØnh t¨ng thªm NC x (1+0,1/2,638 ) x2,01x0,95</v>
          </cell>
          <cell r="G56">
            <v>79520.089128045292</v>
          </cell>
          <cell r="H56">
            <v>79520.089128045292</v>
          </cell>
        </row>
        <row r="57">
          <cell r="C57" t="str">
            <v>Chi phÝ m¸y ®iÒu chinh t¨ng thªm C1 =  MTCx1,13</v>
          </cell>
          <cell r="H57">
            <v>0</v>
          </cell>
        </row>
        <row r="58">
          <cell r="C58" t="str">
            <v>Chi phÝ s¶n xuÊt chung: 71% CFNC</v>
          </cell>
          <cell r="H58">
            <v>113960.19140416016</v>
          </cell>
        </row>
        <row r="59">
          <cell r="C59" t="str">
            <v>Thu nhËp chÞu thuÕ tÝnh tr­íc 6% Z</v>
          </cell>
          <cell r="H59">
            <v>30853.410194460328</v>
          </cell>
        </row>
        <row r="60">
          <cell r="A60">
            <v>3</v>
          </cell>
          <cell r="B60" t="str">
            <v>M2-7</v>
          </cell>
          <cell r="C60" t="str">
            <v>Mãng cét vu«ng</v>
          </cell>
          <cell r="H60">
            <v>1167183.2107525503</v>
          </cell>
        </row>
        <row r="61">
          <cell r="C61" t="str">
            <v>a ) VËt liÖu</v>
          </cell>
        </row>
        <row r="62">
          <cell r="B62" t="str">
            <v>CTÝnh</v>
          </cell>
          <cell r="C62" t="str">
            <v>Bª t«ng M100</v>
          </cell>
          <cell r="D62" t="str">
            <v>m3</v>
          </cell>
          <cell r="E62">
            <v>1.296</v>
          </cell>
          <cell r="G62">
            <v>362280.75907499995</v>
          </cell>
          <cell r="H62">
            <v>469516</v>
          </cell>
        </row>
        <row r="63">
          <cell r="B63" t="str">
            <v>CTÝnh</v>
          </cell>
          <cell r="C63" t="str">
            <v>Bª t«ng M50</v>
          </cell>
          <cell r="D63" t="str">
            <v>m3</v>
          </cell>
          <cell r="E63">
            <v>0.19600000000000001</v>
          </cell>
          <cell r="G63">
            <v>310815.12059999997</v>
          </cell>
          <cell r="H63">
            <v>60920</v>
          </cell>
        </row>
        <row r="64">
          <cell r="C64" t="str">
            <v>b ) Nh©n c«ng</v>
          </cell>
          <cell r="G64">
            <v>168390.81810400001</v>
          </cell>
        </row>
        <row r="65">
          <cell r="B65" t="str">
            <v>03.1113</v>
          </cell>
          <cell r="C65" t="str">
            <v>§µo ®Êt cÊp 3 s©u &gt;1m</v>
          </cell>
          <cell r="D65" t="str">
            <v>m3</v>
          </cell>
          <cell r="E65">
            <v>1.96</v>
          </cell>
          <cell r="G65">
            <v>24428</v>
          </cell>
          <cell r="H65">
            <v>47878.879999999997</v>
          </cell>
        </row>
        <row r="66">
          <cell r="C66" t="str">
            <v>diÖn tÝch hè ®µo &lt;5m2</v>
          </cell>
        </row>
        <row r="67">
          <cell r="B67" t="str">
            <v>03.2203</v>
          </cell>
          <cell r="C67" t="str">
            <v>LÊp ®Êt</v>
          </cell>
          <cell r="D67" t="str">
            <v>m3</v>
          </cell>
          <cell r="E67">
            <v>0.46799999999999992</v>
          </cell>
          <cell r="G67">
            <v>10890</v>
          </cell>
          <cell r="H67">
            <v>5096.5199999999995</v>
          </cell>
        </row>
        <row r="68">
          <cell r="B68" t="str">
            <v>03.2203</v>
          </cell>
          <cell r="C68" t="str">
            <v>§¾p ®Êt ch©n cét</v>
          </cell>
          <cell r="D68" t="str">
            <v>m3</v>
          </cell>
          <cell r="E68">
            <v>0.5</v>
          </cell>
          <cell r="G68">
            <v>10890</v>
          </cell>
          <cell r="H68">
            <v>5445</v>
          </cell>
        </row>
        <row r="69">
          <cell r="B69" t="str">
            <v>04.3311</v>
          </cell>
          <cell r="C69" t="str">
            <v>§æ bª t«ng M100</v>
          </cell>
          <cell r="D69" t="str">
            <v>m3</v>
          </cell>
          <cell r="E69">
            <v>1.296</v>
          </cell>
          <cell r="G69">
            <v>45030</v>
          </cell>
          <cell r="H69">
            <v>58358.880000000005</v>
          </cell>
        </row>
        <row r="70">
          <cell r="B70" t="str">
            <v>04.3101a</v>
          </cell>
          <cell r="C70" t="str">
            <v>§æ bª t«ng M50</v>
          </cell>
          <cell r="D70" t="str">
            <v>m3</v>
          </cell>
          <cell r="E70">
            <v>0.19600000000000001</v>
          </cell>
          <cell r="G70">
            <v>39733</v>
          </cell>
          <cell r="H70">
            <v>7787.6680000000006</v>
          </cell>
        </row>
        <row r="71">
          <cell r="B71" t="str">
            <v>CTÝnh</v>
          </cell>
          <cell r="C71" t="str">
            <v>VËn chuyÓn bª t«ng M100</v>
          </cell>
          <cell r="D71" t="str">
            <v>m3</v>
          </cell>
          <cell r="E71">
            <v>1.296</v>
          </cell>
          <cell r="G71">
            <v>29402.753799999999</v>
          </cell>
          <cell r="H71">
            <v>38105.9689248</v>
          </cell>
        </row>
        <row r="72">
          <cell r="B72" t="str">
            <v>CTÝnh</v>
          </cell>
          <cell r="C72" t="str">
            <v>VËn chuyÓn bª t«ng M50</v>
          </cell>
          <cell r="D72" t="str">
            <v>m3</v>
          </cell>
          <cell r="E72">
            <v>0.19600000000000001</v>
          </cell>
          <cell r="G72">
            <v>29172.965199999999</v>
          </cell>
          <cell r="H72">
            <v>5717.9011792000001</v>
          </cell>
        </row>
        <row r="73">
          <cell r="B73" t="str">
            <v>02.1481</v>
          </cell>
          <cell r="C73" t="str">
            <v>VËn chuyÓn dông cô thi c«ng</v>
          </cell>
          <cell r="D73" t="str">
            <v>TÊn</v>
          </cell>
          <cell r="E73">
            <v>0</v>
          </cell>
          <cell r="G73">
            <v>46148</v>
          </cell>
          <cell r="H73">
            <v>0</v>
          </cell>
        </row>
        <row r="74">
          <cell r="C74" t="str">
            <v>Nh©n c«ng ®iÒu chØnh t¨ng thªm NC x (1+0,1/2,638 ) x2,01x0,95</v>
          </cell>
          <cell r="G74">
            <v>165340.31438664888</v>
          </cell>
          <cell r="H74">
            <v>165340.31438664888</v>
          </cell>
        </row>
        <row r="75">
          <cell r="C75" t="str">
            <v>Chi phÝ m¸y ®iÒu chinh t¨ng thªm C1 =  MTCx1,13</v>
          </cell>
          <cell r="H75">
            <v>0</v>
          </cell>
        </row>
        <row r="76">
          <cell r="C76" t="str">
            <v>Chi phÝ s¶n xuÊt chung: 71% CFNC</v>
          </cell>
          <cell r="H76">
            <v>236949.1040683607</v>
          </cell>
        </row>
        <row r="77">
          <cell r="C77" t="str">
            <v>Thu nhËp chÞu thuÕ tÝnh tr­íc 6% Z</v>
          </cell>
          <cell r="H77">
            <v>66066.974193540576</v>
          </cell>
        </row>
        <row r="78">
          <cell r="A78" t="str">
            <v>4.</v>
          </cell>
          <cell r="B78" t="str">
            <v>MV-2</v>
          </cell>
          <cell r="C78" t="str">
            <v>Mãng MV-2</v>
          </cell>
          <cell r="H78">
            <v>843673.68023317819</v>
          </cell>
        </row>
        <row r="79">
          <cell r="C79" t="str">
            <v>a ) VËt liÖu</v>
          </cell>
        </row>
        <row r="80">
          <cell r="B80" t="str">
            <v>CTÝnh</v>
          </cell>
          <cell r="C80" t="str">
            <v>Bª t«ng M100</v>
          </cell>
          <cell r="D80" t="str">
            <v>m3</v>
          </cell>
          <cell r="E80">
            <v>0.96</v>
          </cell>
          <cell r="G80">
            <v>362280.75907499995</v>
          </cell>
          <cell r="H80">
            <v>347790</v>
          </cell>
        </row>
        <row r="81">
          <cell r="B81" t="str">
            <v>CTÝnh</v>
          </cell>
          <cell r="C81" t="str">
            <v>Bª t«ng M50</v>
          </cell>
          <cell r="D81" t="str">
            <v>m3</v>
          </cell>
          <cell r="E81">
            <v>0</v>
          </cell>
          <cell r="G81">
            <v>310815.12059999997</v>
          </cell>
          <cell r="H81">
            <v>0</v>
          </cell>
        </row>
        <row r="82">
          <cell r="C82" t="str">
            <v>b ) Nh©n c«ng</v>
          </cell>
          <cell r="G82">
            <v>132229.453648</v>
          </cell>
        </row>
        <row r="83">
          <cell r="B83" t="str">
            <v>03.1113</v>
          </cell>
          <cell r="C83" t="str">
            <v>§µo ®Êt cÊp 3 s©u &gt;1m</v>
          </cell>
          <cell r="D83" t="str">
            <v>m3</v>
          </cell>
          <cell r="E83">
            <v>1.4</v>
          </cell>
          <cell r="G83">
            <v>24428</v>
          </cell>
          <cell r="H83">
            <v>34199.199999999997</v>
          </cell>
        </row>
        <row r="84">
          <cell r="C84" t="str">
            <v>DiÖn tÝch hè ®µo &lt;5m2</v>
          </cell>
        </row>
        <row r="85">
          <cell r="B85" t="str">
            <v>03.2203</v>
          </cell>
          <cell r="C85" t="str">
            <v>LÊp ®Êt</v>
          </cell>
          <cell r="D85" t="str">
            <v>m3</v>
          </cell>
          <cell r="E85">
            <v>0.43999999999999995</v>
          </cell>
          <cell r="G85">
            <v>10890</v>
          </cell>
          <cell r="H85">
            <v>4791.5999999999995</v>
          </cell>
        </row>
        <row r="86">
          <cell r="B86" t="str">
            <v>03.2203</v>
          </cell>
          <cell r="C86" t="str">
            <v>§¾p ®Êt ch©n cét</v>
          </cell>
          <cell r="D86" t="str">
            <v>m3</v>
          </cell>
          <cell r="E86">
            <v>0.72899999999999998</v>
          </cell>
          <cell r="G86">
            <v>10890</v>
          </cell>
          <cell r="H86">
            <v>7938.8099999999995</v>
          </cell>
        </row>
        <row r="87">
          <cell r="B87" t="str">
            <v>04.3311</v>
          </cell>
          <cell r="C87" t="str">
            <v>§æ bª t«ng M100</v>
          </cell>
          <cell r="D87" t="str">
            <v>m3</v>
          </cell>
          <cell r="E87">
            <v>0.96</v>
          </cell>
          <cell r="G87">
            <v>45030</v>
          </cell>
          <cell r="H87">
            <v>43228.799999999996</v>
          </cell>
        </row>
        <row r="88">
          <cell r="B88" t="str">
            <v>04.3101a</v>
          </cell>
          <cell r="C88" t="str">
            <v>§æ bª t«ng M50</v>
          </cell>
          <cell r="D88" t="str">
            <v>m3</v>
          </cell>
          <cell r="E88">
            <v>0</v>
          </cell>
          <cell r="G88">
            <v>39733</v>
          </cell>
          <cell r="H88">
            <v>0</v>
          </cell>
        </row>
        <row r="89">
          <cell r="B89" t="str">
            <v>CTÝnh</v>
          </cell>
          <cell r="C89" t="str">
            <v>VËn chuyÓn bª t«ng M100</v>
          </cell>
          <cell r="D89" t="str">
            <v>TÊn</v>
          </cell>
          <cell r="E89">
            <v>0.96</v>
          </cell>
          <cell r="G89">
            <v>29402.753799999999</v>
          </cell>
          <cell r="H89">
            <v>28226.643647999997</v>
          </cell>
        </row>
        <row r="90">
          <cell r="B90" t="str">
            <v>CTÝnh</v>
          </cell>
          <cell r="C90" t="str">
            <v>VËn chuyÓn bª t«ng M50</v>
          </cell>
          <cell r="D90" t="str">
            <v>TÊn</v>
          </cell>
          <cell r="E90">
            <v>0</v>
          </cell>
          <cell r="G90">
            <v>29172.965199999999</v>
          </cell>
          <cell r="H90">
            <v>0</v>
          </cell>
        </row>
        <row r="91">
          <cell r="B91" t="str">
            <v>02.1481</v>
          </cell>
          <cell r="C91" t="str">
            <v>VËn chuyÓn dông cô thi c«ng</v>
          </cell>
          <cell r="D91" t="str">
            <v>TÊn</v>
          </cell>
          <cell r="E91">
            <v>0.3</v>
          </cell>
          <cell r="G91">
            <v>46148</v>
          </cell>
          <cell r="H91">
            <v>13844.4</v>
          </cell>
        </row>
        <row r="92">
          <cell r="C92" t="str">
            <v>Nh©n c«ng ®iÒu chØnh t¨ng thªm NC x (1+0,1/2,638 ) x2,01x0,95</v>
          </cell>
          <cell r="G92">
            <v>129834.03539159952</v>
          </cell>
          <cell r="H92">
            <v>129834.03539159952</v>
          </cell>
        </row>
        <row r="93">
          <cell r="C93" t="str">
            <v>Chi phÝ m¸y ®iÒu chinh t¨ng thªm C1 =  MTCx1,13</v>
          </cell>
          <cell r="H93">
            <v>0</v>
          </cell>
        </row>
        <row r="94">
          <cell r="C94" t="str">
            <v>Chi phÝ s¶n xuÊt chung: 71% CFNC</v>
          </cell>
          <cell r="H94">
            <v>186065.07721811565</v>
          </cell>
        </row>
        <row r="95">
          <cell r="C95" t="str">
            <v>Thu nhËp chÞu thuÕ tÝnh tr­íc 6% Z</v>
          </cell>
          <cell r="H95">
            <v>47755.113975462911</v>
          </cell>
        </row>
        <row r="96">
          <cell r="A96">
            <v>4</v>
          </cell>
          <cell r="B96" t="str">
            <v>MV-4</v>
          </cell>
          <cell r="C96" t="str">
            <v>Mãng MV-4</v>
          </cell>
          <cell r="H96">
            <v>1179054.1297842578</v>
          </cell>
        </row>
        <row r="97">
          <cell r="C97" t="str">
            <v>a ) VËt liÖu</v>
          </cell>
        </row>
        <row r="98">
          <cell r="B98" t="str">
            <v>CTÝnh</v>
          </cell>
          <cell r="C98" t="str">
            <v>Bª t«ng M100</v>
          </cell>
          <cell r="D98" t="str">
            <v>m3</v>
          </cell>
          <cell r="E98">
            <v>1.4</v>
          </cell>
          <cell r="G98">
            <v>362280.75907499995</v>
          </cell>
          <cell r="H98">
            <v>507193</v>
          </cell>
        </row>
        <row r="99">
          <cell r="B99" t="str">
            <v>CTÝnh</v>
          </cell>
          <cell r="C99" t="str">
            <v>Bª t«ng M50</v>
          </cell>
          <cell r="D99" t="str">
            <v>m3</v>
          </cell>
          <cell r="E99">
            <v>0</v>
          </cell>
          <cell r="G99">
            <v>310815.12059999997</v>
          </cell>
          <cell r="H99">
            <v>0</v>
          </cell>
        </row>
        <row r="100">
          <cell r="C100" t="str">
            <v>b ) Nh©n c«ng</v>
          </cell>
          <cell r="G100">
            <v>178553.62531999999</v>
          </cell>
        </row>
        <row r="101">
          <cell r="B101" t="str">
            <v>03.1113</v>
          </cell>
          <cell r="C101" t="str">
            <v>§µo ®Êt cÊp 3 s©u &gt;1m</v>
          </cell>
          <cell r="D101" t="str">
            <v>m3</v>
          </cell>
          <cell r="E101">
            <v>1.92</v>
          </cell>
          <cell r="G101">
            <v>24428</v>
          </cell>
          <cell r="H101">
            <v>46901.759999999995</v>
          </cell>
        </row>
        <row r="102">
          <cell r="C102" t="str">
            <v>DiÖn tÝch hè ®µo &lt;5m2</v>
          </cell>
        </row>
        <row r="103">
          <cell r="B103" t="str">
            <v>03.2203</v>
          </cell>
          <cell r="C103" t="str">
            <v>LÊp ®Êt</v>
          </cell>
          <cell r="D103" t="str">
            <v>m3</v>
          </cell>
          <cell r="E103">
            <v>0.52</v>
          </cell>
          <cell r="G103">
            <v>10890</v>
          </cell>
          <cell r="H103">
            <v>5662.8</v>
          </cell>
        </row>
        <row r="104">
          <cell r="B104" t="str">
            <v>03.2203</v>
          </cell>
          <cell r="C104" t="str">
            <v>§¾p ®Êt ch©n cét</v>
          </cell>
          <cell r="D104" t="str">
            <v>m3</v>
          </cell>
          <cell r="E104">
            <v>0.72899999999999998</v>
          </cell>
          <cell r="G104">
            <v>10890</v>
          </cell>
          <cell r="H104">
            <v>7938.8099999999995</v>
          </cell>
        </row>
        <row r="105">
          <cell r="B105" t="str">
            <v>04.3311</v>
          </cell>
          <cell r="C105" t="str">
            <v>§æ bª t«ng M100</v>
          </cell>
          <cell r="D105" t="str">
            <v>m3</v>
          </cell>
          <cell r="E105">
            <v>1.4</v>
          </cell>
          <cell r="G105">
            <v>45030</v>
          </cell>
          <cell r="H105">
            <v>63041.999999999993</v>
          </cell>
        </row>
        <row r="106">
          <cell r="B106" t="str">
            <v>04.3101a</v>
          </cell>
          <cell r="C106" t="str">
            <v>§æ bª t«ng M50</v>
          </cell>
          <cell r="D106" t="str">
            <v>m3</v>
          </cell>
          <cell r="E106">
            <v>0</v>
          </cell>
          <cell r="G106">
            <v>39733</v>
          </cell>
          <cell r="H106">
            <v>0</v>
          </cell>
        </row>
        <row r="107">
          <cell r="B107" t="str">
            <v>CTÝnh</v>
          </cell>
          <cell r="C107" t="str">
            <v>VËn chuyÓn bª t«ng M100</v>
          </cell>
          <cell r="D107" t="str">
            <v>TÊn</v>
          </cell>
          <cell r="E107">
            <v>1.4</v>
          </cell>
          <cell r="G107">
            <v>29402.753799999999</v>
          </cell>
          <cell r="H107">
            <v>41163.855319999995</v>
          </cell>
        </row>
        <row r="108">
          <cell r="B108" t="str">
            <v>CTÝnh</v>
          </cell>
          <cell r="C108" t="str">
            <v>VËn chuyÓn bª t«ng M50</v>
          </cell>
          <cell r="D108" t="str">
            <v>TÊn</v>
          </cell>
          <cell r="E108">
            <v>0</v>
          </cell>
          <cell r="G108">
            <v>29172.965199999999</v>
          </cell>
          <cell r="H108">
            <v>0</v>
          </cell>
        </row>
        <row r="109">
          <cell r="B109" t="str">
            <v>02.1481</v>
          </cell>
          <cell r="C109" t="str">
            <v>VËn chuyÓn dông cô thi c«ng</v>
          </cell>
          <cell r="D109" t="str">
            <v>TÊn</v>
          </cell>
          <cell r="E109">
            <v>0.3</v>
          </cell>
          <cell r="G109">
            <v>46148</v>
          </cell>
          <cell r="H109">
            <v>13844.4</v>
          </cell>
        </row>
        <row r="110">
          <cell r="C110" t="str">
            <v>Nh©n c«ng ®iÒu chØnh t¨ng thªm NC x (1+0,1/2,638 ) x2,01x0,95</v>
          </cell>
          <cell r="G110">
            <v>175319.01607041026</v>
          </cell>
          <cell r="H110">
            <v>175319.01607041026</v>
          </cell>
        </row>
        <row r="111">
          <cell r="C111" t="str">
            <v>Chi phÝ m¸y ®iÒu chinh t¨ng thªm C1 =  MTCx1,13</v>
          </cell>
          <cell r="H111">
            <v>0</v>
          </cell>
        </row>
        <row r="112">
          <cell r="C112" t="str">
            <v>Chi phÝ s¶n xuÊt chung: 71% CFNC</v>
          </cell>
          <cell r="H112">
            <v>251249.57538719126</v>
          </cell>
        </row>
        <row r="113">
          <cell r="C113" t="str">
            <v>Thu nhËp chÞu thuÕ tÝnh tr­íc 6% Z</v>
          </cell>
          <cell r="H113">
            <v>66738.913006656105</v>
          </cell>
        </row>
        <row r="114">
          <cell r="A114" t="str">
            <v>2.</v>
          </cell>
          <cell r="B114" t="str">
            <v>M§-2</v>
          </cell>
          <cell r="C114" t="str">
            <v>Mãng Cét M§-2</v>
          </cell>
          <cell r="H114">
            <v>1341360.6120957769</v>
          </cell>
        </row>
        <row r="115">
          <cell r="C115" t="str">
            <v>a ) VËt liÖu</v>
          </cell>
        </row>
        <row r="116">
          <cell r="B116" t="str">
            <v>CTÝnh</v>
          </cell>
          <cell r="C116" t="str">
            <v>Bª t«ng M100</v>
          </cell>
          <cell r="D116" t="str">
            <v>m3</v>
          </cell>
          <cell r="E116">
            <v>1.68</v>
          </cell>
          <cell r="G116">
            <v>362280.75907499995</v>
          </cell>
          <cell r="H116">
            <v>608632</v>
          </cell>
        </row>
        <row r="117">
          <cell r="B117" t="str">
            <v>CTÝnh</v>
          </cell>
          <cell r="C117" t="str">
            <v>Bª t«ng M50</v>
          </cell>
          <cell r="D117" t="str">
            <v>m3</v>
          </cell>
          <cell r="G117">
            <v>310815.12059999997</v>
          </cell>
          <cell r="H117">
            <v>0</v>
          </cell>
        </row>
        <row r="118">
          <cell r="C118" t="str">
            <v>b ) Nh©n c«ng</v>
          </cell>
          <cell r="G118">
            <v>193802.95638399999</v>
          </cell>
        </row>
        <row r="119">
          <cell r="B119" t="str">
            <v>03.1113</v>
          </cell>
          <cell r="C119" t="str">
            <v>§µo ®Êt cÊp 3 s©u &gt;1m</v>
          </cell>
          <cell r="D119" t="str">
            <v>m3</v>
          </cell>
          <cell r="E119">
            <v>2.2399999999999998</v>
          </cell>
          <cell r="G119">
            <v>24428</v>
          </cell>
          <cell r="H119">
            <v>54718.719999999994</v>
          </cell>
        </row>
        <row r="120">
          <cell r="C120" t="str">
            <v>diÖn tÝch hè ®µo &lt;5m2</v>
          </cell>
        </row>
        <row r="121">
          <cell r="B121" t="str">
            <v>03.2203</v>
          </cell>
          <cell r="C121" t="str">
            <v>LÊp ®Êt</v>
          </cell>
          <cell r="D121" t="str">
            <v>m3</v>
          </cell>
          <cell r="E121">
            <v>0.55999999999999983</v>
          </cell>
          <cell r="G121">
            <v>10890</v>
          </cell>
          <cell r="H121">
            <v>6098.3999999999978</v>
          </cell>
        </row>
        <row r="122">
          <cell r="B122" t="str">
            <v>03.2203</v>
          </cell>
          <cell r="C122" t="str">
            <v>§¾p ®Êt ch©n cét</v>
          </cell>
          <cell r="D122" t="str">
            <v>m3</v>
          </cell>
          <cell r="E122">
            <v>0.72899999999999998</v>
          </cell>
          <cell r="G122">
            <v>10890</v>
          </cell>
          <cell r="H122">
            <v>7938.8099999999995</v>
          </cell>
        </row>
        <row r="123">
          <cell r="B123" t="str">
            <v>04.3311</v>
          </cell>
          <cell r="C123" t="str">
            <v>§æ bª t«ng M100</v>
          </cell>
          <cell r="D123" t="str">
            <v>m3</v>
          </cell>
          <cell r="E123">
            <v>1.68</v>
          </cell>
          <cell r="G123">
            <v>45030</v>
          </cell>
          <cell r="H123">
            <v>75650.399999999994</v>
          </cell>
        </row>
        <row r="124">
          <cell r="B124" t="str">
            <v>04.3101a</v>
          </cell>
          <cell r="C124" t="str">
            <v>§æ bª t«ng M50</v>
          </cell>
          <cell r="D124" t="str">
            <v>m3</v>
          </cell>
          <cell r="E124">
            <v>0</v>
          </cell>
          <cell r="G124">
            <v>39733</v>
          </cell>
          <cell r="H124">
            <v>0</v>
          </cell>
        </row>
        <row r="125">
          <cell r="B125" t="str">
            <v>CTÝnh</v>
          </cell>
          <cell r="C125" t="str">
            <v>VËn chuyÓn bª t«ng M100</v>
          </cell>
          <cell r="D125" t="str">
            <v>TÊn</v>
          </cell>
          <cell r="E125">
            <v>1.68</v>
          </cell>
          <cell r="G125">
            <v>29402.753799999999</v>
          </cell>
          <cell r="H125">
            <v>49396.626383999996</v>
          </cell>
        </row>
        <row r="126">
          <cell r="B126" t="str">
            <v>CTÝnh</v>
          </cell>
          <cell r="C126" t="str">
            <v>VËn chuyÓn bª t«ng M50</v>
          </cell>
          <cell r="D126" t="str">
            <v>TÊn</v>
          </cell>
          <cell r="E126">
            <v>0</v>
          </cell>
          <cell r="G126">
            <v>29172.965199999999</v>
          </cell>
          <cell r="H126">
            <v>0</v>
          </cell>
        </row>
        <row r="127">
          <cell r="B127" t="str">
            <v>02.1481</v>
          </cell>
          <cell r="C127" t="str">
            <v>VËn chuyÓn dông cô thi c«ng</v>
          </cell>
          <cell r="D127" t="str">
            <v>TÊn</v>
          </cell>
          <cell r="E127">
            <v>0</v>
          </cell>
          <cell r="G127">
            <v>46148</v>
          </cell>
          <cell r="H127">
            <v>0</v>
          </cell>
        </row>
        <row r="128">
          <cell r="C128" t="str">
            <v>Nh©n c«ng ®iÒu chØnh t¨ng thªm NC x (1+0,1/2,638 ) x2,01x0,95</v>
          </cell>
          <cell r="G128">
            <v>190292.09607974099</v>
          </cell>
          <cell r="H128">
            <v>190292.09607974099</v>
          </cell>
        </row>
        <row r="129">
          <cell r="C129" t="str">
            <v>Chi phÝ m¸y ®iÒu chinh t¨ng thªm C1 =  MTCx1,13</v>
          </cell>
          <cell r="H129">
            <v>0</v>
          </cell>
        </row>
        <row r="130">
          <cell r="C130" t="str">
            <v>Chi phÝ s¶n xuÊt chung: 71% CFNC</v>
          </cell>
          <cell r="H130">
            <v>272707.48724925611</v>
          </cell>
        </row>
        <row r="131">
          <cell r="C131" t="str">
            <v>Thu nhËp chÞu thuÕ tÝnh tr­íc 6% Z</v>
          </cell>
          <cell r="H131">
            <v>75926.072382779821</v>
          </cell>
        </row>
        <row r="132">
          <cell r="A132" t="str">
            <v>2..</v>
          </cell>
          <cell r="B132" t="str">
            <v>M-2</v>
          </cell>
          <cell r="C132" t="str">
            <v>Mãng M2</v>
          </cell>
          <cell r="H132">
            <v>1371460.6117238519</v>
          </cell>
        </row>
        <row r="133">
          <cell r="C133" t="str">
            <v>a ) VËt liÖu</v>
          </cell>
        </row>
        <row r="134">
          <cell r="B134" t="str">
            <v>CTÝnh</v>
          </cell>
          <cell r="C134" t="str">
            <v>Bª t«ng M100</v>
          </cell>
          <cell r="D134" t="str">
            <v>m3</v>
          </cell>
          <cell r="E134">
            <v>1.68</v>
          </cell>
          <cell r="G134">
            <v>362280.75907499995</v>
          </cell>
          <cell r="H134">
            <v>608632</v>
          </cell>
        </row>
        <row r="135">
          <cell r="B135" t="str">
            <v>CTÝnh</v>
          </cell>
          <cell r="C135" t="str">
            <v>Bª t«ng M50</v>
          </cell>
          <cell r="D135" t="str">
            <v>m3</v>
          </cell>
          <cell r="E135">
            <v>0.14000000000000001</v>
          </cell>
          <cell r="G135">
            <v>310815.12059999997</v>
          </cell>
          <cell r="H135">
            <v>43514</v>
          </cell>
        </row>
        <row r="136">
          <cell r="C136" t="str">
            <v>b ) Nh©n c«ng</v>
          </cell>
          <cell r="G136">
            <v>189342.149512</v>
          </cell>
        </row>
        <row r="137">
          <cell r="B137" t="str">
            <v>03.1113</v>
          </cell>
          <cell r="C137" t="str">
            <v>§µo ®Êt cÊp 3 s©u &gt;1m</v>
          </cell>
          <cell r="D137" t="str">
            <v>m3</v>
          </cell>
          <cell r="E137">
            <v>2.016</v>
          </cell>
          <cell r="G137">
            <v>24428</v>
          </cell>
          <cell r="H137">
            <v>49246.847999999998</v>
          </cell>
        </row>
        <row r="138">
          <cell r="C138" t="str">
            <v>diÖn tÝch hè ®µo &lt;5m2</v>
          </cell>
        </row>
        <row r="139">
          <cell r="B139" t="str">
            <v>03.2203</v>
          </cell>
          <cell r="C139" t="str">
            <v>LÊp ®Êt</v>
          </cell>
          <cell r="D139" t="str">
            <v>m3</v>
          </cell>
          <cell r="E139">
            <v>0.19599999999999995</v>
          </cell>
          <cell r="G139">
            <v>10890</v>
          </cell>
          <cell r="H139">
            <v>2134.4399999999996</v>
          </cell>
        </row>
        <row r="140">
          <cell r="B140" t="str">
            <v>03.2203</v>
          </cell>
          <cell r="C140" t="str">
            <v>§¾p ®Êt ch©n cét</v>
          </cell>
          <cell r="D140" t="str">
            <v>m3</v>
          </cell>
          <cell r="E140">
            <v>0.3</v>
          </cell>
          <cell r="G140">
            <v>10890</v>
          </cell>
          <cell r="H140">
            <v>3267</v>
          </cell>
        </row>
        <row r="141">
          <cell r="B141" t="str">
            <v>04.3311</v>
          </cell>
          <cell r="C141" t="str">
            <v>§æ bª t«ng M100</v>
          </cell>
          <cell r="D141" t="str">
            <v>m3</v>
          </cell>
          <cell r="E141">
            <v>1.68</v>
          </cell>
          <cell r="G141">
            <v>45030</v>
          </cell>
          <cell r="H141">
            <v>75650.399999999994</v>
          </cell>
        </row>
        <row r="142">
          <cell r="B142" t="str">
            <v>04.3101a</v>
          </cell>
          <cell r="C142" t="str">
            <v>§æ bª t«ng M50</v>
          </cell>
          <cell r="D142" t="str">
            <v>m3</v>
          </cell>
          <cell r="E142">
            <v>0.14000000000000001</v>
          </cell>
          <cell r="G142">
            <v>39733</v>
          </cell>
          <cell r="H142">
            <v>5562.6200000000008</v>
          </cell>
        </row>
        <row r="143">
          <cell r="B143" t="str">
            <v>CTÝnh</v>
          </cell>
          <cell r="C143" t="str">
            <v>VËn chuyÓn bª t«ng M100</v>
          </cell>
          <cell r="D143" t="str">
            <v>TÊn</v>
          </cell>
          <cell r="E143">
            <v>1.68</v>
          </cell>
          <cell r="G143">
            <v>29402.753799999999</v>
          </cell>
          <cell r="H143">
            <v>49396.626383999996</v>
          </cell>
        </row>
        <row r="144">
          <cell r="B144" t="str">
            <v>CTÝnh</v>
          </cell>
          <cell r="C144" t="str">
            <v>VËn chuyÓn bª t«ng M50</v>
          </cell>
          <cell r="D144" t="str">
            <v>TÊn</v>
          </cell>
          <cell r="E144">
            <v>0.14000000000000001</v>
          </cell>
          <cell r="G144">
            <v>29172.965199999999</v>
          </cell>
          <cell r="H144">
            <v>4084.2151280000003</v>
          </cell>
        </row>
        <row r="145">
          <cell r="B145" t="str">
            <v>02.1481</v>
          </cell>
          <cell r="C145" t="str">
            <v>VËn chuyÓn dông cô thi c«ng</v>
          </cell>
          <cell r="D145" t="str">
            <v>TÊn</v>
          </cell>
          <cell r="E145">
            <v>0</v>
          </cell>
          <cell r="G145">
            <v>46148</v>
          </cell>
          <cell r="H145">
            <v>0</v>
          </cell>
        </row>
        <row r="146">
          <cell r="C146" t="str">
            <v>Nh©n c«ng ®iÒu chØnh t¨ng thªm NC x (1+0,1/2,638 ) x2,01x0,95</v>
          </cell>
          <cell r="G146">
            <v>185912.09948052571</v>
          </cell>
          <cell r="H146">
            <v>185912.09948052571</v>
          </cell>
        </row>
        <row r="147">
          <cell r="C147" t="str">
            <v>Chi phÝ m¸y ®iÒu chinh t¨ng thªm C1 =  MTCx1,13</v>
          </cell>
          <cell r="H147">
            <v>0</v>
          </cell>
        </row>
        <row r="148">
          <cell r="C148" t="str">
            <v>Chi phÝ s¶n xuÊt chung: 71% CFNC</v>
          </cell>
          <cell r="H148">
            <v>266430.51678469329</v>
          </cell>
        </row>
        <row r="149">
          <cell r="C149" t="str">
            <v>Thu nhËp chÞu thuÕ tÝnh tr­íc 6% Z</v>
          </cell>
          <cell r="H149">
            <v>77629.845946633126</v>
          </cell>
        </row>
        <row r="150">
          <cell r="A150" t="str">
            <v>3.</v>
          </cell>
          <cell r="B150" t="str">
            <v xml:space="preserve"> M§-3</v>
          </cell>
          <cell r="C150" t="str">
            <v>Mãng cét ly t©m M§-3</v>
          </cell>
          <cell r="H150">
            <v>1487470.248730866</v>
          </cell>
        </row>
        <row r="151">
          <cell r="C151" t="str">
            <v>a ) VËt liÖu</v>
          </cell>
        </row>
        <row r="152">
          <cell r="B152" t="str">
            <v>CTÝnh</v>
          </cell>
          <cell r="C152" t="str">
            <v>Bª t«ng M100</v>
          </cell>
          <cell r="D152" t="str">
            <v>m3</v>
          </cell>
          <cell r="E152">
            <v>1.92</v>
          </cell>
          <cell r="G152">
            <v>362280.75907499995</v>
          </cell>
          <cell r="H152">
            <v>695579</v>
          </cell>
        </row>
        <row r="153">
          <cell r="B153" t="str">
            <v>CTÝnh</v>
          </cell>
          <cell r="C153" t="str">
            <v>Bª t«ng M50</v>
          </cell>
          <cell r="D153" t="str">
            <v>m3</v>
          </cell>
          <cell r="E153">
            <v>0</v>
          </cell>
          <cell r="G153">
            <v>310815.12059999997</v>
          </cell>
          <cell r="H153">
            <v>0</v>
          </cell>
        </row>
        <row r="154">
          <cell r="C154" t="str">
            <v>b ) Nh©n c«ng</v>
          </cell>
          <cell r="G154">
            <v>208819.759296</v>
          </cell>
        </row>
        <row r="155">
          <cell r="B155" t="str">
            <v>03.1113</v>
          </cell>
          <cell r="C155" t="str">
            <v>§µo ®Êt cÊp 3 s©u &gt;1m</v>
          </cell>
          <cell r="D155" t="str">
            <v>m3</v>
          </cell>
          <cell r="E155">
            <v>2.3039999999999998</v>
          </cell>
          <cell r="G155">
            <v>24428</v>
          </cell>
          <cell r="H155">
            <v>56282.111999999994</v>
          </cell>
        </row>
        <row r="156">
          <cell r="C156" t="str">
            <v>diÖn tÝch hè ®µo &lt;5m2</v>
          </cell>
        </row>
        <row r="157">
          <cell r="B157" t="str">
            <v>03.2203</v>
          </cell>
          <cell r="C157" t="str">
            <v>LÊp ®Êt</v>
          </cell>
          <cell r="D157" t="str">
            <v>m3</v>
          </cell>
          <cell r="E157">
            <v>0.3839999999999999</v>
          </cell>
          <cell r="G157">
            <v>10890</v>
          </cell>
          <cell r="H157">
            <v>4181.7599999999993</v>
          </cell>
        </row>
        <row r="158">
          <cell r="B158" t="str">
            <v>03.2203</v>
          </cell>
          <cell r="C158" t="str">
            <v>§¾p ®Êt ch©n cét</v>
          </cell>
          <cell r="D158" t="str">
            <v>m3</v>
          </cell>
          <cell r="E158">
            <v>0.5</v>
          </cell>
          <cell r="G158">
            <v>10890</v>
          </cell>
          <cell r="H158">
            <v>5445</v>
          </cell>
        </row>
        <row r="159">
          <cell r="B159" t="str">
            <v>04.3311</v>
          </cell>
          <cell r="C159" t="str">
            <v>§æ bª t«ng M100</v>
          </cell>
          <cell r="D159" t="str">
            <v>m3</v>
          </cell>
          <cell r="E159">
            <v>1.92</v>
          </cell>
          <cell r="G159">
            <v>45030</v>
          </cell>
          <cell r="H159">
            <v>86457.599999999991</v>
          </cell>
        </row>
        <row r="160">
          <cell r="B160" t="str">
            <v>04.3101a</v>
          </cell>
          <cell r="C160" t="str">
            <v>§æ bª t«ng M50</v>
          </cell>
          <cell r="D160" t="str">
            <v>m3</v>
          </cell>
          <cell r="E160">
            <v>0</v>
          </cell>
          <cell r="G160">
            <v>39733</v>
          </cell>
          <cell r="H160">
            <v>0</v>
          </cell>
        </row>
        <row r="161">
          <cell r="B161" t="str">
            <v>CTÝnh</v>
          </cell>
          <cell r="C161" t="str">
            <v>VËn chuyÓn bª t«ng M100</v>
          </cell>
          <cell r="D161" t="str">
            <v>m3</v>
          </cell>
          <cell r="E161">
            <v>1.92</v>
          </cell>
          <cell r="G161">
            <v>29402.753799999999</v>
          </cell>
          <cell r="H161">
            <v>56453.287295999995</v>
          </cell>
        </row>
        <row r="162">
          <cell r="B162" t="str">
            <v>CTÝnh</v>
          </cell>
          <cell r="C162" t="str">
            <v>VËn chuyÓn bª t«ng M50</v>
          </cell>
          <cell r="D162" t="str">
            <v>m3</v>
          </cell>
          <cell r="E162">
            <v>0</v>
          </cell>
          <cell r="G162">
            <v>29172.965199999999</v>
          </cell>
          <cell r="H162">
            <v>0</v>
          </cell>
        </row>
        <row r="163">
          <cell r="B163" t="str">
            <v>02.1481</v>
          </cell>
          <cell r="C163" t="str">
            <v>VËn chuyÓn dông cô thi c«ng</v>
          </cell>
          <cell r="D163" t="str">
            <v>TÊn</v>
          </cell>
          <cell r="E163">
            <v>0</v>
          </cell>
          <cell r="G163">
            <v>46148</v>
          </cell>
          <cell r="H163">
            <v>0</v>
          </cell>
        </row>
        <row r="164">
          <cell r="C164" t="str">
            <v>Nh©n c«ng ®iÒu chØnh t¨ng thªm NC x (1+0,1/2,638 ) x2,01x0,95</v>
          </cell>
          <cell r="G164">
            <v>205036.8603282226</v>
          </cell>
          <cell r="H164">
            <v>205036.8603282226</v>
          </cell>
        </row>
        <row r="165">
          <cell r="C165" t="str">
            <v>Chi phÝ m¸y ®iÒu chinh t¨ng thªm C1 =  MTCx1,13</v>
          </cell>
          <cell r="H165">
            <v>0</v>
          </cell>
        </row>
        <row r="166">
          <cell r="C166" t="str">
            <v>Chi phÝ s¶n xuÊt chung: 71% CFNC</v>
          </cell>
          <cell r="H166">
            <v>293838.19993319805</v>
          </cell>
        </row>
        <row r="167">
          <cell r="C167" t="str">
            <v>Thu nhËp chÞu thuÕ tÝnh tr­íc 6% Z</v>
          </cell>
          <cell r="H167">
            <v>84196.429173445242</v>
          </cell>
        </row>
        <row r="168">
          <cell r="A168" t="str">
            <v>4..</v>
          </cell>
          <cell r="B168" t="str">
            <v xml:space="preserve"> M§-4</v>
          </cell>
          <cell r="C168" t="str">
            <v>Mãng cét M§-4</v>
          </cell>
          <cell r="H168">
            <v>2425916.3666127441</v>
          </cell>
        </row>
        <row r="169">
          <cell r="C169" t="str">
            <v>a ) VËt liÖu</v>
          </cell>
        </row>
        <row r="170">
          <cell r="B170" t="str">
            <v>CTÝnh</v>
          </cell>
          <cell r="C170" t="str">
            <v>Bª t«ng M100</v>
          </cell>
          <cell r="D170" t="str">
            <v>m3</v>
          </cell>
          <cell r="E170">
            <v>2.2400000000000002</v>
          </cell>
          <cell r="G170">
            <v>362280.75907499995</v>
          </cell>
          <cell r="H170">
            <v>811508.90032799996</v>
          </cell>
        </row>
        <row r="171">
          <cell r="B171" t="str">
            <v>CTÝnh</v>
          </cell>
          <cell r="C171" t="str">
            <v>Bª t«ng M50</v>
          </cell>
          <cell r="D171" t="str">
            <v>m3</v>
          </cell>
          <cell r="E171">
            <v>0</v>
          </cell>
          <cell r="G171">
            <v>25128.944399999997</v>
          </cell>
          <cell r="H171">
            <v>0</v>
          </cell>
        </row>
        <row r="172">
          <cell r="C172" t="str">
            <v>b ) Nh©n c«ng</v>
          </cell>
          <cell r="G172">
            <v>265834.81851200003</v>
          </cell>
        </row>
        <row r="173">
          <cell r="B173" t="str">
            <v>03.1113</v>
          </cell>
          <cell r="C173" t="str">
            <v>§µo ®Êt cÊp 3 s©u &gt;1m</v>
          </cell>
          <cell r="D173" t="str">
            <v>m3</v>
          </cell>
          <cell r="E173">
            <v>2.8800000000000003</v>
          </cell>
          <cell r="G173">
            <v>24428</v>
          </cell>
          <cell r="H173">
            <v>70352.640000000014</v>
          </cell>
        </row>
        <row r="174">
          <cell r="C174" t="str">
            <v>DiÖn tÝch hè ®µo &lt;5m2</v>
          </cell>
        </row>
        <row r="175">
          <cell r="B175" t="str">
            <v>03.2203</v>
          </cell>
          <cell r="C175" t="str">
            <v>LÊp ®Êt</v>
          </cell>
          <cell r="D175" t="str">
            <v>m3</v>
          </cell>
          <cell r="E175">
            <v>0.64000000000000012</v>
          </cell>
          <cell r="G175">
            <v>10890</v>
          </cell>
          <cell r="H175">
            <v>6969.6000000000013</v>
          </cell>
        </row>
        <row r="176">
          <cell r="B176" t="str">
            <v>03.2203</v>
          </cell>
          <cell r="C176" t="str">
            <v>§¾p ®Êt ch©n cét</v>
          </cell>
          <cell r="D176" t="str">
            <v>m3</v>
          </cell>
          <cell r="E176">
            <v>0.72899999999999998</v>
          </cell>
          <cell r="G176">
            <v>10890</v>
          </cell>
          <cell r="H176">
            <v>7938.8099999999995</v>
          </cell>
        </row>
        <row r="177">
          <cell r="B177" t="str">
            <v>04.3311</v>
          </cell>
          <cell r="C177" t="str">
            <v>§æ bª t«ng M100</v>
          </cell>
          <cell r="D177" t="str">
            <v>m3</v>
          </cell>
          <cell r="E177">
            <v>2.2400000000000002</v>
          </cell>
          <cell r="G177">
            <v>45030</v>
          </cell>
          <cell r="H177">
            <v>100867.20000000001</v>
          </cell>
        </row>
        <row r="178">
          <cell r="B178" t="str">
            <v>04.3101a</v>
          </cell>
          <cell r="C178" t="str">
            <v>§æ bª t«ng M50</v>
          </cell>
          <cell r="D178" t="str">
            <v>m3</v>
          </cell>
          <cell r="E178">
            <v>0</v>
          </cell>
          <cell r="G178">
            <v>39733</v>
          </cell>
          <cell r="H178">
            <v>0</v>
          </cell>
        </row>
        <row r="179">
          <cell r="B179" t="str">
            <v>CTÝnh</v>
          </cell>
          <cell r="C179" t="str">
            <v>VËn chuyÓn bª t«ng M100</v>
          </cell>
          <cell r="D179" t="str">
            <v>TÊn</v>
          </cell>
          <cell r="E179">
            <v>2.2400000000000002</v>
          </cell>
          <cell r="G179">
            <v>29402.753799999999</v>
          </cell>
          <cell r="H179">
            <v>65862.168512000004</v>
          </cell>
        </row>
        <row r="180">
          <cell r="B180" t="str">
            <v>CTÝnh</v>
          </cell>
          <cell r="C180" t="str">
            <v>VËn chuyÓn bª t«ng M50</v>
          </cell>
          <cell r="D180" t="str">
            <v>TÊn</v>
          </cell>
          <cell r="E180">
            <v>0</v>
          </cell>
          <cell r="G180">
            <v>29172.965199999999</v>
          </cell>
          <cell r="H180">
            <v>0</v>
          </cell>
        </row>
        <row r="181">
          <cell r="B181" t="str">
            <v>02.1481</v>
          </cell>
          <cell r="C181" t="str">
            <v>VËn chuyÓn dông cô thi c«ng</v>
          </cell>
          <cell r="D181" t="str">
            <v>TÊn</v>
          </cell>
          <cell r="E181">
            <v>0.3</v>
          </cell>
          <cell r="G181">
            <v>46148</v>
          </cell>
          <cell r="H181">
            <v>13844.4</v>
          </cell>
        </row>
        <row r="182">
          <cell r="C182" t="str">
            <v>Nh©n c«ng ®iÒu chØnh t¨ng thªm NC x (1+0,1/2,638 ) x2,01x0,95</v>
          </cell>
          <cell r="G182">
            <v>261019.05651735625</v>
          </cell>
          <cell r="H182">
            <v>261019.05651735625</v>
          </cell>
        </row>
        <row r="183">
          <cell r="C183" t="str">
            <v>Chi phÝ m¸y ®iÒu chinh t¨ng thªm C1 =  MTCx1,13</v>
          </cell>
          <cell r="H183">
            <v>0</v>
          </cell>
        </row>
        <row r="184">
          <cell r="C184" t="str">
            <v>Chi phÝ s¶n xuÊt chung: 71% CFNC</v>
          </cell>
          <cell r="H184">
            <v>950237.57050372288</v>
          </cell>
        </row>
        <row r="185">
          <cell r="C185" t="str">
            <v>Thu nhËp chÞu thuÕ tÝnh tr­íc 6% Z</v>
          </cell>
          <cell r="H185">
            <v>137316.02075166474</v>
          </cell>
        </row>
        <row r="186">
          <cell r="A186">
            <v>5</v>
          </cell>
          <cell r="B186" t="str">
            <v>MT-2</v>
          </cell>
          <cell r="C186" t="str">
            <v>Mãng cét MT-2</v>
          </cell>
          <cell r="H186">
            <v>1732858.5508558152</v>
          </cell>
        </row>
        <row r="187">
          <cell r="C187" t="str">
            <v>a ) VËt liÖu</v>
          </cell>
        </row>
        <row r="188">
          <cell r="B188" t="str">
            <v>CTÝnh</v>
          </cell>
          <cell r="C188" t="str">
            <v>Bª t«ng M50</v>
          </cell>
          <cell r="D188" t="str">
            <v>m3</v>
          </cell>
          <cell r="E188">
            <v>0.216</v>
          </cell>
          <cell r="G188">
            <v>310815.12059999997</v>
          </cell>
          <cell r="H188">
            <v>67136.066049599991</v>
          </cell>
        </row>
        <row r="189">
          <cell r="B189" t="str">
            <v>CTÝnh</v>
          </cell>
          <cell r="C189" t="str">
            <v>Bª t«ng ®óc M 150</v>
          </cell>
          <cell r="D189" t="str">
            <v>m3</v>
          </cell>
          <cell r="E189">
            <v>1.0980000000000001</v>
          </cell>
          <cell r="G189">
            <v>458274.02509999991</v>
          </cell>
          <cell r="H189">
            <v>503184.87955979997</v>
          </cell>
        </row>
        <row r="190">
          <cell r="B190" t="str">
            <v>CTÝnh</v>
          </cell>
          <cell r="C190" t="str">
            <v>Bª t«ng chÌn M 200</v>
          </cell>
          <cell r="D190" t="str">
            <v>m3</v>
          </cell>
          <cell r="E190">
            <v>0.08</v>
          </cell>
          <cell r="G190">
            <v>503906.80770102743</v>
          </cell>
          <cell r="H190">
            <v>40312.544616082196</v>
          </cell>
        </row>
        <row r="191">
          <cell r="B191" t="str">
            <v>04.1101</v>
          </cell>
          <cell r="C191" t="str">
            <v>Cèt thÐp d=8</v>
          </cell>
          <cell r="D191" t="str">
            <v>kg</v>
          </cell>
          <cell r="E191">
            <v>4.92</v>
          </cell>
          <cell r="F191">
            <v>1.02</v>
          </cell>
          <cell r="G191">
            <v>6200</v>
          </cell>
          <cell r="H191">
            <v>31114.079999999998</v>
          </cell>
        </row>
        <row r="192">
          <cell r="B192" t="str">
            <v>04.1101</v>
          </cell>
          <cell r="C192" t="str">
            <v>Cèt thÐp d=10</v>
          </cell>
          <cell r="D192" t="str">
            <v>kg</v>
          </cell>
          <cell r="E192">
            <v>5.56</v>
          </cell>
          <cell r="F192">
            <v>1.02</v>
          </cell>
          <cell r="G192">
            <v>6200</v>
          </cell>
          <cell r="H192">
            <v>35161.440000000002</v>
          </cell>
        </row>
        <row r="193">
          <cell r="B193" t="str">
            <v>04.2001</v>
          </cell>
          <cell r="C193" t="str">
            <v>Gç ghÐp v¸n khu«n mãng</v>
          </cell>
          <cell r="D193" t="str">
            <v>m3</v>
          </cell>
          <cell r="E193">
            <v>4.8</v>
          </cell>
          <cell r="G193">
            <v>18600</v>
          </cell>
          <cell r="H193">
            <v>89280</v>
          </cell>
        </row>
        <row r="194">
          <cell r="C194" t="str">
            <v>b ) Nh©n c«ng</v>
          </cell>
          <cell r="G194">
            <v>256233.92244515999</v>
          </cell>
        </row>
        <row r="195">
          <cell r="B195" t="str">
            <v>03.1113</v>
          </cell>
          <cell r="C195" t="str">
            <v>§µo ®Êt cÊp 3 s©u &gt;1m</v>
          </cell>
          <cell r="D195" t="str">
            <v>m3</v>
          </cell>
          <cell r="E195">
            <v>4.1999999999999993</v>
          </cell>
          <cell r="G195">
            <v>24428</v>
          </cell>
          <cell r="H195">
            <v>102597.59999999998</v>
          </cell>
        </row>
        <row r="196">
          <cell r="C196" t="str">
            <v>DiÖn tÝch hè ®µo &lt;5m2</v>
          </cell>
        </row>
        <row r="197">
          <cell r="B197" t="str">
            <v>03.2203</v>
          </cell>
          <cell r="C197" t="str">
            <v>LÊp ®Êt</v>
          </cell>
          <cell r="D197" t="str">
            <v>m3</v>
          </cell>
          <cell r="E197">
            <v>2.8059999999999992</v>
          </cell>
          <cell r="G197">
            <v>10890</v>
          </cell>
          <cell r="H197">
            <v>30557.339999999989</v>
          </cell>
        </row>
        <row r="198">
          <cell r="B198" t="str">
            <v>03.2203</v>
          </cell>
          <cell r="C198" t="str">
            <v>§¾p ®Êt ch©n cét</v>
          </cell>
          <cell r="D198" t="str">
            <v>m3</v>
          </cell>
          <cell r="E198">
            <v>0.53400000000000003</v>
          </cell>
          <cell r="G198">
            <v>10890</v>
          </cell>
          <cell r="H198">
            <v>5815.26</v>
          </cell>
        </row>
        <row r="199">
          <cell r="B199" t="str">
            <v>04.1101</v>
          </cell>
          <cell r="C199" t="str">
            <v xml:space="preserve">Gia c«ng cèt thÐp </v>
          </cell>
          <cell r="D199" t="str">
            <v>TÊn</v>
          </cell>
          <cell r="E199">
            <v>1.3800000000000002E-2</v>
          </cell>
          <cell r="G199">
            <v>201593</v>
          </cell>
          <cell r="H199">
            <v>2781.9834000000005</v>
          </cell>
        </row>
        <row r="200">
          <cell r="B200" t="str">
            <v>04.2001</v>
          </cell>
          <cell r="C200" t="str">
            <v>GhÐp v¸n khu«n mãng</v>
          </cell>
          <cell r="D200" t="str">
            <v>m2</v>
          </cell>
          <cell r="E200">
            <v>2</v>
          </cell>
          <cell r="G200">
            <v>5309.19</v>
          </cell>
          <cell r="H200">
            <v>10618.38</v>
          </cell>
        </row>
        <row r="201">
          <cell r="B201" t="str">
            <v>04.3101a</v>
          </cell>
          <cell r="C201" t="str">
            <v>§æ bª t«ng M 50</v>
          </cell>
          <cell r="D201" t="str">
            <v>m3</v>
          </cell>
          <cell r="E201">
            <v>0.216</v>
          </cell>
          <cell r="G201">
            <v>39733</v>
          </cell>
          <cell r="H201">
            <v>8582.3279999999995</v>
          </cell>
        </row>
        <row r="202">
          <cell r="B202" t="str">
            <v>04.3312</v>
          </cell>
          <cell r="C202" t="str">
            <v>§æ bª t«ng M 150</v>
          </cell>
          <cell r="D202" t="str">
            <v>m3</v>
          </cell>
          <cell r="E202">
            <v>1.0980000000000001</v>
          </cell>
          <cell r="G202">
            <v>45030</v>
          </cell>
          <cell r="H202">
            <v>49442.94</v>
          </cell>
        </row>
        <row r="203">
          <cell r="B203" t="str">
            <v>04.3313</v>
          </cell>
          <cell r="C203" t="str">
            <v>§æ bª t«ng M 200</v>
          </cell>
          <cell r="D203" t="str">
            <v>m3</v>
          </cell>
          <cell r="E203">
            <v>0.08</v>
          </cell>
          <cell r="G203">
            <v>45030</v>
          </cell>
          <cell r="H203">
            <v>3602.4</v>
          </cell>
        </row>
        <row r="204">
          <cell r="B204" t="str">
            <v>CTÝnh</v>
          </cell>
          <cell r="C204" t="str">
            <v>VËn chuyÓn bª t«ng M 50</v>
          </cell>
          <cell r="D204" t="str">
            <v>m3</v>
          </cell>
          <cell r="E204">
            <v>0.216</v>
          </cell>
          <cell r="G204">
            <v>29172.965199999999</v>
          </cell>
          <cell r="H204">
            <v>6301.3604832000001</v>
          </cell>
        </row>
        <row r="205">
          <cell r="B205" t="str">
            <v>CTÝnh</v>
          </cell>
          <cell r="C205" t="str">
            <v>VËn chuyÓn bª t«ng ®óc M 150</v>
          </cell>
          <cell r="D205" t="str">
            <v>m3</v>
          </cell>
          <cell r="E205">
            <v>1.0980000000000001</v>
          </cell>
          <cell r="G205">
            <v>30515.486020000004</v>
          </cell>
          <cell r="H205">
            <v>33506.00364996001</v>
          </cell>
        </row>
        <row r="206">
          <cell r="B206" t="str">
            <v>CTÝnh</v>
          </cell>
          <cell r="C206" t="str">
            <v>VËn chuyÓn bª t«ng chÌn M 200</v>
          </cell>
          <cell r="D206" t="str">
            <v>m3</v>
          </cell>
          <cell r="E206">
            <v>0.08</v>
          </cell>
          <cell r="G206">
            <v>30354.0864</v>
          </cell>
          <cell r="H206">
            <v>2428.326912</v>
          </cell>
        </row>
        <row r="207">
          <cell r="B207" t="str">
            <v>02.1481</v>
          </cell>
          <cell r="C207" t="str">
            <v>VËn chuyÓn dông cô thi c«ng</v>
          </cell>
          <cell r="D207" t="str">
            <v>TÊn</v>
          </cell>
          <cell r="E207">
            <v>0</v>
          </cell>
          <cell r="G207">
            <v>46148</v>
          </cell>
          <cell r="H207">
            <v>0</v>
          </cell>
        </row>
        <row r="208">
          <cell r="C208" t="str">
            <v>c) M¸y thi c«ng cèt thÐp</v>
          </cell>
          <cell r="D208" t="str">
            <v>TÊn</v>
          </cell>
          <cell r="E208">
            <v>1.0500000000000001E-2</v>
          </cell>
          <cell r="G208">
            <v>16918</v>
          </cell>
          <cell r="H208">
            <v>177.63900000000001</v>
          </cell>
        </row>
        <row r="209">
          <cell r="C209" t="str">
            <v>Nh©n c«ng ®iÒu chØnh t¨ng thªm NC x (1+0,1/2,638 ) x2,01x0,95</v>
          </cell>
          <cell r="G209">
            <v>251592.08661508717</v>
          </cell>
          <cell r="H209">
            <v>251592.08661508717</v>
          </cell>
        </row>
        <row r="210">
          <cell r="C210" t="str">
            <v>Chi phÝ m¸y ®iÒu chinh t¨ng thªm C1 =  MTCx1,13</v>
          </cell>
          <cell r="H210">
            <v>23.093070000000001</v>
          </cell>
        </row>
        <row r="211">
          <cell r="C211" t="str">
            <v>Chi phÝ s¶n xuÊt chung: 71% CFNC</v>
          </cell>
          <cell r="H211">
            <v>360556.46643277549</v>
          </cell>
        </row>
        <row r="212">
          <cell r="C212" t="str">
            <v>Thu nhËp chÞu thuÕ tÝnh tr­íc 6% Z</v>
          </cell>
          <cell r="H212">
            <v>98086.33306731029</v>
          </cell>
        </row>
        <row r="213">
          <cell r="A213">
            <v>6</v>
          </cell>
          <cell r="B213" t="str">
            <v>MT-3</v>
          </cell>
          <cell r="C213" t="str">
            <v>Mãng  MT-3</v>
          </cell>
          <cell r="H213">
            <v>1903668.3829604229</v>
          </cell>
        </row>
        <row r="214">
          <cell r="C214" t="str">
            <v>a ) VËt liÖu</v>
          </cell>
        </row>
        <row r="215">
          <cell r="B215" t="str">
            <v>CTÝnh</v>
          </cell>
          <cell r="C215" t="str">
            <v>Bª t«ng M50</v>
          </cell>
          <cell r="D215" t="str">
            <v>m3</v>
          </cell>
          <cell r="E215">
            <v>0.252</v>
          </cell>
          <cell r="G215">
            <v>310815.12059999997</v>
          </cell>
          <cell r="H215">
            <v>78325.410391199999</v>
          </cell>
        </row>
        <row r="216">
          <cell r="B216" t="str">
            <v>CTÝnh</v>
          </cell>
          <cell r="C216" t="str">
            <v>Bª t«ng ®óc M 150</v>
          </cell>
          <cell r="D216" t="str">
            <v>m3</v>
          </cell>
          <cell r="E216">
            <v>1.35</v>
          </cell>
          <cell r="G216">
            <v>458274.02509999991</v>
          </cell>
          <cell r="H216">
            <v>618669.93388499995</v>
          </cell>
        </row>
        <row r="217">
          <cell r="B217" t="str">
            <v>CTÝnh</v>
          </cell>
          <cell r="C217" t="str">
            <v>Bª t«ng chÌn M 200</v>
          </cell>
          <cell r="D217" t="str">
            <v>m3</v>
          </cell>
          <cell r="E217">
            <v>7.0000000000000007E-2</v>
          </cell>
          <cell r="G217">
            <v>503906.80770102743</v>
          </cell>
          <cell r="H217">
            <v>35273.476539071926</v>
          </cell>
        </row>
        <row r="218">
          <cell r="B218" t="str">
            <v>04.1101</v>
          </cell>
          <cell r="C218" t="str">
            <v>Cèt thÐp d=8</v>
          </cell>
          <cell r="D218" t="str">
            <v>kg</v>
          </cell>
          <cell r="E218">
            <v>5</v>
          </cell>
          <cell r="F218">
            <v>1.02</v>
          </cell>
          <cell r="G218">
            <v>6200</v>
          </cell>
          <cell r="H218">
            <v>31619.999999999996</v>
          </cell>
        </row>
        <row r="219">
          <cell r="B219" t="str">
            <v>04.1101</v>
          </cell>
          <cell r="C219" t="str">
            <v>Cèt thÐp d=10</v>
          </cell>
          <cell r="D219" t="str">
            <v>kg</v>
          </cell>
          <cell r="E219">
            <v>5.6</v>
          </cell>
          <cell r="F219">
            <v>1.02</v>
          </cell>
          <cell r="G219">
            <v>6200</v>
          </cell>
          <cell r="H219">
            <v>35414.400000000001</v>
          </cell>
        </row>
        <row r="220">
          <cell r="B220" t="str">
            <v>04.2001</v>
          </cell>
          <cell r="C220" t="str">
            <v>Gç ghÐp v¸n khu«n mãng</v>
          </cell>
          <cell r="D220" t="str">
            <v>m3</v>
          </cell>
          <cell r="E220">
            <v>4.8</v>
          </cell>
          <cell r="G220">
            <v>18600</v>
          </cell>
          <cell r="H220">
            <v>89280</v>
          </cell>
        </row>
        <row r="221">
          <cell r="C221" t="str">
            <v>b ) Nh©n c«ng</v>
          </cell>
          <cell r="G221">
            <v>267667.05480540002</v>
          </cell>
        </row>
        <row r="222">
          <cell r="B222" t="str">
            <v>03.1113</v>
          </cell>
          <cell r="C222" t="str">
            <v>§µo ®Êt cÊp 3 s©u &gt;1m</v>
          </cell>
          <cell r="D222" t="str">
            <v>m3</v>
          </cell>
          <cell r="E222">
            <v>4.032</v>
          </cell>
          <cell r="G222">
            <v>24428</v>
          </cell>
          <cell r="H222">
            <v>98493.695999999996</v>
          </cell>
        </row>
        <row r="223">
          <cell r="C223" t="str">
            <v>DiÖn tÝch hè ®µo &lt;5m2</v>
          </cell>
        </row>
        <row r="224">
          <cell r="B224" t="str">
            <v>03.2203</v>
          </cell>
          <cell r="C224" t="str">
            <v>LÊp ®Êt</v>
          </cell>
          <cell r="D224" t="str">
            <v>m3</v>
          </cell>
          <cell r="E224">
            <v>2.36</v>
          </cell>
          <cell r="G224">
            <v>10890</v>
          </cell>
          <cell r="H224">
            <v>25700.399999999998</v>
          </cell>
        </row>
        <row r="225">
          <cell r="B225" t="str">
            <v>03.2203</v>
          </cell>
          <cell r="C225" t="str">
            <v>§¾p ®Êt ch©n cét</v>
          </cell>
          <cell r="D225" t="str">
            <v>m3</v>
          </cell>
          <cell r="E225">
            <v>0.5</v>
          </cell>
          <cell r="G225">
            <v>10890</v>
          </cell>
          <cell r="H225">
            <v>5445</v>
          </cell>
        </row>
        <row r="226">
          <cell r="B226" t="str">
            <v>04.1101</v>
          </cell>
          <cell r="C226" t="str">
            <v xml:space="preserve">Gia c«ng cèt thÐp </v>
          </cell>
          <cell r="D226" t="str">
            <v>TÊn</v>
          </cell>
          <cell r="E226">
            <v>1.3800000000000002E-2</v>
          </cell>
          <cell r="G226">
            <v>201593</v>
          </cell>
          <cell r="H226">
            <v>2781.9834000000005</v>
          </cell>
        </row>
        <row r="227">
          <cell r="B227" t="str">
            <v>04.2001</v>
          </cell>
          <cell r="C227" t="str">
            <v>GhÐp v¸n khu«n mãng</v>
          </cell>
          <cell r="D227" t="str">
            <v>m2</v>
          </cell>
          <cell r="E227">
            <v>2</v>
          </cell>
          <cell r="G227">
            <v>5309.19</v>
          </cell>
          <cell r="H227">
            <v>10618.38</v>
          </cell>
        </row>
        <row r="228">
          <cell r="B228" t="str">
            <v>04.3101a</v>
          </cell>
          <cell r="C228" t="str">
            <v>§æ bª t«ng M 50</v>
          </cell>
          <cell r="D228" t="str">
            <v>m3</v>
          </cell>
          <cell r="E228">
            <v>0.252</v>
          </cell>
          <cell r="G228">
            <v>39733</v>
          </cell>
          <cell r="H228">
            <v>10012.716</v>
          </cell>
        </row>
        <row r="229">
          <cell r="B229" t="str">
            <v>04.3312</v>
          </cell>
          <cell r="C229" t="str">
            <v>§æ bª t«ng M 150</v>
          </cell>
          <cell r="D229" t="str">
            <v>m3</v>
          </cell>
          <cell r="E229">
            <v>1.35</v>
          </cell>
          <cell r="G229">
            <v>45030</v>
          </cell>
          <cell r="H229">
            <v>60790.500000000007</v>
          </cell>
        </row>
        <row r="230">
          <cell r="B230" t="str">
            <v>04.3313</v>
          </cell>
          <cell r="C230" t="str">
            <v>§æ bª t«ng M 200</v>
          </cell>
          <cell r="D230" t="str">
            <v>m3</v>
          </cell>
          <cell r="E230">
            <v>7.0000000000000007E-2</v>
          </cell>
          <cell r="G230">
            <v>45030</v>
          </cell>
          <cell r="H230">
            <v>3152.1000000000004</v>
          </cell>
        </row>
        <row r="231">
          <cell r="B231" t="str">
            <v>CTÝnh</v>
          </cell>
          <cell r="C231" t="str">
            <v>VËn chuyÓn bª t«ng M 50</v>
          </cell>
          <cell r="D231" t="str">
            <v>m3</v>
          </cell>
          <cell r="E231">
            <v>0.252</v>
          </cell>
          <cell r="G231">
            <v>29172.965199999999</v>
          </cell>
          <cell r="H231">
            <v>7351.5872303999995</v>
          </cell>
        </row>
        <row r="232">
          <cell r="B232" t="str">
            <v>CTÝnh</v>
          </cell>
          <cell r="C232" t="str">
            <v>VËn chuyÓn bª t«ng ®óc M 150</v>
          </cell>
          <cell r="D232" t="str">
            <v>m3</v>
          </cell>
          <cell r="E232">
            <v>1.35</v>
          </cell>
          <cell r="G232">
            <v>30515.486020000004</v>
          </cell>
          <cell r="H232">
            <v>41195.906127000009</v>
          </cell>
        </row>
        <row r="233">
          <cell r="B233" t="str">
            <v>CTÝnh</v>
          </cell>
          <cell r="C233" t="str">
            <v>VËn chuyÓn bª t«ng chÌn M 200</v>
          </cell>
          <cell r="D233" t="str">
            <v>m3</v>
          </cell>
          <cell r="E233">
            <v>7.0000000000000007E-2</v>
          </cell>
          <cell r="G233">
            <v>30354.0864</v>
          </cell>
          <cell r="H233">
            <v>2124.7860480000004</v>
          </cell>
        </row>
        <row r="234">
          <cell r="B234" t="str">
            <v>02.1481</v>
          </cell>
          <cell r="C234" t="str">
            <v>VËn chuyÓn dông cô thi c«ng</v>
          </cell>
          <cell r="D234" t="str">
            <v>TÊn</v>
          </cell>
          <cell r="E234">
            <v>0</v>
          </cell>
          <cell r="G234">
            <v>46148</v>
          </cell>
          <cell r="H234">
            <v>0</v>
          </cell>
        </row>
        <row r="235">
          <cell r="C235" t="str">
            <v>c) M¸y thi c«ng cèt thÐp</v>
          </cell>
          <cell r="D235" t="str">
            <v>TÊn</v>
          </cell>
          <cell r="E235">
            <v>1.0500000000000001E-2</v>
          </cell>
          <cell r="G235">
            <v>16918</v>
          </cell>
          <cell r="H235">
            <v>177.63900000000001</v>
          </cell>
        </row>
        <row r="236">
          <cell r="C236" t="str">
            <v>Nh©n c«ng ®iÒu chØnh t¨ng thªm NC x (1+0,1/2,638 ) x2,01x0,95</v>
          </cell>
          <cell r="G236">
            <v>262818.10071817652</v>
          </cell>
          <cell r="H236">
            <v>262818.10071817652</v>
          </cell>
        </row>
        <row r="237">
          <cell r="C237" t="str">
            <v>Chi phÝ m¸y ®iÒu chinh t¨ng thªm C1 =  MTCx1,13</v>
          </cell>
          <cell r="H237">
            <v>23.093070000000001</v>
          </cell>
        </row>
        <row r="238">
          <cell r="C238" t="str">
            <v>Chi phÝ s¶n xuÊt chung: 71% CFNC</v>
          </cell>
          <cell r="H238">
            <v>376644.46042173932</v>
          </cell>
        </row>
        <row r="239">
          <cell r="C239" t="str">
            <v>Thu nhËp chÞu thuÕ tÝnh tr­íc 6% Z</v>
          </cell>
          <cell r="H239">
            <v>107754.81412983526</v>
          </cell>
        </row>
        <row r="240">
          <cell r="A240">
            <v>7</v>
          </cell>
          <cell r="B240" t="str">
            <v>M1-8</v>
          </cell>
          <cell r="C240" t="str">
            <v>Mãng cét M1-8</v>
          </cell>
          <cell r="H240">
            <v>578885.42856617505</v>
          </cell>
        </row>
        <row r="241">
          <cell r="C241" t="str">
            <v>a ) VËt liÖu</v>
          </cell>
        </row>
        <row r="242">
          <cell r="B242" t="str">
            <v>CTÝnh</v>
          </cell>
          <cell r="C242" t="str">
            <v>Bª t«ng M100</v>
          </cell>
          <cell r="D242" t="str">
            <v>m3</v>
          </cell>
          <cell r="E242">
            <v>0.70399999999999996</v>
          </cell>
          <cell r="G242">
            <v>273177</v>
          </cell>
          <cell r="H242">
            <v>192316.60799999998</v>
          </cell>
        </row>
        <row r="243">
          <cell r="B243" t="str">
            <v>CTÝnh</v>
          </cell>
          <cell r="C243" t="str">
            <v>Bª t«ng M50</v>
          </cell>
          <cell r="D243" t="str">
            <v>m3</v>
          </cell>
          <cell r="E243">
            <v>0.1</v>
          </cell>
          <cell r="G243">
            <v>232546</v>
          </cell>
          <cell r="H243">
            <v>23254.600000000002</v>
          </cell>
        </row>
        <row r="244">
          <cell r="C244" t="str">
            <v>b ) Nh©n c«ng</v>
          </cell>
          <cell r="G244">
            <v>97534.655195200001</v>
          </cell>
        </row>
        <row r="245">
          <cell r="B245" t="str">
            <v>03,8122</v>
          </cell>
          <cell r="C245" t="str">
            <v>§µo ®Êt mãng cét</v>
          </cell>
          <cell r="D245" t="str">
            <v>m3</v>
          </cell>
          <cell r="E245">
            <v>1.2</v>
          </cell>
          <cell r="G245">
            <v>24428</v>
          </cell>
          <cell r="H245">
            <v>29313.599999999999</v>
          </cell>
        </row>
        <row r="246">
          <cell r="B246" t="str">
            <v>03.2203</v>
          </cell>
          <cell r="C246" t="str">
            <v>LÊp ®Êt</v>
          </cell>
          <cell r="D246" t="str">
            <v>m3</v>
          </cell>
          <cell r="E246">
            <v>0.32</v>
          </cell>
          <cell r="G246">
            <v>10890</v>
          </cell>
          <cell r="H246">
            <v>3484.8</v>
          </cell>
        </row>
        <row r="247">
          <cell r="B247" t="str">
            <v>03.2203</v>
          </cell>
          <cell r="C247" t="str">
            <v>§¾p ®Êt ch©n cét</v>
          </cell>
          <cell r="D247" t="str">
            <v>m3</v>
          </cell>
          <cell r="E247">
            <v>0.5</v>
          </cell>
          <cell r="G247">
            <v>10890</v>
          </cell>
          <cell r="H247">
            <v>5445</v>
          </cell>
        </row>
        <row r="248">
          <cell r="B248" t="str">
            <v>04.3311</v>
          </cell>
          <cell r="C248" t="str">
            <v>§æ bª t«ng M100</v>
          </cell>
          <cell r="D248" t="str">
            <v>m3</v>
          </cell>
          <cell r="E248">
            <v>0.70399999999999996</v>
          </cell>
          <cell r="G248">
            <v>45030</v>
          </cell>
          <cell r="H248">
            <v>31701.119999999999</v>
          </cell>
        </row>
        <row r="249">
          <cell r="B249" t="str">
            <v>04.3101a</v>
          </cell>
          <cell r="C249" t="str">
            <v>§æ bª t«ng M50</v>
          </cell>
          <cell r="D249" t="str">
            <v>m3</v>
          </cell>
          <cell r="E249">
            <v>0.1</v>
          </cell>
          <cell r="G249">
            <v>39733</v>
          </cell>
          <cell r="H249">
            <v>3973.3</v>
          </cell>
        </row>
        <row r="250">
          <cell r="B250" t="str">
            <v>CTÝnh</v>
          </cell>
          <cell r="C250" t="str">
            <v>VËn chuyÓn bª t«ng M100</v>
          </cell>
          <cell r="D250" t="str">
            <v>m3</v>
          </cell>
          <cell r="E250">
            <v>0.70399999999999996</v>
          </cell>
          <cell r="G250">
            <v>29402.753799999999</v>
          </cell>
          <cell r="H250">
            <v>20699.538675199998</v>
          </cell>
        </row>
        <row r="251">
          <cell r="B251" t="str">
            <v>CTÝnh</v>
          </cell>
          <cell r="C251" t="str">
            <v>VËn chuyÓn bª t«ng M50</v>
          </cell>
          <cell r="D251" t="str">
            <v>m3</v>
          </cell>
          <cell r="E251">
            <v>0.1</v>
          </cell>
          <cell r="G251">
            <v>29172.965199999999</v>
          </cell>
          <cell r="H251">
            <v>2917.2965199999999</v>
          </cell>
        </row>
        <row r="252">
          <cell r="B252" t="str">
            <v>02.1481</v>
          </cell>
          <cell r="C252" t="str">
            <v>VËn chuyÓn dông cô thi c«ng</v>
          </cell>
          <cell r="D252" t="str">
            <v>TÊn</v>
          </cell>
          <cell r="E252">
            <v>0</v>
          </cell>
          <cell r="G252">
            <v>46148</v>
          </cell>
          <cell r="H252">
            <v>0</v>
          </cell>
        </row>
        <row r="253">
          <cell r="C253" t="str">
            <v>Nh©n c«ng ®iÒu chØnh t¨ng thªm NC x (1+0,1/2,638 ) x2,01x0,95</v>
          </cell>
          <cell r="G253">
            <v>95767.754650422314</v>
          </cell>
          <cell r="H253">
            <v>95767.754650422314</v>
          </cell>
        </row>
        <row r="254">
          <cell r="C254" t="str">
            <v>Chi phÝ m¸y ®iÒu chinh t¨ng thªm C1 =  MTCx1,13</v>
          </cell>
          <cell r="H254">
            <v>0</v>
          </cell>
        </row>
        <row r="255">
          <cell r="C255" t="str">
            <v>Chi phÝ s¶n xuÊt chung: 71% CFNC</v>
          </cell>
          <cell r="H255">
            <v>137244.71099039185</v>
          </cell>
        </row>
        <row r="256">
          <cell r="C256" t="str">
            <v>Thu nhËp chÞu thuÕ tÝnh tr­íc 6% Z</v>
          </cell>
          <cell r="H256">
            <v>32767.099730160848</v>
          </cell>
        </row>
        <row r="257">
          <cell r="A257">
            <v>8</v>
          </cell>
          <cell r="B257" t="str">
            <v>M2-8</v>
          </cell>
          <cell r="C257" t="str">
            <v>Mãng cét M2-8</v>
          </cell>
          <cell r="H257">
            <v>1227386.3356871596</v>
          </cell>
        </row>
        <row r="258">
          <cell r="C258" t="str">
            <v>a ) VËt liÖu</v>
          </cell>
        </row>
        <row r="259">
          <cell r="B259" t="str">
            <v>CTÝnh</v>
          </cell>
          <cell r="C259" t="str">
            <v>Bª t«ng M100</v>
          </cell>
          <cell r="D259" t="str">
            <v>m3</v>
          </cell>
          <cell r="E259">
            <v>1.5840000000000001</v>
          </cell>
          <cell r="G259">
            <v>273177</v>
          </cell>
          <cell r="H259">
            <v>432712.36800000002</v>
          </cell>
        </row>
        <row r="260">
          <cell r="B260" t="str">
            <v>CTÝnh</v>
          </cell>
          <cell r="C260" t="str">
            <v>Bª t«ng M50</v>
          </cell>
          <cell r="D260" t="str">
            <v>m3</v>
          </cell>
          <cell r="E260">
            <v>0.19600000000000001</v>
          </cell>
          <cell r="G260">
            <v>232546</v>
          </cell>
          <cell r="H260">
            <v>45579.016000000003</v>
          </cell>
        </row>
        <row r="261">
          <cell r="C261" t="str">
            <v>b ) Nh©n c«ng</v>
          </cell>
          <cell r="G261">
            <v>200535.78719840001</v>
          </cell>
        </row>
        <row r="262">
          <cell r="B262" t="str">
            <v>03.1113</v>
          </cell>
          <cell r="C262" t="str">
            <v>§µo ®Êt cÊp 3 s©u &gt;1m</v>
          </cell>
          <cell r="D262" t="str">
            <v>m3</v>
          </cell>
          <cell r="E262">
            <v>2.3519999999999999</v>
          </cell>
          <cell r="G262">
            <v>24428</v>
          </cell>
          <cell r="H262">
            <v>57454.655999999995</v>
          </cell>
        </row>
        <row r="263">
          <cell r="C263" t="str">
            <v>DiÖn tÝch hè ®µo &lt;5m2</v>
          </cell>
        </row>
        <row r="264">
          <cell r="B264" t="str">
            <v>03.2203</v>
          </cell>
          <cell r="C264" t="str">
            <v>LÊp ®Êt</v>
          </cell>
          <cell r="D264" t="str">
            <v>m3</v>
          </cell>
          <cell r="E264">
            <v>0.57199999999999962</v>
          </cell>
          <cell r="G264">
            <v>10890</v>
          </cell>
          <cell r="H264">
            <v>6229.0799999999963</v>
          </cell>
        </row>
        <row r="265">
          <cell r="B265" t="str">
            <v>03.2203</v>
          </cell>
          <cell r="C265" t="str">
            <v>§¾p ®Êt ch©n cét</v>
          </cell>
          <cell r="D265" t="str">
            <v>m3</v>
          </cell>
          <cell r="E265">
            <v>0.5</v>
          </cell>
          <cell r="G265">
            <v>10890</v>
          </cell>
          <cell r="H265">
            <v>5445</v>
          </cell>
        </row>
        <row r="266">
          <cell r="B266" t="str">
            <v>04.3311</v>
          </cell>
          <cell r="C266" t="str">
            <v>§æ bª t«ng M100</v>
          </cell>
          <cell r="D266" t="str">
            <v>m3</v>
          </cell>
          <cell r="E266">
            <v>1.5840000000000001</v>
          </cell>
          <cell r="G266">
            <v>45030</v>
          </cell>
          <cell r="H266">
            <v>71327.520000000004</v>
          </cell>
        </row>
        <row r="267">
          <cell r="B267" t="str">
            <v>04.3101a</v>
          </cell>
          <cell r="C267" t="str">
            <v>§æ bª t«ng M50</v>
          </cell>
          <cell r="D267" t="str">
            <v>m3</v>
          </cell>
          <cell r="E267">
            <v>0.19600000000000001</v>
          </cell>
          <cell r="G267">
            <v>39733</v>
          </cell>
          <cell r="H267">
            <v>7787.6680000000006</v>
          </cell>
        </row>
        <row r="268">
          <cell r="B268" t="str">
            <v>CTÝnh</v>
          </cell>
          <cell r="C268" t="str">
            <v>VËn chuyÓn bª t«ng M100</v>
          </cell>
          <cell r="D268" t="str">
            <v>m3</v>
          </cell>
          <cell r="E268">
            <v>1.5840000000000001</v>
          </cell>
          <cell r="G268">
            <v>29402.753799999999</v>
          </cell>
          <cell r="H268">
            <v>46573.9620192</v>
          </cell>
        </row>
        <row r="269">
          <cell r="B269" t="str">
            <v>CTÝnh</v>
          </cell>
          <cell r="C269" t="str">
            <v>VËn chuyÓn bª t«ng M50</v>
          </cell>
          <cell r="D269" t="str">
            <v>m3</v>
          </cell>
          <cell r="E269">
            <v>0.19600000000000001</v>
          </cell>
          <cell r="G269">
            <v>29172.965199999999</v>
          </cell>
          <cell r="H269">
            <v>5717.9011792000001</v>
          </cell>
        </row>
        <row r="270">
          <cell r="B270" t="str">
            <v>02.1481</v>
          </cell>
          <cell r="C270" t="str">
            <v>VËn chuyÓn dông cô thi c«ng</v>
          </cell>
          <cell r="D270" t="str">
            <v>TÊn</v>
          </cell>
          <cell r="E270">
            <v>0</v>
          </cell>
          <cell r="G270">
            <v>46148</v>
          </cell>
          <cell r="H270">
            <v>0</v>
          </cell>
        </row>
        <row r="271">
          <cell r="C271" t="str">
            <v>Nh©n c«ng ®iÒu chØnh t¨ng thªm NC x (1+0,1/2,638 ) x2,01x0,95</v>
          </cell>
          <cell r="G271">
            <v>196902.95750377356</v>
          </cell>
          <cell r="H271">
            <v>196902.95750377356</v>
          </cell>
        </row>
        <row r="272">
          <cell r="C272" t="str">
            <v>Chi phÝ m¸y ®iÒu chinh t¨ng thªm C1 =  MTCx1,13</v>
          </cell>
          <cell r="H272">
            <v>0</v>
          </cell>
        </row>
        <row r="273">
          <cell r="C273" t="str">
            <v>Chi phÝ s¶n xuÊt chung: 71% CFNC</v>
          </cell>
          <cell r="H273">
            <v>282181.5087385432</v>
          </cell>
        </row>
        <row r="274">
          <cell r="C274" t="str">
            <v>Thu nhËp chÞu thuÕ tÝnh tr­íc 6% Z</v>
          </cell>
          <cell r="H274">
            <v>69474.698246442989</v>
          </cell>
        </row>
        <row r="275">
          <cell r="A275">
            <v>9</v>
          </cell>
          <cell r="B275" t="str">
            <v>MN20- 5</v>
          </cell>
          <cell r="C275" t="str">
            <v>Mãng nÐo MN20- 5</v>
          </cell>
          <cell r="H275">
            <v>500214.99233779253</v>
          </cell>
        </row>
        <row r="276">
          <cell r="C276" t="str">
            <v>a ) VËt liÖu</v>
          </cell>
        </row>
        <row r="277">
          <cell r="B277" t="str">
            <v>CTÝnh</v>
          </cell>
          <cell r="C277" t="str">
            <v>Bª t«ng ®óc s½n th.ngang M200</v>
          </cell>
          <cell r="D277" t="str">
            <v>m3</v>
          </cell>
          <cell r="E277">
            <v>0.16400000000000001</v>
          </cell>
          <cell r="G277">
            <v>497814.64657312492</v>
          </cell>
          <cell r="H277">
            <v>81641.602037992488</v>
          </cell>
        </row>
        <row r="278">
          <cell r="B278" t="str">
            <v>04.1201</v>
          </cell>
          <cell r="C278" t="str">
            <v>Cèt thÐp CT3; d=6</v>
          </cell>
          <cell r="D278" t="str">
            <v>kg</v>
          </cell>
          <cell r="E278">
            <v>3.36</v>
          </cell>
          <cell r="F278">
            <v>1.02</v>
          </cell>
          <cell r="G278">
            <v>6200</v>
          </cell>
          <cell r="H278">
            <v>21248.639999999999</v>
          </cell>
        </row>
        <row r="279">
          <cell r="B279" t="str">
            <v>04.1202</v>
          </cell>
          <cell r="C279" t="str">
            <v>Cèt thÐp CT3; d=12</v>
          </cell>
          <cell r="D279" t="str">
            <v>kg</v>
          </cell>
          <cell r="E279">
            <v>14.92</v>
          </cell>
          <cell r="F279">
            <v>1.02</v>
          </cell>
          <cell r="G279">
            <v>6200</v>
          </cell>
          <cell r="H279">
            <v>94354.08</v>
          </cell>
        </row>
        <row r="280">
          <cell r="B280" t="str">
            <v>PLDG</v>
          </cell>
          <cell r="C280" t="str">
            <v>Chi tiÕt m¹ kÏm</v>
          </cell>
          <cell r="D280" t="str">
            <v>kg</v>
          </cell>
          <cell r="E280">
            <v>13.387</v>
          </cell>
          <cell r="G280">
            <v>10500</v>
          </cell>
          <cell r="H280">
            <v>140563.5</v>
          </cell>
        </row>
        <row r="281">
          <cell r="C281" t="str">
            <v>b ) Nh©n c«ng</v>
          </cell>
          <cell r="G281">
            <v>156642.44181979998</v>
          </cell>
        </row>
        <row r="282">
          <cell r="B282" t="str">
            <v>03.1113</v>
          </cell>
          <cell r="C282" t="str">
            <v>§µo ®Êt cÊp III s©u&lt; 2m; S&lt; 5m2</v>
          </cell>
          <cell r="D282" t="str">
            <v>m3</v>
          </cell>
          <cell r="E282">
            <v>4</v>
          </cell>
          <cell r="G282">
            <v>24428</v>
          </cell>
          <cell r="H282">
            <v>97712</v>
          </cell>
        </row>
        <row r="283">
          <cell r="B283" t="str">
            <v>03.2203</v>
          </cell>
          <cell r="C283" t="str">
            <v>LÊp mãng ®Êt cÊp III</v>
          </cell>
          <cell r="D283" t="str">
            <v>m3</v>
          </cell>
          <cell r="E283">
            <v>3.8</v>
          </cell>
          <cell r="G283">
            <v>10890</v>
          </cell>
          <cell r="H283">
            <v>41382</v>
          </cell>
        </row>
        <row r="284">
          <cell r="B284" t="str">
            <v>04.1201</v>
          </cell>
          <cell r="C284" t="str">
            <v>Gia c«ng cèt thÐp CT3 ; d = 6</v>
          </cell>
          <cell r="D284" t="str">
            <v>TÊn</v>
          </cell>
          <cell r="E284">
            <v>3.3599999999999997E-3</v>
          </cell>
          <cell r="G284">
            <v>242779</v>
          </cell>
          <cell r="H284">
            <v>815.73743999999988</v>
          </cell>
        </row>
        <row r="285">
          <cell r="B285" t="str">
            <v>04.1202</v>
          </cell>
          <cell r="C285" t="str">
            <v>Gia c«ng cèt thÐp CT3 ; d = 12</v>
          </cell>
          <cell r="D285" t="str">
            <v>TÊn</v>
          </cell>
          <cell r="E285">
            <v>1.4919999999999999E-2</v>
          </cell>
          <cell r="G285">
            <v>133157</v>
          </cell>
          <cell r="H285">
            <v>1986.7024399999998</v>
          </cell>
        </row>
        <row r="286">
          <cell r="B286" t="str">
            <v>03.2203</v>
          </cell>
          <cell r="C286" t="str">
            <v xml:space="preserve">VËn chuyÓn mãng nÐo </v>
          </cell>
          <cell r="D286" t="str">
            <v>TÊn</v>
          </cell>
          <cell r="E286">
            <v>3.1566999999999998E-2</v>
          </cell>
          <cell r="G286">
            <v>47413.4</v>
          </cell>
          <cell r="H286">
            <v>1496.6987978</v>
          </cell>
        </row>
        <row r="287">
          <cell r="B287" t="str">
            <v>04.3313</v>
          </cell>
          <cell r="C287" t="str">
            <v>§æ bª t«ng M200</v>
          </cell>
          <cell r="D287" t="str">
            <v>m3</v>
          </cell>
          <cell r="E287">
            <v>0.16400000000000001</v>
          </cell>
          <cell r="G287">
            <v>45030</v>
          </cell>
          <cell r="H287">
            <v>7384.92</v>
          </cell>
        </row>
        <row r="288">
          <cell r="B288" t="str">
            <v>CTÝnh</v>
          </cell>
          <cell r="C288" t="str">
            <v>VËn chuyÓn bª t«ng M200</v>
          </cell>
          <cell r="D288" t="str">
            <v>m3</v>
          </cell>
          <cell r="E288">
            <v>0.16400000000000001</v>
          </cell>
          <cell r="G288">
            <v>30354.0864</v>
          </cell>
          <cell r="H288">
            <v>4978.0701696000006</v>
          </cell>
        </row>
        <row r="289">
          <cell r="B289" t="str">
            <v>02.1351</v>
          </cell>
          <cell r="C289" t="str">
            <v xml:space="preserve">VËn chuyÓn thÐp </v>
          </cell>
          <cell r="D289" t="str">
            <v>TÊn</v>
          </cell>
          <cell r="E289">
            <v>3.1566999999999998E-2</v>
          </cell>
          <cell r="G289">
            <v>28077.200000000001</v>
          </cell>
          <cell r="H289">
            <v>886.31297239999992</v>
          </cell>
        </row>
        <row r="290">
          <cell r="B290" t="str">
            <v>02.1481</v>
          </cell>
          <cell r="C290" t="str">
            <v>VËn chuyÓn dông cô thi c«ng</v>
          </cell>
          <cell r="D290" t="str">
            <v>TÊn</v>
          </cell>
          <cell r="E290">
            <v>0</v>
          </cell>
          <cell r="G290">
            <v>46148</v>
          </cell>
          <cell r="H290">
            <v>0</v>
          </cell>
        </row>
        <row r="291">
          <cell r="C291" t="str">
            <v>c) M¸y thi c«ng cèt thÐp</v>
          </cell>
          <cell r="H291">
            <v>2882.3642399999999</v>
          </cell>
        </row>
        <row r="292">
          <cell r="B292" t="str">
            <v>04.1201</v>
          </cell>
          <cell r="C292" t="str">
            <v>Gia c«ng cèt thÐp CT3 ; d = 6</v>
          </cell>
          <cell r="D292" t="str">
            <v>TÊn</v>
          </cell>
          <cell r="E292">
            <v>3.3599999999999997E-3</v>
          </cell>
          <cell r="G292">
            <v>16918</v>
          </cell>
          <cell r="H292">
            <v>56.844479999999997</v>
          </cell>
        </row>
        <row r="293">
          <cell r="B293" t="str">
            <v>04.1202</v>
          </cell>
          <cell r="C293" t="str">
            <v>Gia c«ng cèt thÐp CT3 ; d = 12</v>
          </cell>
          <cell r="D293" t="str">
            <v>TÊn</v>
          </cell>
          <cell r="E293">
            <v>1.4919999999999999E-2</v>
          </cell>
          <cell r="G293">
            <v>189378</v>
          </cell>
          <cell r="H293">
            <v>2825.5197599999997</v>
          </cell>
        </row>
        <row r="294">
          <cell r="C294" t="str">
            <v>Nh©n c«ng ®iÒu chØnh t¨ng thªm NC x (1+0,1/2,638 ) x2,01x0,95</v>
          </cell>
          <cell r="G294">
            <v>153804.76719806888</v>
          </cell>
          <cell r="H294">
            <v>153804.76719806888</v>
          </cell>
        </row>
        <row r="295">
          <cell r="C295" t="str">
            <v>Chi phÝ m¸y ®iÒu chinh t¨ng thªm C1 =  MTCx1,13</v>
          </cell>
          <cell r="H295">
            <v>367.31756879999995</v>
          </cell>
        </row>
        <row r="296">
          <cell r="C296" t="str">
            <v>Chi phÝ s¶n xuÊt chung: 71% CFNC</v>
          </cell>
          <cell r="H296">
            <v>220417.51840268692</v>
          </cell>
        </row>
        <row r="297">
          <cell r="C297" t="str">
            <v>Thu nhËp chÞu thuÕ tÝnh tr­íc 6% Z</v>
          </cell>
          <cell r="H297">
            <v>32219.806408161345</v>
          </cell>
        </row>
        <row r="298">
          <cell r="A298">
            <v>10</v>
          </cell>
          <cell r="B298" t="str">
            <v>MN15 - 5</v>
          </cell>
          <cell r="C298" t="str">
            <v>Mãng nÐo MN15 - 5</v>
          </cell>
          <cell r="H298">
            <v>912526.29562057147</v>
          </cell>
        </row>
        <row r="299">
          <cell r="C299" t="str">
            <v>a ) VËt liÖu</v>
          </cell>
        </row>
        <row r="300">
          <cell r="B300" t="str">
            <v>CTÝnh</v>
          </cell>
          <cell r="C300" t="str">
            <v>Bª t«ng ®óc s½n th.ngang M200</v>
          </cell>
          <cell r="D300" t="str">
            <v>m3</v>
          </cell>
          <cell r="E300">
            <v>0.123</v>
          </cell>
          <cell r="G300">
            <v>497814.64657312492</v>
          </cell>
          <cell r="H300">
            <v>61231.201528494363</v>
          </cell>
        </row>
        <row r="301">
          <cell r="B301" t="str">
            <v>04.1201</v>
          </cell>
          <cell r="C301" t="str">
            <v>Cèt thÐp CT3; d=6</v>
          </cell>
          <cell r="D301" t="str">
            <v>kg</v>
          </cell>
          <cell r="E301">
            <v>3.36</v>
          </cell>
          <cell r="F301">
            <v>1.02</v>
          </cell>
          <cell r="G301">
            <v>6200</v>
          </cell>
          <cell r="H301">
            <v>21248.639999999999</v>
          </cell>
        </row>
        <row r="302">
          <cell r="B302" t="str">
            <v>04.1202</v>
          </cell>
          <cell r="C302" t="str">
            <v>Cèt thÐp CT3; d=12</v>
          </cell>
          <cell r="D302" t="str">
            <v>kg</v>
          </cell>
          <cell r="E302">
            <v>14.92</v>
          </cell>
          <cell r="F302">
            <v>1.02</v>
          </cell>
          <cell r="G302">
            <v>6200</v>
          </cell>
          <cell r="H302">
            <v>94354.08</v>
          </cell>
        </row>
        <row r="303">
          <cell r="B303" t="str">
            <v>PLDG</v>
          </cell>
          <cell r="C303" t="str">
            <v>Chi tiÕt m¹ kÏm</v>
          </cell>
          <cell r="D303" t="str">
            <v>kg</v>
          </cell>
          <cell r="E303">
            <v>13.286999999999999</v>
          </cell>
          <cell r="G303">
            <v>10500</v>
          </cell>
          <cell r="H303">
            <v>139513.5</v>
          </cell>
        </row>
        <row r="304">
          <cell r="C304" t="str">
            <v>b ) Nh©n c«ng</v>
          </cell>
          <cell r="G304">
            <v>158862.04333359996</v>
          </cell>
        </row>
        <row r="305">
          <cell r="B305" t="str">
            <v>03.1113</v>
          </cell>
          <cell r="C305" t="str">
            <v>§µo ®Êt cÊp III s©u&lt; 2m; S&lt; 5m2</v>
          </cell>
          <cell r="D305" t="str">
            <v>m3</v>
          </cell>
          <cell r="E305">
            <v>4.1040000000000001</v>
          </cell>
          <cell r="G305">
            <v>24428</v>
          </cell>
          <cell r="H305">
            <v>100252.512</v>
          </cell>
        </row>
        <row r="306">
          <cell r="B306" t="str">
            <v>03.2203</v>
          </cell>
          <cell r="C306" t="str">
            <v>LÊp mãng ®Êt cÊp III</v>
          </cell>
          <cell r="D306" t="str">
            <v>m3</v>
          </cell>
          <cell r="E306">
            <v>3</v>
          </cell>
          <cell r="G306">
            <v>10890</v>
          </cell>
          <cell r="H306">
            <v>32670</v>
          </cell>
        </row>
        <row r="307">
          <cell r="B307" t="str">
            <v>03.2203</v>
          </cell>
          <cell r="C307" t="str">
            <v>LÊp mãng nÐo</v>
          </cell>
          <cell r="D307" t="str">
            <v>c¸i</v>
          </cell>
          <cell r="E307">
            <v>1</v>
          </cell>
          <cell r="G307">
            <v>10890</v>
          </cell>
          <cell r="H307">
            <v>10890</v>
          </cell>
        </row>
        <row r="308">
          <cell r="B308" t="str">
            <v>04.1201</v>
          </cell>
          <cell r="C308" t="str">
            <v>Gia c«ng cèt thÐp CT3 ; d = 6</v>
          </cell>
          <cell r="D308" t="str">
            <v>TÊn</v>
          </cell>
          <cell r="E308">
            <v>3.3599999999999997E-3</v>
          </cell>
          <cell r="G308">
            <v>242779</v>
          </cell>
          <cell r="H308">
            <v>815.73743999999988</v>
          </cell>
        </row>
        <row r="309">
          <cell r="B309" t="str">
            <v>04.1202</v>
          </cell>
          <cell r="C309" t="str">
            <v>Gia c«ng cèt thÐp CT3 ; d = 12</v>
          </cell>
          <cell r="D309" t="str">
            <v>TÊn</v>
          </cell>
          <cell r="E309">
            <v>1.4919999999999999E-2</v>
          </cell>
          <cell r="G309">
            <v>133157</v>
          </cell>
          <cell r="H309">
            <v>1986.7024399999998</v>
          </cell>
        </row>
        <row r="310">
          <cell r="B310" t="str">
            <v>03.2203</v>
          </cell>
          <cell r="C310" t="str">
            <v xml:space="preserve">VËn chuyÓn mãng nÐo </v>
          </cell>
          <cell r="D310" t="str">
            <v>TÊn</v>
          </cell>
          <cell r="E310">
            <v>3.1566999999999998E-2</v>
          </cell>
          <cell r="G310">
            <v>66162</v>
          </cell>
          <cell r="H310">
            <v>2088.5358539999997</v>
          </cell>
        </row>
        <row r="311">
          <cell r="B311" t="str">
            <v>04.3313</v>
          </cell>
          <cell r="C311" t="str">
            <v>§æ bª t«ng M200</v>
          </cell>
          <cell r="D311" t="str">
            <v>m3</v>
          </cell>
          <cell r="E311">
            <v>0.123</v>
          </cell>
          <cell r="G311">
            <v>45030</v>
          </cell>
          <cell r="H311">
            <v>5538.69</v>
          </cell>
        </row>
        <row r="312">
          <cell r="B312" t="str">
            <v>CTÝnh</v>
          </cell>
          <cell r="C312" t="str">
            <v>VËn chuyÓn bª t«ng M200</v>
          </cell>
          <cell r="D312" t="str">
            <v>m3</v>
          </cell>
          <cell r="E312">
            <v>0.123</v>
          </cell>
          <cell r="G312">
            <v>30354.0864</v>
          </cell>
          <cell r="H312">
            <v>3733.5526272000002</v>
          </cell>
        </row>
        <row r="313">
          <cell r="B313" t="str">
            <v>02.1351</v>
          </cell>
          <cell r="C313" t="str">
            <v xml:space="preserve">VËn chuyÓn thÐp </v>
          </cell>
          <cell r="D313" t="str">
            <v>TÊn</v>
          </cell>
          <cell r="E313">
            <v>3.1566999999999998E-2</v>
          </cell>
          <cell r="G313">
            <v>28077.200000000001</v>
          </cell>
          <cell r="H313">
            <v>886.31297239999992</v>
          </cell>
        </row>
        <row r="314">
          <cell r="B314" t="str">
            <v>02.1481</v>
          </cell>
          <cell r="C314" t="str">
            <v>VËn chuyÓn dông cô thi c«ng</v>
          </cell>
          <cell r="D314" t="str">
            <v>TÊn</v>
          </cell>
          <cell r="E314">
            <v>0</v>
          </cell>
          <cell r="G314">
            <v>46148</v>
          </cell>
          <cell r="H314">
            <v>0</v>
          </cell>
        </row>
        <row r="315">
          <cell r="C315" t="str">
            <v>c) M¸y thi c«ng cèt thÐp</v>
          </cell>
          <cell r="H315">
            <v>2882.3642399999999</v>
          </cell>
        </row>
        <row r="316">
          <cell r="B316" t="str">
            <v>04.1201</v>
          </cell>
          <cell r="C316" t="str">
            <v>Gia c«ng cèt thÐp CT3 ; d = 6</v>
          </cell>
          <cell r="D316" t="str">
            <v>TÊn</v>
          </cell>
          <cell r="E316">
            <v>3.3599999999999997E-3</v>
          </cell>
          <cell r="G316">
            <v>16918</v>
          </cell>
          <cell r="H316">
            <v>56.844479999999997</v>
          </cell>
        </row>
        <row r="317">
          <cell r="B317" t="str">
            <v>04.1202</v>
          </cell>
          <cell r="C317" t="str">
            <v>Gia c«ng cèt thÐp CT3 ; d = 12</v>
          </cell>
          <cell r="D317" t="str">
            <v>TÊn</v>
          </cell>
          <cell r="E317">
            <v>1.4919999999999999E-2</v>
          </cell>
          <cell r="G317">
            <v>189378</v>
          </cell>
          <cell r="H317">
            <v>2825.5197599999997</v>
          </cell>
        </row>
        <row r="318">
          <cell r="C318" t="str">
            <v>Nh©n c«ng ®iÒu chØnh t¨ng thªm NC x (1+0,1/2,638 ) x2,01x0,95</v>
          </cell>
          <cell r="G318">
            <v>155984.1592589716</v>
          </cell>
          <cell r="H318">
            <v>155984.1592589716</v>
          </cell>
        </row>
        <row r="319">
          <cell r="C319" t="str">
            <v>Chi phÝ m¸y ®iÒu chinh t¨ng thªm C1 =  MTCx1,13</v>
          </cell>
          <cell r="H319">
            <v>374.70735120000001</v>
          </cell>
        </row>
        <row r="320">
          <cell r="C320" t="str">
            <v>Chi phÝ s¶n xuÊt chung: 71% CFNC</v>
          </cell>
          <cell r="H320">
            <v>223540.80384072589</v>
          </cell>
        </row>
        <row r="321">
          <cell r="C321" t="str">
            <v>Thu nhËp chÞu thuÕ tÝnh tr­íc 6% Z</v>
          </cell>
          <cell r="H321">
            <v>51652.431827579516</v>
          </cell>
        </row>
        <row r="322">
          <cell r="A322">
            <v>11</v>
          </cell>
          <cell r="B322" t="str">
            <v>CDC-105</v>
          </cell>
          <cell r="C322" t="str">
            <v>Cæ dÒ CDC-105</v>
          </cell>
          <cell r="H322">
            <v>229348.98082086796</v>
          </cell>
        </row>
        <row r="323">
          <cell r="C323" t="str">
            <v>VËt liÖu</v>
          </cell>
          <cell r="H323">
            <v>93240.000000000015</v>
          </cell>
        </row>
        <row r="324">
          <cell r="B324" t="str">
            <v>PL§G</v>
          </cell>
          <cell r="C324" t="str">
            <v>ThÐp lµm cæ dÒ</v>
          </cell>
          <cell r="D324" t="str">
            <v>kg</v>
          </cell>
          <cell r="E324">
            <v>8.8800000000000008</v>
          </cell>
          <cell r="G324">
            <v>10500</v>
          </cell>
          <cell r="H324">
            <v>93240.000000000015</v>
          </cell>
        </row>
        <row r="325">
          <cell r="C325" t="str">
            <v>Nh©n c«ng</v>
          </cell>
          <cell r="G325">
            <v>8818.7566947323812</v>
          </cell>
        </row>
        <row r="326">
          <cell r="B326" t="str">
            <v>06.2110</v>
          </cell>
          <cell r="C326" t="str">
            <v>L¾p cæ dÒ</v>
          </cell>
          <cell r="D326" t="str">
            <v>Bé</v>
          </cell>
          <cell r="E326">
            <v>1</v>
          </cell>
          <cell r="G326">
            <v>5688</v>
          </cell>
          <cell r="H326">
            <v>5688</v>
          </cell>
        </row>
        <row r="327">
          <cell r="B327" t="str">
            <v>02.1342</v>
          </cell>
          <cell r="C327" t="str">
            <v>VËn chuyÓn cæ dÒ</v>
          </cell>
          <cell r="D327" t="str">
            <v>TÊn</v>
          </cell>
          <cell r="E327">
            <v>8.8800000000000007E-3</v>
          </cell>
          <cell r="G327">
            <v>28077.200000000001</v>
          </cell>
          <cell r="H327">
            <v>249.32553600000003</v>
          </cell>
        </row>
        <row r="328">
          <cell r="C328" t="str">
            <v>V/c + Bèc dì cét ®Õn huyÖn</v>
          </cell>
          <cell r="D328" t="str">
            <v>TÊn</v>
          </cell>
          <cell r="E328">
            <v>8.8800000000000007E-3</v>
          </cell>
          <cell r="G328">
            <v>241647.93268460195</v>
          </cell>
          <cell r="H328">
            <v>2145.8336422392654</v>
          </cell>
        </row>
        <row r="329">
          <cell r="C329" t="str">
            <v>VËn chuyÓn tõ huyÖn ®Õn tuyÕn + bèc dì</v>
          </cell>
          <cell r="D329" t="str">
            <v>TÊn</v>
          </cell>
          <cell r="E329">
            <v>8.8800000000000007E-3</v>
          </cell>
          <cell r="G329">
            <v>82837.5581636391</v>
          </cell>
          <cell r="H329">
            <v>735.59751649311522</v>
          </cell>
        </row>
        <row r="330">
          <cell r="C330" t="str">
            <v>Nh©n c«ng ®iÒu chØnh t¨ng thªm NC x (1+0,1/2,638 ) x2,01x0,95</v>
          </cell>
          <cell r="G330">
            <v>8658.999468165066</v>
          </cell>
          <cell r="H330">
            <v>8658.999468165066</v>
          </cell>
        </row>
        <row r="331">
          <cell r="C331" t="str">
            <v>Chi phÝ m¸y ®iÒu chinh t¨ng thªm C1 =  MTCx1,13</v>
          </cell>
          <cell r="H331">
            <v>0</v>
          </cell>
        </row>
        <row r="332">
          <cell r="C332" t="str">
            <v>Chi phÝ s¶n xuÊt chung: 71% CFNC</v>
          </cell>
          <cell r="H332">
            <v>12409.206875657186</v>
          </cell>
        </row>
        <row r="333">
          <cell r="C333" t="str">
            <v>Thu nhËp chÞu thuÕ tÝnh tr­íc 6% Z</v>
          </cell>
          <cell r="H333">
            <v>12982.01778231328</v>
          </cell>
        </row>
        <row r="334">
          <cell r="A334">
            <v>12</v>
          </cell>
          <cell r="B334" t="str">
            <v>CDG-105</v>
          </cell>
          <cell r="C334" t="str">
            <v>Cæ dÒ CDG-105</v>
          </cell>
          <cell r="H334">
            <v>273113.60791231488</v>
          </cell>
        </row>
        <row r="335">
          <cell r="C335" t="str">
            <v>VËt liÖu</v>
          </cell>
          <cell r="H335">
            <v>112349.99999999999</v>
          </cell>
        </row>
        <row r="336">
          <cell r="B336" t="str">
            <v>PL§G</v>
          </cell>
          <cell r="C336" t="str">
            <v>ThÐp lµm cæ dÒ</v>
          </cell>
          <cell r="D336" t="str">
            <v>kg</v>
          </cell>
          <cell r="E336">
            <v>10.7</v>
          </cell>
          <cell r="G336">
            <v>10500</v>
          </cell>
          <cell r="H336">
            <v>112349.99999999999</v>
          </cell>
        </row>
        <row r="337">
          <cell r="C337" t="str">
            <v>Nh©n c«ng</v>
          </cell>
          <cell r="G337">
            <v>9723.8507847018773</v>
          </cell>
        </row>
        <row r="338">
          <cell r="B338" t="str">
            <v>06.2110</v>
          </cell>
          <cell r="C338" t="str">
            <v>L¾p cæ dÒ</v>
          </cell>
          <cell r="D338" t="str">
            <v>Bé</v>
          </cell>
          <cell r="E338">
            <v>1</v>
          </cell>
          <cell r="G338">
            <v>5688</v>
          </cell>
          <cell r="H338">
            <v>5688</v>
          </cell>
        </row>
        <row r="339">
          <cell r="B339" t="str">
            <v>02.1342</v>
          </cell>
          <cell r="C339" t="str">
            <v>VËn chuyÓn cæ dÒ</v>
          </cell>
          <cell r="D339" t="str">
            <v>TÊn</v>
          </cell>
          <cell r="E339">
            <v>1.0699999999999999E-2</v>
          </cell>
          <cell r="G339">
            <v>28077.200000000001</v>
          </cell>
          <cell r="H339">
            <v>300.42604</v>
          </cell>
        </row>
        <row r="340">
          <cell r="C340" t="str">
            <v>V/C tõ Hµ néi ®Õn huyÖn + bèc dì</v>
          </cell>
          <cell r="D340" t="str">
            <v>TÊn</v>
          </cell>
          <cell r="E340">
            <v>1.0699999999999999E-2</v>
          </cell>
          <cell r="G340">
            <v>266267.5581636391</v>
          </cell>
          <cell r="H340">
            <v>2849.0628723509381</v>
          </cell>
        </row>
        <row r="341">
          <cell r="C341" t="str">
            <v>VËn chuyÓn tõ huyÖn ®Õn tuyÕn + bèc dì</v>
          </cell>
          <cell r="D341" t="str">
            <v>TÊn</v>
          </cell>
          <cell r="E341">
            <v>1.0699999999999999E-2</v>
          </cell>
          <cell r="G341">
            <v>82837.5581636391</v>
          </cell>
          <cell r="H341">
            <v>886.36187235093837</v>
          </cell>
        </row>
        <row r="342">
          <cell r="C342" t="str">
            <v>Nh©n c«ng ®iÒu chØnh t¨ng thªm NC x (1+0,1/2,638 ) x2,01x0,95</v>
          </cell>
          <cell r="G342">
            <v>9547.6972194440568</v>
          </cell>
          <cell r="H342">
            <v>9547.6972194440568</v>
          </cell>
        </row>
        <row r="343">
          <cell r="C343" t="str">
            <v>Chi phÝ m¸y ®iÒu chinh t¨ng thªm C1 =  MTCx1,13</v>
          </cell>
          <cell r="H343">
            <v>0</v>
          </cell>
        </row>
        <row r="344">
          <cell r="C344" t="str">
            <v>Chi phÝ s¶n xuÊt chung: 71% CFNC</v>
          </cell>
          <cell r="H344">
            <v>13682.799082943613</v>
          </cell>
        </row>
        <row r="345">
          <cell r="C345" t="str">
            <v>Thu nhËp chÞu thuÕ tÝnh tr­íc 6% Z</v>
          </cell>
          <cell r="H345">
            <v>15459.26082522537</v>
          </cell>
        </row>
        <row r="346">
          <cell r="A346">
            <v>13</v>
          </cell>
          <cell r="B346" t="str">
            <v>DN16 - 10</v>
          </cell>
          <cell r="C346" t="str">
            <v>D©y nÐo DN16 - 10</v>
          </cell>
          <cell r="H346">
            <v>329655.87289460038</v>
          </cell>
        </row>
        <row r="347">
          <cell r="C347" t="str">
            <v>VËt liÖu</v>
          </cell>
        </row>
        <row r="348">
          <cell r="B348" t="str">
            <v>PL§G</v>
          </cell>
          <cell r="C348" t="str">
            <v>ThÐp lµm d©y nÐo</v>
          </cell>
          <cell r="D348" t="str">
            <v>kg</v>
          </cell>
          <cell r="E348">
            <v>24.3</v>
          </cell>
          <cell r="G348">
            <v>10500</v>
          </cell>
          <cell r="H348">
            <v>255150</v>
          </cell>
        </row>
        <row r="349">
          <cell r="C349" t="str">
            <v>Nh©n c«ng</v>
          </cell>
          <cell r="G349">
            <v>16478.530286752859</v>
          </cell>
        </row>
        <row r="350">
          <cell r="B350" t="str">
            <v>06.2120</v>
          </cell>
          <cell r="C350" t="str">
            <v>L¾p d©y nÐo</v>
          </cell>
          <cell r="D350" t="str">
            <v>Bé</v>
          </cell>
          <cell r="E350">
            <v>1</v>
          </cell>
          <cell r="G350">
            <v>7313</v>
          </cell>
          <cell r="H350">
            <v>7313</v>
          </cell>
        </row>
        <row r="351">
          <cell r="B351" t="str">
            <v>02.1342</v>
          </cell>
          <cell r="C351" t="str">
            <v>VËn chuyÓn d©y nÐo</v>
          </cell>
          <cell r="D351" t="str">
            <v>TÊn</v>
          </cell>
          <cell r="E351">
            <v>2.4300000000000002E-2</v>
          </cell>
          <cell r="G351">
            <v>28077.200000000001</v>
          </cell>
          <cell r="H351">
            <v>682.27596000000005</v>
          </cell>
        </row>
        <row r="352">
          <cell r="C352" t="str">
            <v>V/C tõ Hµ néi ®Õn huyÖn + bèc dì</v>
          </cell>
          <cell r="D352" t="str">
            <v>TÊn</v>
          </cell>
          <cell r="E352">
            <v>2.4300000000000002E-2</v>
          </cell>
          <cell r="G352">
            <v>266267.5581636391</v>
          </cell>
          <cell r="H352">
            <v>6470.301663376431</v>
          </cell>
        </row>
        <row r="353">
          <cell r="C353" t="str">
            <v>VËn chuyÓn tõ huyÖn ®Õn tuyÕn + bèc dì</v>
          </cell>
          <cell r="D353" t="str">
            <v>TÊn</v>
          </cell>
          <cell r="E353">
            <v>2.4300000000000002E-2</v>
          </cell>
          <cell r="G353">
            <v>82837.5581636391</v>
          </cell>
          <cell r="H353">
            <v>2012.9526633764303</v>
          </cell>
        </row>
        <row r="354">
          <cell r="C354" t="str">
            <v>Nh©n c«ng ®iÒu chØnh t¨ng thªm NC x (1+0,1/2,638 ) x2,01x0,95</v>
          </cell>
          <cell r="G354">
            <v>16180.011528650641</v>
          </cell>
          <cell r="H354">
            <v>16180.011528650641</v>
          </cell>
        </row>
        <row r="355">
          <cell r="C355" t="str">
            <v>Chi phÝ m¸y ®iÒu chinh t¨ng thªm C1 =  MTCx1,13</v>
          </cell>
        </row>
        <row r="356">
          <cell r="C356" t="str">
            <v>Chi phÝ s¶n xuÊt chung: 71% CFNC</v>
          </cell>
          <cell r="H356">
            <v>23187.564688936483</v>
          </cell>
        </row>
        <row r="357">
          <cell r="C357" t="str">
            <v>Thu nhËp chÞu thuÕ tÝnh tr­íc 6% Z</v>
          </cell>
          <cell r="H357">
            <v>18659.766390260396</v>
          </cell>
        </row>
        <row r="358">
          <cell r="A358">
            <v>14</v>
          </cell>
          <cell r="B358" t="str">
            <v>DN20 - 14</v>
          </cell>
          <cell r="C358" t="str">
            <v>D©y nÐo DN20 - 14</v>
          </cell>
          <cell r="H358">
            <v>572863.20606484683</v>
          </cell>
        </row>
        <row r="359">
          <cell r="C359" t="str">
            <v>VËt liÖu</v>
          </cell>
        </row>
        <row r="360">
          <cell r="B360" t="str">
            <v>PL§G</v>
          </cell>
          <cell r="C360" t="str">
            <v>ThÐp lµm d©y nÐo</v>
          </cell>
          <cell r="D360" t="str">
            <v>kg</v>
          </cell>
          <cell r="E360">
            <v>43.78</v>
          </cell>
          <cell r="G360">
            <v>10500</v>
          </cell>
          <cell r="H360">
            <v>459690</v>
          </cell>
        </row>
        <row r="361">
          <cell r="C361" t="str">
            <v>Nh©n c«ng</v>
          </cell>
          <cell r="G361">
            <v>23826.041808808241</v>
          </cell>
        </row>
        <row r="362">
          <cell r="B362" t="str">
            <v>06.2120</v>
          </cell>
          <cell r="C362" t="str">
            <v>L¾p d©y nÐo</v>
          </cell>
          <cell r="D362" t="str">
            <v>Bé</v>
          </cell>
          <cell r="E362">
            <v>1</v>
          </cell>
          <cell r="G362">
            <v>7313</v>
          </cell>
          <cell r="H362">
            <v>7313</v>
          </cell>
        </row>
        <row r="363">
          <cell r="B363" t="str">
            <v>02.1342</v>
          </cell>
          <cell r="C363" t="str">
            <v>VËn chuyÓn d©y nÐo</v>
          </cell>
          <cell r="D363" t="str">
            <v>TÊn</v>
          </cell>
          <cell r="E363">
            <v>4.3779999999999999E-2</v>
          </cell>
          <cell r="G363">
            <v>28077.200000000001</v>
          </cell>
          <cell r="H363">
            <v>1229.219816</v>
          </cell>
        </row>
        <row r="364">
          <cell r="C364" t="str">
            <v>V/C tõ Hµ néi ®Õn huyÖn + bèc dì</v>
          </cell>
          <cell r="D364" t="str">
            <v>TÊn</v>
          </cell>
          <cell r="E364">
            <v>4.3779999999999999E-2</v>
          </cell>
          <cell r="G364">
            <v>266267.5581636391</v>
          </cell>
          <cell r="H364">
            <v>11657.19369640412</v>
          </cell>
        </row>
        <row r="365">
          <cell r="C365" t="str">
            <v>VËn chuyÓn tõ huyÖn ®Õn tuyÕn + bèc dì</v>
          </cell>
          <cell r="D365" t="str">
            <v>TÊn</v>
          </cell>
          <cell r="E365">
            <v>4.3779999999999999E-2</v>
          </cell>
          <cell r="G365">
            <v>82837.5581636391</v>
          </cell>
          <cell r="H365">
            <v>3626.6282964041197</v>
          </cell>
        </row>
        <row r="366">
          <cell r="C366" t="str">
            <v>Nh©n c«ng ®iÒu chØnh t¨ng thªm NC x (1+0,1/2,638 ) x2,01x0,95</v>
          </cell>
          <cell r="G366">
            <v>23394.418339512878</v>
          </cell>
          <cell r="H366">
            <v>23394.418339512878</v>
          </cell>
        </row>
        <row r="367">
          <cell r="C367" t="str">
            <v>Chi phÝ m¸y ®iÒu chinh t¨ng thªm C1 =  MTCx1,13</v>
          </cell>
        </row>
        <row r="368">
          <cell r="C368" t="str">
            <v>Chi phÝ s¶n xuÊt chung: 71% CFNC</v>
          </cell>
          <cell r="H368">
            <v>33526.526705307988</v>
          </cell>
        </row>
        <row r="369">
          <cell r="C369" t="str">
            <v>Thu nhËp chÞu thuÕ tÝnh tr­íc 6% Z</v>
          </cell>
          <cell r="H369">
            <v>32426.219211217747</v>
          </cell>
        </row>
        <row r="370">
          <cell r="A370">
            <v>15</v>
          </cell>
          <cell r="B370" t="str">
            <v>RC-2</v>
          </cell>
          <cell r="C370" t="str">
            <v>TiÕp ®Þa</v>
          </cell>
          <cell r="H370">
            <v>457510.67419561272</v>
          </cell>
        </row>
        <row r="371">
          <cell r="C371" t="str">
            <v>a)VËt liÖu</v>
          </cell>
        </row>
        <row r="372">
          <cell r="B372" t="str">
            <v>PL§G</v>
          </cell>
          <cell r="C372" t="str">
            <v>S¾t lµm tiÕp ®Þa</v>
          </cell>
          <cell r="D372" t="str">
            <v>kg</v>
          </cell>
          <cell r="E372">
            <v>19.850000000000001</v>
          </cell>
          <cell r="F372">
            <v>1.02</v>
          </cell>
          <cell r="G372">
            <v>10500</v>
          </cell>
          <cell r="H372">
            <v>212593.50000000003</v>
          </cell>
        </row>
        <row r="373">
          <cell r="B373" t="str">
            <v>05.8003</v>
          </cell>
          <cell r="C373" t="str">
            <v>VËt liÖu phô</v>
          </cell>
          <cell r="D373" t="str">
            <v>cäc</v>
          </cell>
          <cell r="E373">
            <v>2</v>
          </cell>
          <cell r="G373">
            <v>750.8</v>
          </cell>
          <cell r="H373">
            <v>1501.6</v>
          </cell>
        </row>
        <row r="374">
          <cell r="B374" t="str">
            <v>PL§G</v>
          </cell>
          <cell r="C374" t="str">
            <v>èng nhùa F20</v>
          </cell>
          <cell r="D374" t="str">
            <v>m</v>
          </cell>
          <cell r="E374">
            <v>2.5</v>
          </cell>
          <cell r="G374">
            <v>7500</v>
          </cell>
          <cell r="H374">
            <v>18750</v>
          </cell>
        </row>
        <row r="375">
          <cell r="B375" t="str">
            <v>PL§G</v>
          </cell>
          <cell r="C375" t="str">
            <v>D©y nh«m Al-35</v>
          </cell>
          <cell r="D375" t="str">
            <v>kg</v>
          </cell>
          <cell r="E375">
            <v>0.5</v>
          </cell>
          <cell r="G375">
            <v>26361</v>
          </cell>
          <cell r="H375">
            <v>13180.5</v>
          </cell>
        </row>
        <row r="376">
          <cell r="B376" t="str">
            <v>PL§G</v>
          </cell>
          <cell r="C376" t="str">
            <v>CÆp c¸p CC35</v>
          </cell>
          <cell r="D376" t="str">
            <v>C¸i</v>
          </cell>
          <cell r="E376">
            <v>1</v>
          </cell>
          <cell r="G376">
            <v>8000</v>
          </cell>
          <cell r="H376">
            <v>8000</v>
          </cell>
        </row>
        <row r="377">
          <cell r="B377" t="str">
            <v>PL§G</v>
          </cell>
          <cell r="C377" t="str">
            <v xml:space="preserve">Que hµn </v>
          </cell>
          <cell r="D377" t="str">
            <v>kg</v>
          </cell>
          <cell r="E377">
            <v>0.05</v>
          </cell>
          <cell r="G377">
            <v>8000</v>
          </cell>
          <cell r="H377">
            <v>400</v>
          </cell>
        </row>
        <row r="378">
          <cell r="B378" t="str">
            <v>PL§G</v>
          </cell>
          <cell r="C378" t="str">
            <v>S¬n</v>
          </cell>
          <cell r="D378" t="str">
            <v>kg</v>
          </cell>
          <cell r="E378">
            <v>4.0000000000000001E-3</v>
          </cell>
          <cell r="G378">
            <v>19747.640000000003</v>
          </cell>
          <cell r="H378">
            <v>78.990560000000016</v>
          </cell>
        </row>
        <row r="379">
          <cell r="B379" t="str">
            <v>03.2201</v>
          </cell>
          <cell r="C379" t="str">
            <v>ThÝ nghiÖm tiÕp ®Þa</v>
          </cell>
          <cell r="D379" t="str">
            <v xml:space="preserve">Bé </v>
          </cell>
          <cell r="E379">
            <v>1</v>
          </cell>
          <cell r="G379">
            <v>22181</v>
          </cell>
          <cell r="H379">
            <v>22181</v>
          </cell>
        </row>
        <row r="380">
          <cell r="C380" t="str">
            <v>b ) Nh©n c«ng</v>
          </cell>
          <cell r="G380">
            <v>40805.492419999995</v>
          </cell>
        </row>
        <row r="381">
          <cell r="B381" t="str">
            <v>03.3103</v>
          </cell>
          <cell r="C381" t="str">
            <v>§µo ®Êt cÊp 3 s©u &gt;1m</v>
          </cell>
          <cell r="D381" t="str">
            <v>m3</v>
          </cell>
          <cell r="E381">
            <v>0.72</v>
          </cell>
          <cell r="G381">
            <v>21926</v>
          </cell>
          <cell r="H381">
            <v>15786.72</v>
          </cell>
        </row>
        <row r="382">
          <cell r="B382" t="str">
            <v>03.3203</v>
          </cell>
          <cell r="C382" t="str">
            <v>LÊp ®Êt</v>
          </cell>
          <cell r="D382" t="str">
            <v>m3</v>
          </cell>
          <cell r="E382">
            <v>0.72</v>
          </cell>
          <cell r="G382">
            <v>10007</v>
          </cell>
          <cell r="H382">
            <v>7205.04</v>
          </cell>
        </row>
        <row r="383">
          <cell r="B383" t="str">
            <v>05.8003</v>
          </cell>
          <cell r="C383" t="str">
            <v>Gia c«ng ®ãng cäc tiÕp ®Þa</v>
          </cell>
          <cell r="D383" t="str">
            <v>Cäc</v>
          </cell>
          <cell r="E383">
            <v>2</v>
          </cell>
          <cell r="G383">
            <v>6781.7</v>
          </cell>
          <cell r="H383">
            <v>13563.4</v>
          </cell>
        </row>
        <row r="384">
          <cell r="B384" t="str">
            <v>02.1351</v>
          </cell>
          <cell r="C384" t="str">
            <v>VËn chuyÓn tiÕp ®Þa</v>
          </cell>
          <cell r="D384" t="str">
            <v>TÊn</v>
          </cell>
          <cell r="E384">
            <v>1.9850000000000003E-2</v>
          </cell>
          <cell r="G384">
            <v>28077.200000000001</v>
          </cell>
          <cell r="H384">
            <v>557.33242000000007</v>
          </cell>
        </row>
        <row r="385">
          <cell r="B385" t="str">
            <v>03.2201</v>
          </cell>
          <cell r="C385" t="str">
            <v>ThÝ nghiÖm tiÕp ®Þa</v>
          </cell>
          <cell r="D385" t="str">
            <v xml:space="preserve">Bé </v>
          </cell>
          <cell r="E385">
            <v>1</v>
          </cell>
          <cell r="G385">
            <v>3693</v>
          </cell>
          <cell r="H385">
            <v>3693</v>
          </cell>
        </row>
        <row r="386">
          <cell r="C386" t="str">
            <v>c )M¸y thi c«ng</v>
          </cell>
          <cell r="G386">
            <v>2602</v>
          </cell>
        </row>
        <row r="387">
          <cell r="B387" t="str">
            <v>05.8003</v>
          </cell>
          <cell r="C387" t="str">
            <v>§ãng cäc tiÕp ®Þa</v>
          </cell>
          <cell r="D387" t="str">
            <v>Cäc</v>
          </cell>
          <cell r="E387">
            <v>2</v>
          </cell>
          <cell r="G387">
            <v>776</v>
          </cell>
          <cell r="H387">
            <v>1552</v>
          </cell>
        </row>
        <row r="388">
          <cell r="C388" t="str">
            <v>ThÝ nghiÖm tiÕp ®Þa</v>
          </cell>
          <cell r="D388" t="str">
            <v>Bé</v>
          </cell>
          <cell r="E388">
            <v>1</v>
          </cell>
          <cell r="G388">
            <v>1050</v>
          </cell>
          <cell r="H388">
            <v>1050</v>
          </cell>
        </row>
        <row r="389">
          <cell r="C389" t="str">
            <v>V/C tõ Hµ néi ®Õn huyÖn + bèc dì</v>
          </cell>
          <cell r="D389" t="str">
            <v>TÊn</v>
          </cell>
          <cell r="E389">
            <v>1.9850000000000003E-2</v>
          </cell>
          <cell r="G389">
            <v>266267.5581636391</v>
          </cell>
          <cell r="H389">
            <v>5285.4110295482369</v>
          </cell>
        </row>
        <row r="390">
          <cell r="C390" t="str">
            <v>VËn chuyÓn tõ huyÖn ®Õn tuyÕn + bèc dì</v>
          </cell>
          <cell r="D390" t="str">
            <v>TÊn</v>
          </cell>
          <cell r="E390">
            <v>1.9850000000000003E-2</v>
          </cell>
          <cell r="G390">
            <v>82837.5581636391</v>
          </cell>
          <cell r="H390">
            <v>1644.3255295482363</v>
          </cell>
        </row>
        <row r="391">
          <cell r="C391" t="str">
            <v>Nh©n c«ng ®iÒu chØnh t¨ng thªm NC x (1+0,1/2,638 ) x2,01x0,95</v>
          </cell>
          <cell r="G391">
            <v>40066.275711410366</v>
          </cell>
          <cell r="H391">
            <v>40066.275711410366</v>
          </cell>
        </row>
        <row r="392">
          <cell r="C392" t="str">
            <v>Chi phÝ m¸y ®iÒu chinh t¨ng thªm C1 =  MTCx1,13</v>
          </cell>
          <cell r="H392">
            <v>338.26</v>
          </cell>
        </row>
        <row r="393">
          <cell r="C393" t="str">
            <v>Chi phÝ s¶n xuÊt chung: 71% CFNC</v>
          </cell>
          <cell r="H393">
            <v>64186.488330259854</v>
          </cell>
        </row>
        <row r="394">
          <cell r="C394" t="str">
            <v>Thu nhËp chÞu thuÕ tÝnh tr­íc 6% Z</v>
          </cell>
          <cell r="H394">
            <v>25896.830614846</v>
          </cell>
        </row>
        <row r="395">
          <cell r="A395">
            <v>17</v>
          </cell>
          <cell r="B395" t="str">
            <v>H7,5a</v>
          </cell>
          <cell r="C395" t="str">
            <v xml:space="preserve">Cét bª t«ng vu«ng </v>
          </cell>
          <cell r="H395">
            <v>1810684.8185181457</v>
          </cell>
        </row>
        <row r="396">
          <cell r="C396" t="str">
            <v>a ) VËt liÖu</v>
          </cell>
        </row>
        <row r="397">
          <cell r="C397" t="str">
            <v>Cét bª t«ng H7,5a</v>
          </cell>
          <cell r="D397" t="str">
            <v>Cét</v>
          </cell>
          <cell r="E397">
            <v>1</v>
          </cell>
          <cell r="G397">
            <v>438100</v>
          </cell>
          <cell r="H397">
            <v>438100</v>
          </cell>
        </row>
        <row r="398">
          <cell r="B398">
            <v>0.55200000000000005</v>
          </cell>
          <cell r="C398" t="str">
            <v xml:space="preserve">Gç kª </v>
          </cell>
          <cell r="D398" t="str">
            <v>m3</v>
          </cell>
          <cell r="E398">
            <v>5.0000000000000001E-3</v>
          </cell>
          <cell r="G398">
            <v>1100000</v>
          </cell>
          <cell r="H398">
            <v>5500</v>
          </cell>
        </row>
        <row r="399">
          <cell r="B399">
            <v>0.55200000000000005</v>
          </cell>
          <cell r="C399" t="str">
            <v xml:space="preserve">S¬n </v>
          </cell>
          <cell r="D399" t="str">
            <v>kg</v>
          </cell>
          <cell r="E399">
            <v>0.1</v>
          </cell>
          <cell r="G399">
            <v>26130</v>
          </cell>
          <cell r="H399">
            <v>2613</v>
          </cell>
        </row>
        <row r="400">
          <cell r="C400" t="str">
            <v>b) Nh©n c«ng</v>
          </cell>
          <cell r="G400">
            <v>97937</v>
          </cell>
        </row>
        <row r="401">
          <cell r="B401" t="str">
            <v xml:space="preserve">  </v>
          </cell>
          <cell r="C401" t="str">
            <v>Dùng cét</v>
          </cell>
          <cell r="D401" t="str">
            <v>c¸i</v>
          </cell>
          <cell r="E401">
            <v>1</v>
          </cell>
          <cell r="G401">
            <v>74917</v>
          </cell>
          <cell r="H401">
            <v>74917</v>
          </cell>
        </row>
        <row r="402">
          <cell r="B402">
            <v>2.1461000000000001</v>
          </cell>
          <cell r="C402" t="str">
            <v>BD+V/c cét</v>
          </cell>
          <cell r="D402" t="str">
            <v>tÊn</v>
          </cell>
          <cell r="E402">
            <v>0.75</v>
          </cell>
          <cell r="G402">
            <v>21382</v>
          </cell>
          <cell r="H402">
            <v>16037</v>
          </cell>
        </row>
        <row r="403">
          <cell r="B403">
            <v>2.1480999999999999</v>
          </cell>
          <cell r="C403" t="str">
            <v>BD+V/c dông cô TC</v>
          </cell>
          <cell r="D403" t="str">
            <v>tÊn</v>
          </cell>
          <cell r="E403">
            <v>0.5</v>
          </cell>
          <cell r="G403">
            <v>13965</v>
          </cell>
          <cell r="H403">
            <v>6983</v>
          </cell>
        </row>
        <row r="404">
          <cell r="C404" t="str">
            <v>V/c + Bèc dì cét ®Õn huyÖn</v>
          </cell>
          <cell r="D404" t="str">
            <v>TÊn</v>
          </cell>
          <cell r="E404">
            <v>0.75</v>
          </cell>
          <cell r="G404">
            <v>241647.93268460195</v>
          </cell>
          <cell r="H404">
            <v>181235.94951345146</v>
          </cell>
        </row>
        <row r="405">
          <cell r="C405" t="str">
            <v>VËn chuyÓn tõ huyÖn ®Õn tuyÕn + bèc dì</v>
          </cell>
          <cell r="D405" t="str">
            <v>TÊn</v>
          </cell>
          <cell r="E405">
            <v>0.75</v>
          </cell>
          <cell r="G405">
            <v>110110</v>
          </cell>
          <cell r="H405">
            <v>82582.5</v>
          </cell>
        </row>
        <row r="406">
          <cell r="C406" t="str">
            <v>§Òn bï thi c«ng, lµm ®­êng t¹m.</v>
          </cell>
          <cell r="D406" t="str">
            <v>Cét</v>
          </cell>
          <cell r="E406">
            <v>1</v>
          </cell>
          <cell r="G406">
            <v>30000</v>
          </cell>
          <cell r="H406">
            <v>30000</v>
          </cell>
        </row>
        <row r="407">
          <cell r="C407" t="str">
            <v>Nh©n c«ng ®iÒu chØnh t¨ng thªm NC x (1+0,1/2,638 ) x2,01x0,95</v>
          </cell>
          <cell r="G407">
            <v>96162.810730477591</v>
          </cell>
          <cell r="H407">
            <v>96162.810730477591</v>
          </cell>
        </row>
        <row r="408">
          <cell r="C408" t="str">
            <v>Chi phÝ m¸y ®iÒu chinh t¨ng thªm C1 =  MTCx1,13</v>
          </cell>
          <cell r="H408">
            <v>427640</v>
          </cell>
        </row>
        <row r="409">
          <cell r="C409" t="str">
            <v>Chi phÝ s¶n xuÊt chung: 71% CFNC</v>
          </cell>
          <cell r="H409">
            <v>346421.96477318957</v>
          </cell>
        </row>
        <row r="410">
          <cell r="C410" t="str">
            <v>Thu nhËp chÞu thuÕ tÝnh tr­íc 6% Z</v>
          </cell>
          <cell r="H410">
            <v>102491.59350102711</v>
          </cell>
        </row>
        <row r="411">
          <cell r="A411">
            <v>18</v>
          </cell>
          <cell r="B411" t="str">
            <v>H7,5b</v>
          </cell>
          <cell r="C411" t="str">
            <v>Cét bª t«ng vu«ng  7,5m</v>
          </cell>
          <cell r="H411">
            <v>1176845.4163828392</v>
          </cell>
        </row>
        <row r="412">
          <cell r="C412" t="str">
            <v>a ) VËt liÖu</v>
          </cell>
        </row>
        <row r="413">
          <cell r="C413" t="str">
            <v>Cét bª t«ng H7,5b</v>
          </cell>
          <cell r="D413" t="str">
            <v>Cét</v>
          </cell>
          <cell r="E413">
            <v>1</v>
          </cell>
          <cell r="G413">
            <v>495240</v>
          </cell>
          <cell r="H413">
            <v>495240</v>
          </cell>
        </row>
        <row r="414">
          <cell r="B414">
            <v>0.55200000000000005</v>
          </cell>
          <cell r="C414" t="str">
            <v xml:space="preserve">Gç kª </v>
          </cell>
          <cell r="D414" t="str">
            <v>m3</v>
          </cell>
          <cell r="E414">
            <v>5.0000000000000001E-3</v>
          </cell>
          <cell r="G414">
            <v>1100000</v>
          </cell>
          <cell r="H414">
            <v>5500</v>
          </cell>
        </row>
        <row r="415">
          <cell r="B415">
            <v>0.55200000000000005</v>
          </cell>
          <cell r="C415" t="str">
            <v xml:space="preserve">S¬n </v>
          </cell>
          <cell r="D415" t="str">
            <v>kg</v>
          </cell>
          <cell r="E415">
            <v>0.1</v>
          </cell>
          <cell r="G415">
            <v>26130</v>
          </cell>
          <cell r="H415">
            <v>2613</v>
          </cell>
        </row>
        <row r="416">
          <cell r="C416" t="str">
            <v>b) Nh©n c«ng</v>
          </cell>
          <cell r="G416">
            <v>97937</v>
          </cell>
        </row>
        <row r="417">
          <cell r="B417" t="str">
            <v xml:space="preserve">  </v>
          </cell>
          <cell r="C417" t="str">
            <v>Dùng cét</v>
          </cell>
          <cell r="D417" t="str">
            <v>c¸i</v>
          </cell>
          <cell r="E417">
            <v>1</v>
          </cell>
          <cell r="G417">
            <v>74917</v>
          </cell>
          <cell r="H417">
            <v>74917</v>
          </cell>
        </row>
        <row r="418">
          <cell r="B418">
            <v>2.1461000000000001</v>
          </cell>
          <cell r="C418" t="str">
            <v>BD+V/c cét</v>
          </cell>
          <cell r="D418" t="str">
            <v>tÊn</v>
          </cell>
          <cell r="E418">
            <v>0.75</v>
          </cell>
          <cell r="G418">
            <v>21382</v>
          </cell>
          <cell r="H418">
            <v>16037</v>
          </cell>
        </row>
        <row r="419">
          <cell r="B419">
            <v>2.1480999999999999</v>
          </cell>
          <cell r="C419" t="str">
            <v>BD+V/c dông cô TC</v>
          </cell>
          <cell r="D419" t="str">
            <v>tÊn</v>
          </cell>
          <cell r="E419">
            <v>0.5</v>
          </cell>
          <cell r="G419">
            <v>13965</v>
          </cell>
          <cell r="H419">
            <v>6983</v>
          </cell>
        </row>
        <row r="420">
          <cell r="C420" t="str">
            <v>V/c + Bèc dì cét ®Õn huyÖn</v>
          </cell>
          <cell r="D420" t="str">
            <v>TÊn</v>
          </cell>
          <cell r="E420">
            <v>0.75</v>
          </cell>
          <cell r="G420">
            <v>241647.93268460195</v>
          </cell>
          <cell r="H420">
            <v>181235.94951345146</v>
          </cell>
        </row>
        <row r="421">
          <cell r="C421" t="str">
            <v>VËn chuyÓn tõ huyÖn ®Õn tuyÕn + bèc dì</v>
          </cell>
          <cell r="D421" t="str">
            <v>TÊn</v>
          </cell>
          <cell r="E421">
            <v>0.75</v>
          </cell>
          <cell r="G421">
            <v>84975.865369203937</v>
          </cell>
          <cell r="H421">
            <v>63731.899026902953</v>
          </cell>
        </row>
        <row r="422">
          <cell r="C422" t="str">
            <v>§Òn bï thi c«ng, lµm ®­êng t¹m.</v>
          </cell>
          <cell r="D422" t="str">
            <v>Cét</v>
          </cell>
          <cell r="E422">
            <v>1</v>
          </cell>
          <cell r="G422">
            <v>30000</v>
          </cell>
          <cell r="H422">
            <v>30000</v>
          </cell>
        </row>
        <row r="423">
          <cell r="C423" t="str">
            <v>Nh©n c«ng ®iÒu chØnh t¨ng thªm NC x (1+0,1/2,638 ) x2,01x0,95</v>
          </cell>
          <cell r="G423">
            <v>96162.810730477591</v>
          </cell>
          <cell r="H423">
            <v>96162.810730477591</v>
          </cell>
        </row>
        <row r="424">
          <cell r="C424" t="str">
            <v>Chi phÝ m¸y ®iÒu chinh t¨ng thªm C1 =  MTCx1,13</v>
          </cell>
          <cell r="H424">
            <v>0</v>
          </cell>
        </row>
        <row r="425">
          <cell r="C425" t="str">
            <v>Chi phÝ s¶n xuÊt chung: 71% CFNC</v>
          </cell>
          <cell r="H425">
            <v>137810.86561863907</v>
          </cell>
        </row>
        <row r="426">
          <cell r="C426" t="str">
            <v>Thu nhËp chÞu thuÕ tÝnh tr­íc 6% Z</v>
          </cell>
          <cell r="H426">
            <v>66613.891493368254</v>
          </cell>
        </row>
        <row r="427">
          <cell r="A427">
            <v>19</v>
          </cell>
          <cell r="B427" t="str">
            <v>H7,5c</v>
          </cell>
          <cell r="C427" t="str">
            <v xml:space="preserve">Cét bª t«ng vu«ng </v>
          </cell>
          <cell r="H427">
            <v>1488625.0185181457</v>
          </cell>
        </row>
        <row r="428">
          <cell r="C428" t="str">
            <v>a ) VËt liÖu</v>
          </cell>
        </row>
        <row r="429">
          <cell r="C429" t="str">
            <v>Cét bª t«ng H7,5c</v>
          </cell>
          <cell r="D429" t="str">
            <v>Cét</v>
          </cell>
          <cell r="E429">
            <v>1</v>
          </cell>
          <cell r="G429">
            <v>561910</v>
          </cell>
          <cell r="H429">
            <v>561910</v>
          </cell>
        </row>
        <row r="430">
          <cell r="B430">
            <v>0.55200000000000005</v>
          </cell>
          <cell r="C430" t="str">
            <v xml:space="preserve">Gç kª </v>
          </cell>
          <cell r="D430" t="str">
            <v>m3</v>
          </cell>
          <cell r="E430">
            <v>5.0000000000000001E-3</v>
          </cell>
          <cell r="G430">
            <v>1100000</v>
          </cell>
          <cell r="H430">
            <v>5500</v>
          </cell>
        </row>
        <row r="431">
          <cell r="B431">
            <v>0.55200000000000005</v>
          </cell>
          <cell r="C431" t="str">
            <v xml:space="preserve">S¬n </v>
          </cell>
          <cell r="D431" t="str">
            <v>kg</v>
          </cell>
          <cell r="E431">
            <v>0.1</v>
          </cell>
          <cell r="G431">
            <v>26130</v>
          </cell>
          <cell r="H431">
            <v>2613</v>
          </cell>
        </row>
        <row r="432">
          <cell r="C432" t="str">
            <v>b) Nh©n c«ng</v>
          </cell>
          <cell r="G432">
            <v>97937</v>
          </cell>
        </row>
        <row r="433">
          <cell r="B433" t="str">
            <v xml:space="preserve">  </v>
          </cell>
          <cell r="C433" t="str">
            <v>Dùng cét</v>
          </cell>
          <cell r="D433" t="str">
            <v>c¸i</v>
          </cell>
          <cell r="E433">
            <v>1</v>
          </cell>
          <cell r="G433">
            <v>74917</v>
          </cell>
          <cell r="H433">
            <v>74917</v>
          </cell>
        </row>
        <row r="434">
          <cell r="B434">
            <v>2.1461000000000001</v>
          </cell>
          <cell r="C434" t="str">
            <v>BD+V/c cét</v>
          </cell>
          <cell r="D434" t="str">
            <v>tÊn</v>
          </cell>
          <cell r="E434">
            <v>0.75</v>
          </cell>
          <cell r="G434">
            <v>21382</v>
          </cell>
          <cell r="H434">
            <v>16037</v>
          </cell>
        </row>
        <row r="435">
          <cell r="B435">
            <v>2.1480999999999999</v>
          </cell>
          <cell r="C435" t="str">
            <v>BD+V/c dông cô TC</v>
          </cell>
          <cell r="D435" t="str">
            <v>tÊn</v>
          </cell>
          <cell r="E435">
            <v>0.5</v>
          </cell>
          <cell r="G435">
            <v>13965</v>
          </cell>
          <cell r="H435">
            <v>6983</v>
          </cell>
        </row>
        <row r="436">
          <cell r="C436" t="str">
            <v>V/c + Bèc dì cét ®Õn huyÖn</v>
          </cell>
          <cell r="D436" t="str">
            <v>TÊn</v>
          </cell>
          <cell r="E436">
            <v>0.75</v>
          </cell>
          <cell r="G436">
            <v>241647.93268460195</v>
          </cell>
          <cell r="H436">
            <v>181235.94951345146</v>
          </cell>
        </row>
        <row r="437">
          <cell r="C437" t="str">
            <v>VËn chuyÓn tõ huyÖn ®Õn tuyÕn + bèc dì</v>
          </cell>
          <cell r="D437" t="str">
            <v>TÊn</v>
          </cell>
          <cell r="E437">
            <v>0.75</v>
          </cell>
          <cell r="G437">
            <v>110110</v>
          </cell>
          <cell r="H437">
            <v>82582.5</v>
          </cell>
        </row>
        <row r="438">
          <cell r="C438" t="str">
            <v>§Òn bï thi c«ng, lµm ®­êng t¹m.</v>
          </cell>
          <cell r="D438" t="str">
            <v>Cét</v>
          </cell>
          <cell r="E438">
            <v>1</v>
          </cell>
          <cell r="G438">
            <v>30000</v>
          </cell>
          <cell r="H438">
            <v>30000</v>
          </cell>
        </row>
        <row r="439">
          <cell r="C439" t="str">
            <v>Nh©n c«ng ®iÒu chØnh t¨ng thªm NC x (1+0,1/2,638 ) x2,01x0,95</v>
          </cell>
          <cell r="G439">
            <v>96162.810730477591</v>
          </cell>
          <cell r="H439">
            <v>96162.810730477591</v>
          </cell>
        </row>
        <row r="440">
          <cell r="C440" t="str">
            <v>Chi phÝ m¸y ®iÒu chinh t¨ng thªm C1 =  MTCx1,13</v>
          </cell>
          <cell r="H440">
            <v>0</v>
          </cell>
        </row>
        <row r="441">
          <cell r="C441" t="str">
            <v>Chi phÝ s¶n xuÊt chung: 71% CFNC</v>
          </cell>
          <cell r="H441">
            <v>346421.96477318957</v>
          </cell>
        </row>
        <row r="442">
          <cell r="C442" t="str">
            <v>Thu nhËp chÞu thuÕ tÝnh tr­íc 6% Z</v>
          </cell>
          <cell r="H442">
            <v>84261.793501027103</v>
          </cell>
        </row>
        <row r="443">
          <cell r="A443">
            <v>20</v>
          </cell>
          <cell r="B443" t="str">
            <v>H8,5a</v>
          </cell>
          <cell r="C443" t="str">
            <v xml:space="preserve">Cét bª t«ng vu«ng </v>
          </cell>
          <cell r="H443">
            <v>1513853.0185181457</v>
          </cell>
        </row>
        <row r="444">
          <cell r="C444" t="str">
            <v>a ) VËt liÖu</v>
          </cell>
        </row>
        <row r="445">
          <cell r="C445" t="str">
            <v>Cét bª t«ng H8,5a</v>
          </cell>
          <cell r="D445" t="str">
            <v>Cét</v>
          </cell>
          <cell r="E445">
            <v>1</v>
          </cell>
          <cell r="G445">
            <v>585710</v>
          </cell>
          <cell r="H445">
            <v>585710</v>
          </cell>
        </row>
        <row r="446">
          <cell r="B446">
            <v>0.55200000000000005</v>
          </cell>
          <cell r="C446" t="str">
            <v xml:space="preserve">Gç kª </v>
          </cell>
          <cell r="D446" t="str">
            <v>m3</v>
          </cell>
          <cell r="E446">
            <v>5.0000000000000001E-3</v>
          </cell>
          <cell r="G446">
            <v>1100000</v>
          </cell>
          <cell r="H446">
            <v>5500</v>
          </cell>
        </row>
        <row r="447">
          <cell r="B447">
            <v>0.55200000000000005</v>
          </cell>
          <cell r="C447" t="str">
            <v xml:space="preserve">S¬n </v>
          </cell>
          <cell r="D447" t="str">
            <v>kg</v>
          </cell>
          <cell r="E447">
            <v>0.1</v>
          </cell>
          <cell r="G447">
            <v>26130</v>
          </cell>
          <cell r="H447">
            <v>2613</v>
          </cell>
        </row>
        <row r="448">
          <cell r="C448" t="str">
            <v>b) Nh©n c«ng</v>
          </cell>
          <cell r="G448">
            <v>97937</v>
          </cell>
        </row>
        <row r="449">
          <cell r="B449" t="str">
            <v xml:space="preserve">  </v>
          </cell>
          <cell r="C449" t="str">
            <v>Dùng cét</v>
          </cell>
          <cell r="D449" t="str">
            <v>c¸i</v>
          </cell>
          <cell r="E449">
            <v>1</v>
          </cell>
          <cell r="G449">
            <v>74917</v>
          </cell>
          <cell r="H449">
            <v>74917</v>
          </cell>
        </row>
        <row r="450">
          <cell r="B450">
            <v>2.1461000000000001</v>
          </cell>
          <cell r="C450" t="str">
            <v>BD+V/c cét</v>
          </cell>
          <cell r="D450" t="str">
            <v>tÊn</v>
          </cell>
          <cell r="E450">
            <v>0.75</v>
          </cell>
          <cell r="G450">
            <v>21382</v>
          </cell>
          <cell r="H450">
            <v>16037</v>
          </cell>
        </row>
        <row r="451">
          <cell r="B451">
            <v>2.1480999999999999</v>
          </cell>
          <cell r="C451" t="str">
            <v>BD+V/c dông cô TC</v>
          </cell>
          <cell r="D451" t="str">
            <v>tÊn</v>
          </cell>
          <cell r="E451">
            <v>0.5</v>
          </cell>
          <cell r="G451">
            <v>13965</v>
          </cell>
          <cell r="H451">
            <v>6983</v>
          </cell>
        </row>
        <row r="452">
          <cell r="C452" t="str">
            <v>V/c + Bèc dì cét ®Õn huyÖn</v>
          </cell>
          <cell r="D452" t="str">
            <v>TÊn</v>
          </cell>
          <cell r="E452">
            <v>0.75</v>
          </cell>
          <cell r="G452">
            <v>241647.93268460195</v>
          </cell>
          <cell r="H452">
            <v>181235.94951345146</v>
          </cell>
        </row>
        <row r="453">
          <cell r="C453" t="str">
            <v>VËn chuyÓn tõ huyÖn ®Õn tuyÕn + bèc dì</v>
          </cell>
          <cell r="D453" t="str">
            <v>TÊn</v>
          </cell>
          <cell r="E453">
            <v>0.75</v>
          </cell>
          <cell r="G453">
            <v>110110</v>
          </cell>
          <cell r="H453">
            <v>82582.5</v>
          </cell>
        </row>
        <row r="454">
          <cell r="C454" t="str">
            <v>§Òn bï thi c«ng, lµm ®­êng t¹m.</v>
          </cell>
          <cell r="D454" t="str">
            <v>Cét</v>
          </cell>
          <cell r="E454">
            <v>1</v>
          </cell>
          <cell r="G454">
            <v>30000</v>
          </cell>
          <cell r="H454">
            <v>30000</v>
          </cell>
        </row>
        <row r="455">
          <cell r="C455" t="str">
            <v>Nh©n c«ng ®iÒu chØnh t¨ng thªm NC x (1+0,1/2,638 ) x2,01x0,95</v>
          </cell>
          <cell r="G455">
            <v>96162.810730477591</v>
          </cell>
          <cell r="H455">
            <v>96162.810730477591</v>
          </cell>
        </row>
        <row r="456">
          <cell r="C456" t="str">
            <v>Chi phÝ m¸y ®iÒu chinh t¨ng thªm C1 =  MTCx1,13</v>
          </cell>
          <cell r="H456">
            <v>0</v>
          </cell>
        </row>
        <row r="457">
          <cell r="C457" t="str">
            <v>Chi phÝ s¶n xuÊt chung: 71% CFNC</v>
          </cell>
          <cell r="H457">
            <v>346421.96477318957</v>
          </cell>
        </row>
        <row r="458">
          <cell r="C458" t="str">
            <v>Thu nhËp chÞu thuÕ tÝnh tr­íc 6% Z</v>
          </cell>
          <cell r="H458">
            <v>85689.793501027103</v>
          </cell>
        </row>
        <row r="459">
          <cell r="A459">
            <v>21</v>
          </cell>
          <cell r="B459" t="str">
            <v>H8,5b</v>
          </cell>
          <cell r="C459" t="str">
            <v>Cét bª t«ng vu«ng 8,5m</v>
          </cell>
          <cell r="H459">
            <v>1328277.0163828395</v>
          </cell>
        </row>
        <row r="460">
          <cell r="C460" t="str">
            <v>a ) VËt liÖu</v>
          </cell>
        </row>
        <row r="461">
          <cell r="C461" t="str">
            <v>Cét bª t«ng H8,5b</v>
          </cell>
          <cell r="D461" t="str">
            <v>Cét</v>
          </cell>
          <cell r="E461">
            <v>1</v>
          </cell>
          <cell r="G461">
            <v>638100</v>
          </cell>
          <cell r="H461">
            <v>638100</v>
          </cell>
        </row>
        <row r="462">
          <cell r="B462">
            <v>0.55200000000000005</v>
          </cell>
          <cell r="C462" t="str">
            <v xml:space="preserve">Gç kª </v>
          </cell>
          <cell r="D462" t="str">
            <v>m3</v>
          </cell>
          <cell r="E462">
            <v>5.0000000000000001E-3</v>
          </cell>
          <cell r="G462">
            <v>1100000</v>
          </cell>
          <cell r="H462">
            <v>5500</v>
          </cell>
        </row>
        <row r="463">
          <cell r="B463">
            <v>0.55200000000000005</v>
          </cell>
          <cell r="C463" t="str">
            <v xml:space="preserve">S¬n </v>
          </cell>
          <cell r="D463" t="str">
            <v>kg</v>
          </cell>
          <cell r="E463">
            <v>0.1</v>
          </cell>
          <cell r="G463">
            <v>26130</v>
          </cell>
          <cell r="H463">
            <v>2613</v>
          </cell>
        </row>
        <row r="464">
          <cell r="C464" t="str">
            <v>b) Nh©n c«ng</v>
          </cell>
          <cell r="G464">
            <v>97937</v>
          </cell>
        </row>
        <row r="465">
          <cell r="B465" t="str">
            <v xml:space="preserve">  </v>
          </cell>
          <cell r="C465" t="str">
            <v>Dùng cét</v>
          </cell>
          <cell r="D465" t="str">
            <v>c¸i</v>
          </cell>
          <cell r="E465">
            <v>1</v>
          </cell>
          <cell r="G465">
            <v>74917</v>
          </cell>
          <cell r="H465">
            <v>74917</v>
          </cell>
        </row>
        <row r="466">
          <cell r="B466">
            <v>2.1461000000000001</v>
          </cell>
          <cell r="C466" t="str">
            <v>BD+V/c cét</v>
          </cell>
          <cell r="D466" t="str">
            <v>tÊn</v>
          </cell>
          <cell r="E466">
            <v>0.75</v>
          </cell>
          <cell r="G466">
            <v>21382</v>
          </cell>
          <cell r="H466">
            <v>16037</v>
          </cell>
        </row>
        <row r="467">
          <cell r="B467">
            <v>2.1480999999999999</v>
          </cell>
          <cell r="C467" t="str">
            <v>BD+V/c dông cô TC</v>
          </cell>
          <cell r="D467" t="str">
            <v>tÊn</v>
          </cell>
          <cell r="E467">
            <v>0.5</v>
          </cell>
          <cell r="G467">
            <v>13965</v>
          </cell>
          <cell r="H467">
            <v>6983</v>
          </cell>
        </row>
        <row r="468">
          <cell r="C468" t="str">
            <v>V/c + Bèc dì cét ®Õn huyÖn</v>
          </cell>
          <cell r="D468" t="str">
            <v>TÊn</v>
          </cell>
          <cell r="E468">
            <v>0.75</v>
          </cell>
          <cell r="G468">
            <v>241647.93268460195</v>
          </cell>
          <cell r="H468">
            <v>181235.94951345146</v>
          </cell>
        </row>
        <row r="469">
          <cell r="C469" t="str">
            <v>VËn chuyÓn tõ huyÖn ®Õn tuyÕn + bèc dì</v>
          </cell>
          <cell r="D469" t="str">
            <v>TÊn</v>
          </cell>
          <cell r="E469">
            <v>0.75</v>
          </cell>
          <cell r="G469">
            <v>84975.865369203937</v>
          </cell>
          <cell r="H469">
            <v>63731.899026902953</v>
          </cell>
        </row>
        <row r="470">
          <cell r="C470" t="str">
            <v>§Òn bï thi c«ng, lµm ®­êng t¹m.</v>
          </cell>
          <cell r="D470" t="str">
            <v>Cét</v>
          </cell>
          <cell r="E470">
            <v>1</v>
          </cell>
          <cell r="G470">
            <v>30000</v>
          </cell>
          <cell r="H470">
            <v>30000</v>
          </cell>
        </row>
        <row r="471">
          <cell r="C471" t="str">
            <v>Nh©n c«ng ®iÒu chØnh t¨ng thªm NC x (1+0,1/2,638 ) x2,01x0,95</v>
          </cell>
          <cell r="G471">
            <v>96162.810730477591</v>
          </cell>
          <cell r="H471">
            <v>96162.810730477591</v>
          </cell>
        </row>
        <row r="472">
          <cell r="C472" t="str">
            <v>Chi phÝ m¸y ®iÒu chinh t¨ng thªm C1 =  MTCx1,13</v>
          </cell>
          <cell r="H472">
            <v>0</v>
          </cell>
        </row>
        <row r="473">
          <cell r="C473" t="str">
            <v>Chi phÝ s¶n xuÊt chung: 71% CFNC</v>
          </cell>
          <cell r="H473">
            <v>137810.86561863907</v>
          </cell>
        </row>
        <row r="474">
          <cell r="C474" t="str">
            <v>Thu nhËp chÞu thuÕ tÝnh tr­íc 6% Z</v>
          </cell>
          <cell r="H474">
            <v>75185.491493368274</v>
          </cell>
        </row>
        <row r="475">
          <cell r="A475">
            <v>22</v>
          </cell>
          <cell r="B475" t="str">
            <v>H8,5c</v>
          </cell>
          <cell r="C475" t="str">
            <v>Cét bª t«ng H8,5c</v>
          </cell>
          <cell r="H475">
            <v>1690523.2185181456</v>
          </cell>
        </row>
        <row r="476">
          <cell r="C476" t="str">
            <v>a ) VËt liÖu</v>
          </cell>
        </row>
        <row r="477">
          <cell r="C477" t="str">
            <v>Cét bª t«ng H8,5c</v>
          </cell>
          <cell r="D477" t="str">
            <v>Cét</v>
          </cell>
          <cell r="E477">
            <v>1</v>
          </cell>
          <cell r="G477">
            <v>752380</v>
          </cell>
          <cell r="H477">
            <v>752380</v>
          </cell>
        </row>
        <row r="478">
          <cell r="B478">
            <v>0.55200000000000005</v>
          </cell>
          <cell r="C478" t="str">
            <v xml:space="preserve">Gç kª </v>
          </cell>
          <cell r="D478" t="str">
            <v>m3</v>
          </cell>
          <cell r="E478">
            <v>5.0000000000000001E-3</v>
          </cell>
          <cell r="G478">
            <v>1100000</v>
          </cell>
          <cell r="H478">
            <v>5500</v>
          </cell>
        </row>
        <row r="479">
          <cell r="B479">
            <v>0.55200000000000005</v>
          </cell>
          <cell r="C479" t="str">
            <v xml:space="preserve">S¬n </v>
          </cell>
          <cell r="D479" t="str">
            <v>kg</v>
          </cell>
          <cell r="E479">
            <v>0.1</v>
          </cell>
          <cell r="G479">
            <v>26130</v>
          </cell>
          <cell r="H479">
            <v>2613</v>
          </cell>
        </row>
        <row r="480">
          <cell r="C480" t="str">
            <v>b) Nh©n c«ng</v>
          </cell>
          <cell r="G480">
            <v>97937</v>
          </cell>
        </row>
        <row r="481">
          <cell r="B481" t="str">
            <v xml:space="preserve">  </v>
          </cell>
          <cell r="C481" t="str">
            <v>Dùng cét</v>
          </cell>
          <cell r="D481" t="str">
            <v>c¸i</v>
          </cell>
          <cell r="E481">
            <v>1</v>
          </cell>
          <cell r="G481">
            <v>74917</v>
          </cell>
          <cell r="H481">
            <v>74917</v>
          </cell>
        </row>
        <row r="482">
          <cell r="B482">
            <v>2.1461000000000001</v>
          </cell>
          <cell r="C482" t="str">
            <v>BD+V/c cét</v>
          </cell>
          <cell r="D482" t="str">
            <v>tÊn</v>
          </cell>
          <cell r="E482">
            <v>0.75</v>
          </cell>
          <cell r="G482">
            <v>21382</v>
          </cell>
          <cell r="H482">
            <v>16037</v>
          </cell>
        </row>
        <row r="483">
          <cell r="B483">
            <v>2.1480999999999999</v>
          </cell>
          <cell r="C483" t="str">
            <v>BD+V/c dông cô TC</v>
          </cell>
          <cell r="D483" t="str">
            <v>tÊn</v>
          </cell>
          <cell r="E483">
            <v>0.5</v>
          </cell>
          <cell r="G483">
            <v>13965</v>
          </cell>
          <cell r="H483">
            <v>6983</v>
          </cell>
        </row>
        <row r="484">
          <cell r="C484" t="str">
            <v>V/c + Bèc dì cét ®Õn huyÖn</v>
          </cell>
          <cell r="D484" t="str">
            <v>TÊn</v>
          </cell>
          <cell r="E484">
            <v>0.75</v>
          </cell>
          <cell r="G484">
            <v>241647.93268460195</v>
          </cell>
          <cell r="H484">
            <v>181235.94951345146</v>
          </cell>
        </row>
        <row r="485">
          <cell r="C485" t="str">
            <v>VËn chuyÓn tõ huyÖn ®Õn tuyÕn + bèc dì</v>
          </cell>
          <cell r="D485" t="str">
            <v>TÊn</v>
          </cell>
          <cell r="E485">
            <v>0.75</v>
          </cell>
          <cell r="G485">
            <v>110110</v>
          </cell>
          <cell r="H485">
            <v>82582.5</v>
          </cell>
        </row>
        <row r="486">
          <cell r="C486" t="str">
            <v>§Òn bï thi c«ng, lµm ®­êng t¹m.</v>
          </cell>
          <cell r="D486" t="str">
            <v>Cét</v>
          </cell>
          <cell r="E486">
            <v>1</v>
          </cell>
          <cell r="G486">
            <v>30000</v>
          </cell>
          <cell r="H486">
            <v>30000</v>
          </cell>
        </row>
        <row r="487">
          <cell r="C487" t="str">
            <v>Nh©n c«ng ®iÒu chØnh t¨ng thªm NC x (1+0,1/2,638 ) x2,01x0,95</v>
          </cell>
          <cell r="G487">
            <v>96162.810730477591</v>
          </cell>
          <cell r="H487">
            <v>96162.810730477591</v>
          </cell>
        </row>
        <row r="488">
          <cell r="C488" t="str">
            <v>Chi phÝ m¸y ®iÒu chinh t¨ng thªm C1 =  MTCx1,13</v>
          </cell>
          <cell r="H488">
            <v>0</v>
          </cell>
        </row>
        <row r="489">
          <cell r="C489" t="str">
            <v>Chi phÝ s¶n xuÊt chung: 71% CFNC</v>
          </cell>
          <cell r="H489">
            <v>346421.96477318957</v>
          </cell>
        </row>
        <row r="490">
          <cell r="C490" t="str">
            <v>Thu nhËp chÞu thuÕ tÝnh tr­íc 6% Z</v>
          </cell>
          <cell r="H490">
            <v>95689.9935010271</v>
          </cell>
        </row>
        <row r="491">
          <cell r="A491">
            <v>23</v>
          </cell>
          <cell r="B491" t="str">
            <v>LT-7,5a</v>
          </cell>
          <cell r="C491" t="str">
            <v>Cét ly t©m LT-7,5a</v>
          </cell>
          <cell r="D491" t="str">
            <v>Cét</v>
          </cell>
          <cell r="H491">
            <v>1620736.1154288133</v>
          </cell>
        </row>
        <row r="492">
          <cell r="C492" t="str">
            <v>a ) VËt liÖu</v>
          </cell>
        </row>
        <row r="493">
          <cell r="B493" t="str">
            <v>PL§G</v>
          </cell>
          <cell r="C493" t="str">
            <v>Cét ly t©m 7,5a</v>
          </cell>
          <cell r="D493" t="str">
            <v>Cét</v>
          </cell>
          <cell r="E493">
            <v>1</v>
          </cell>
          <cell r="F493">
            <v>1.002</v>
          </cell>
          <cell r="G493">
            <v>576190</v>
          </cell>
          <cell r="H493">
            <v>576190</v>
          </cell>
        </row>
        <row r="494">
          <cell r="B494" t="str">
            <v>05.5212</v>
          </cell>
          <cell r="C494" t="str">
            <v>VËt liÖu l¾p dùng</v>
          </cell>
          <cell r="G494">
            <v>8490</v>
          </cell>
          <cell r="H494">
            <v>8490</v>
          </cell>
        </row>
        <row r="495">
          <cell r="C495" t="str">
            <v>b ) Nh©n c«ng</v>
          </cell>
          <cell r="G495">
            <v>143699.185</v>
          </cell>
        </row>
        <row r="496">
          <cell r="B496" t="str">
            <v>05.5212 *1,2</v>
          </cell>
          <cell r="C496" t="str">
            <v xml:space="preserve">Dùng cét bª t«ng </v>
          </cell>
          <cell r="D496" t="str">
            <v>Cét</v>
          </cell>
          <cell r="E496">
            <v>1</v>
          </cell>
          <cell r="F496">
            <v>1.2</v>
          </cell>
          <cell r="G496">
            <v>80605</v>
          </cell>
          <cell r="H496">
            <v>96726</v>
          </cell>
        </row>
        <row r="497">
          <cell r="B497" t="str">
            <v>02.1461</v>
          </cell>
          <cell r="C497" t="str">
            <v>VËn chuyÓn cét</v>
          </cell>
          <cell r="D497" t="str">
            <v>TÊn</v>
          </cell>
          <cell r="E497">
            <v>0.67500000000000004</v>
          </cell>
          <cell r="G497">
            <v>35406.199999999997</v>
          </cell>
          <cell r="H497">
            <v>23899.185000000001</v>
          </cell>
        </row>
        <row r="498">
          <cell r="B498" t="str">
            <v>02.1481</v>
          </cell>
          <cell r="C498" t="str">
            <v>VËn chuyÓn dông cô thi c«ng</v>
          </cell>
          <cell r="D498" t="str">
            <v>TÊn</v>
          </cell>
          <cell r="E498">
            <v>0.5</v>
          </cell>
          <cell r="G498">
            <v>46148</v>
          </cell>
          <cell r="H498">
            <v>23074</v>
          </cell>
        </row>
        <row r="499">
          <cell r="C499" t="str">
            <v>V/c + Bèc dì cét ®Õn huyÖn</v>
          </cell>
          <cell r="D499" t="str">
            <v>TÊn</v>
          </cell>
          <cell r="E499">
            <v>0.67500000000000004</v>
          </cell>
          <cell r="G499">
            <v>241647.93268460195</v>
          </cell>
          <cell r="H499">
            <v>163112.35456210634</v>
          </cell>
        </row>
        <row r="500">
          <cell r="C500" t="str">
            <v>VËn chuyÓn tõ huyÖn ®Õn tuyÕn + bèc dì</v>
          </cell>
          <cell r="D500" t="str">
            <v>TÊn</v>
          </cell>
          <cell r="E500">
            <v>0.67500000000000004</v>
          </cell>
          <cell r="G500">
            <v>110110</v>
          </cell>
          <cell r="H500">
            <v>74324.25</v>
          </cell>
        </row>
        <row r="501">
          <cell r="C501" t="str">
            <v>§Òn bï thi c«ng, lµm ®­êng t¹m.</v>
          </cell>
          <cell r="D501" t="str">
            <v>Cét</v>
          </cell>
          <cell r="E501">
            <v>1</v>
          </cell>
          <cell r="G501">
            <v>30000</v>
          </cell>
          <cell r="H501">
            <v>30000</v>
          </cell>
        </row>
        <row r="502">
          <cell r="C502" t="str">
            <v>Nh©n c«ng ®iÒu chØnh t¨ng thªm NC x (1+0,1/2,638 ) x2,01x0,95</v>
          </cell>
          <cell r="G502">
            <v>141095.98547309887</v>
          </cell>
          <cell r="H502">
            <v>141095.98547309887</v>
          </cell>
        </row>
        <row r="503">
          <cell r="C503" t="str">
            <v>Chi phÝ m¸y ®iÒu chinh t¨ng thªm C1 =  MTCx1,13</v>
          </cell>
          <cell r="H503">
            <v>0</v>
          </cell>
        </row>
        <row r="504">
          <cell r="C504" t="str">
            <v>Chi phÝ s¶n xuÊt chung: 71% CFNC</v>
          </cell>
          <cell r="H504">
            <v>392084.56027499575</v>
          </cell>
        </row>
        <row r="505">
          <cell r="C505" t="str">
            <v>Thu nhËp chÞu thuÕ tÝnh tr­íc 6% Z</v>
          </cell>
          <cell r="H505">
            <v>91739.780118612063</v>
          </cell>
        </row>
        <row r="506">
          <cell r="A506">
            <v>24</v>
          </cell>
          <cell r="B506" t="str">
            <v>LT-7,5b</v>
          </cell>
          <cell r="C506" t="str">
            <v>Cét ly t©m LT-7,5b</v>
          </cell>
          <cell r="D506" t="str">
            <v>Cét</v>
          </cell>
          <cell r="H506">
            <v>1647246.7154288131</v>
          </cell>
        </row>
        <row r="507">
          <cell r="C507" t="str">
            <v>a ) VËt liÖu</v>
          </cell>
        </row>
        <row r="508">
          <cell r="B508" t="str">
            <v>PL§G</v>
          </cell>
          <cell r="C508" t="str">
            <v>Cét ly t©m 7,5b</v>
          </cell>
          <cell r="D508" t="str">
            <v>Cét</v>
          </cell>
          <cell r="E508">
            <v>1</v>
          </cell>
          <cell r="F508">
            <v>1.002</v>
          </cell>
          <cell r="G508">
            <v>600000</v>
          </cell>
          <cell r="H508">
            <v>601200</v>
          </cell>
        </row>
        <row r="509">
          <cell r="B509" t="str">
            <v>05.5212</v>
          </cell>
          <cell r="C509" t="str">
            <v>VËt liÖu l¾p dùng</v>
          </cell>
          <cell r="G509">
            <v>8490</v>
          </cell>
          <cell r="H509">
            <v>8490</v>
          </cell>
        </row>
        <row r="510">
          <cell r="C510" t="str">
            <v>b ) Nh©n c«ng</v>
          </cell>
          <cell r="G510">
            <v>143699.185</v>
          </cell>
        </row>
        <row r="511">
          <cell r="B511" t="str">
            <v>05.5212 *1,2</v>
          </cell>
          <cell r="C511" t="str">
            <v xml:space="preserve">Dùng cét bª t«ng </v>
          </cell>
          <cell r="D511" t="str">
            <v>Cét</v>
          </cell>
          <cell r="E511">
            <v>1</v>
          </cell>
          <cell r="F511">
            <v>1.2</v>
          </cell>
          <cell r="G511">
            <v>80605</v>
          </cell>
          <cell r="H511">
            <v>96726</v>
          </cell>
        </row>
        <row r="512">
          <cell r="B512" t="str">
            <v>02.1461</v>
          </cell>
          <cell r="C512" t="str">
            <v>VËn chuyÓn cét</v>
          </cell>
          <cell r="D512" t="str">
            <v>TÊn</v>
          </cell>
          <cell r="E512">
            <v>0.67500000000000004</v>
          </cell>
          <cell r="G512">
            <v>35406.199999999997</v>
          </cell>
          <cell r="H512">
            <v>23899.185000000001</v>
          </cell>
        </row>
        <row r="513">
          <cell r="B513" t="str">
            <v>02.1481</v>
          </cell>
          <cell r="C513" t="str">
            <v>VËn chuyÓn dông cô thi c«ng</v>
          </cell>
          <cell r="D513" t="str">
            <v>TÊn</v>
          </cell>
          <cell r="E513">
            <v>0.5</v>
          </cell>
          <cell r="G513">
            <v>46148</v>
          </cell>
          <cell r="H513">
            <v>23074</v>
          </cell>
        </row>
        <row r="514">
          <cell r="C514" t="str">
            <v>V/c + Bèc dì cét ®Õn huyÖn</v>
          </cell>
          <cell r="D514" t="str">
            <v>TÊn</v>
          </cell>
          <cell r="E514">
            <v>0.67500000000000004</v>
          </cell>
          <cell r="G514">
            <v>241647.93268460195</v>
          </cell>
          <cell r="H514">
            <v>163112.35456210634</v>
          </cell>
        </row>
        <row r="515">
          <cell r="C515" t="str">
            <v>VËn chuyÓn tõ huyÖn ®Õn tuyÕn + bèc dì</v>
          </cell>
          <cell r="D515" t="str">
            <v>TÊn</v>
          </cell>
          <cell r="E515">
            <v>0.67500000000000004</v>
          </cell>
          <cell r="G515">
            <v>110110</v>
          </cell>
          <cell r="H515">
            <v>74324.25</v>
          </cell>
        </row>
        <row r="516">
          <cell r="C516" t="str">
            <v>§Òn bï thi c«ng, lµm ®­êng t¹m.</v>
          </cell>
          <cell r="D516" t="str">
            <v>Cét</v>
          </cell>
          <cell r="E516">
            <v>1</v>
          </cell>
          <cell r="G516">
            <v>30000</v>
          </cell>
          <cell r="H516">
            <v>30000</v>
          </cell>
        </row>
        <row r="517">
          <cell r="C517" t="str">
            <v>Nh©n c«ng ®iÒu chØnh t¨ng thªm NC x (1+0,1/2,638 ) x2,01x0,95</v>
          </cell>
          <cell r="G517">
            <v>141095.98547309887</v>
          </cell>
          <cell r="H517">
            <v>141095.98547309887</v>
          </cell>
        </row>
        <row r="518">
          <cell r="C518" t="str">
            <v>Chi phÝ m¸y ®iÒu chinh t¨ng thªm C1 =  MTCx1,13</v>
          </cell>
          <cell r="H518">
            <v>0</v>
          </cell>
        </row>
        <row r="519">
          <cell r="C519" t="str">
            <v>Chi phÝ s¶n xuÊt chung: 71% CFNC</v>
          </cell>
          <cell r="H519">
            <v>392084.56027499575</v>
          </cell>
        </row>
        <row r="520">
          <cell r="C520" t="str">
            <v>Thu nhËp chÞu thuÕ tÝnh tr­íc 6% Z</v>
          </cell>
          <cell r="H520">
            <v>93240.380118612069</v>
          </cell>
        </row>
        <row r="521">
          <cell r="A521">
            <v>25</v>
          </cell>
          <cell r="B521" t="str">
            <v>LT-7,5c</v>
          </cell>
          <cell r="C521" t="str">
            <v>Cét ly t©m LT-7,5c</v>
          </cell>
          <cell r="H521">
            <v>1707936.252228813</v>
          </cell>
        </row>
        <row r="522">
          <cell r="C522" t="str">
            <v>a ) VËt liÖu</v>
          </cell>
        </row>
        <row r="523">
          <cell r="B523" t="str">
            <v>PL§G</v>
          </cell>
          <cell r="C523" t="str">
            <v>Cét ly t©m 7,5c</v>
          </cell>
          <cell r="D523" t="str">
            <v>Cét</v>
          </cell>
          <cell r="E523">
            <v>1</v>
          </cell>
          <cell r="F523">
            <v>1.002</v>
          </cell>
          <cell r="G523">
            <v>657140</v>
          </cell>
          <cell r="H523">
            <v>658454.28</v>
          </cell>
        </row>
        <row r="524">
          <cell r="B524" t="str">
            <v>05.5212</v>
          </cell>
          <cell r="C524" t="str">
            <v>VËt liÖu l¾p dùng</v>
          </cell>
          <cell r="G524">
            <v>8490</v>
          </cell>
          <cell r="H524">
            <v>8490</v>
          </cell>
        </row>
        <row r="525">
          <cell r="C525" t="str">
            <v>b ) Nh©n c«ng</v>
          </cell>
          <cell r="G525">
            <v>143699.185</v>
          </cell>
        </row>
        <row r="526">
          <cell r="B526" t="str">
            <v>05.5212 *1,2</v>
          </cell>
          <cell r="C526" t="str">
            <v xml:space="preserve">Dùng cét bª t«ng </v>
          </cell>
          <cell r="D526" t="str">
            <v>Cét</v>
          </cell>
          <cell r="E526">
            <v>1</v>
          </cell>
          <cell r="F526">
            <v>1.2</v>
          </cell>
          <cell r="G526">
            <v>80605</v>
          </cell>
          <cell r="H526">
            <v>96726</v>
          </cell>
        </row>
        <row r="527">
          <cell r="B527" t="str">
            <v>02.1461</v>
          </cell>
          <cell r="C527" t="str">
            <v>VËn chuyÓn cét</v>
          </cell>
          <cell r="D527" t="str">
            <v>TÊn</v>
          </cell>
          <cell r="E527">
            <v>0.67500000000000004</v>
          </cell>
          <cell r="G527">
            <v>35406.199999999997</v>
          </cell>
          <cell r="H527">
            <v>23899.185000000001</v>
          </cell>
        </row>
        <row r="528">
          <cell r="B528" t="str">
            <v>02.1481</v>
          </cell>
          <cell r="C528" t="str">
            <v>VËn chuyÓn dông cô thi c«ng</v>
          </cell>
          <cell r="D528" t="str">
            <v>TÊn</v>
          </cell>
          <cell r="E528">
            <v>0.5</v>
          </cell>
          <cell r="G528">
            <v>46148</v>
          </cell>
          <cell r="H528">
            <v>23074</v>
          </cell>
        </row>
        <row r="529">
          <cell r="C529" t="str">
            <v>V/c + Bèc dì cét ®Õn huyÖn</v>
          </cell>
          <cell r="D529" t="str">
            <v>TÊn</v>
          </cell>
          <cell r="E529">
            <v>0.67500000000000004</v>
          </cell>
          <cell r="G529">
            <v>241647.93268460195</v>
          </cell>
          <cell r="H529">
            <v>163112.35456210634</v>
          </cell>
        </row>
        <row r="530">
          <cell r="C530" t="str">
            <v>VËn chuyÓn tõ huyÖn ®Õn tuyÕn + bèc dì</v>
          </cell>
          <cell r="D530" t="str">
            <v>TÊn</v>
          </cell>
          <cell r="E530">
            <v>0.67500000000000004</v>
          </cell>
          <cell r="G530">
            <v>110110</v>
          </cell>
          <cell r="H530">
            <v>74324.25</v>
          </cell>
        </row>
        <row r="531">
          <cell r="C531" t="str">
            <v>§Òn bï thi c«ng, lµm ®­êng t¹m.</v>
          </cell>
          <cell r="D531" t="str">
            <v>Cét</v>
          </cell>
          <cell r="E531">
            <v>1</v>
          </cell>
          <cell r="G531">
            <v>30000</v>
          </cell>
          <cell r="H531">
            <v>30000</v>
          </cell>
        </row>
        <row r="532">
          <cell r="C532" t="str">
            <v>Nh©n c«ng ®iÒu chØnh t¨ng thªm NC x (1+0,1/2,638 ) x2,01x0,95</v>
          </cell>
          <cell r="G532">
            <v>141095.98547309887</v>
          </cell>
          <cell r="H532">
            <v>141095.98547309887</v>
          </cell>
        </row>
        <row r="533">
          <cell r="C533" t="str">
            <v>Chi phÝ m¸y ®iÒu chinh t¨ng thªm C1 =  MTCx1,13</v>
          </cell>
          <cell r="H533">
            <v>0</v>
          </cell>
        </row>
        <row r="534">
          <cell r="C534" t="str">
            <v>Chi phÝ s¶n xuÊt chung: 71% CFNC</v>
          </cell>
          <cell r="H534">
            <v>392084.56027499575</v>
          </cell>
        </row>
        <row r="535">
          <cell r="C535" t="str">
            <v>Thu nhËp chÞu thuÕ tÝnh tr­íc 6% Z</v>
          </cell>
          <cell r="H535">
            <v>96675.636918612057</v>
          </cell>
        </row>
        <row r="536">
          <cell r="A536">
            <v>26</v>
          </cell>
          <cell r="B536" t="str">
            <v>LT-6,5a</v>
          </cell>
          <cell r="C536" t="str">
            <v>Cét ly t©m LT-6,5a</v>
          </cell>
          <cell r="H536">
            <v>1434822.7154288131</v>
          </cell>
        </row>
        <row r="537">
          <cell r="C537" t="str">
            <v>a ) VËt liÖu</v>
          </cell>
        </row>
        <row r="538">
          <cell r="B538" t="str">
            <v>PL§G</v>
          </cell>
          <cell r="C538" t="str">
            <v>Cét ly t©m 6,5a</v>
          </cell>
          <cell r="D538" t="str">
            <v>Cét</v>
          </cell>
          <cell r="E538">
            <v>1</v>
          </cell>
          <cell r="F538">
            <v>1.002</v>
          </cell>
          <cell r="G538">
            <v>400000</v>
          </cell>
          <cell r="H538">
            <v>400800</v>
          </cell>
        </row>
        <row r="539">
          <cell r="B539" t="str">
            <v>05.5211</v>
          </cell>
          <cell r="C539" t="str">
            <v>VËt liÖu l¾p dùng</v>
          </cell>
          <cell r="G539">
            <v>8490</v>
          </cell>
          <cell r="H539">
            <v>8490</v>
          </cell>
        </row>
        <row r="540">
          <cell r="C540" t="str">
            <v>b ) Nh©n c«ng</v>
          </cell>
          <cell r="G540">
            <v>143699.185</v>
          </cell>
        </row>
        <row r="541">
          <cell r="B541" t="str">
            <v>05.5211 x 1,2</v>
          </cell>
          <cell r="C541" t="str">
            <v xml:space="preserve">Dùng cét bª t«ng </v>
          </cell>
          <cell r="D541" t="str">
            <v>Cét</v>
          </cell>
          <cell r="E541">
            <v>1</v>
          </cell>
          <cell r="F541">
            <v>1.2</v>
          </cell>
          <cell r="G541">
            <v>80605</v>
          </cell>
          <cell r="H541">
            <v>96726</v>
          </cell>
        </row>
        <row r="542">
          <cell r="B542" t="str">
            <v>02.1461</v>
          </cell>
          <cell r="C542" t="str">
            <v>VËn chuyÓn cét</v>
          </cell>
          <cell r="D542" t="str">
            <v>TÊn</v>
          </cell>
          <cell r="E542">
            <v>0.67500000000000004</v>
          </cell>
          <cell r="G542">
            <v>35406.199999999997</v>
          </cell>
          <cell r="H542">
            <v>23899.185000000001</v>
          </cell>
        </row>
        <row r="543">
          <cell r="B543" t="str">
            <v>02.1481</v>
          </cell>
          <cell r="C543" t="str">
            <v xml:space="preserve">VËn chuyÓn dông cô thi c«ng </v>
          </cell>
          <cell r="D543" t="str">
            <v>TÊn</v>
          </cell>
          <cell r="E543">
            <v>0.5</v>
          </cell>
          <cell r="G543">
            <v>46148</v>
          </cell>
          <cell r="H543">
            <v>23074</v>
          </cell>
        </row>
        <row r="544">
          <cell r="C544" t="str">
            <v>V/c + Bèc dì cét ®Õn huyÖn</v>
          </cell>
          <cell r="D544" t="str">
            <v>TÊn</v>
          </cell>
          <cell r="E544">
            <v>0.67500000000000004</v>
          </cell>
          <cell r="G544">
            <v>241647.93268460195</v>
          </cell>
          <cell r="H544">
            <v>163112.35456210634</v>
          </cell>
        </row>
        <row r="545">
          <cell r="C545" t="str">
            <v>VËn chuyÓn tõ huyÖn ®Õn tuyÕn + bèc dì</v>
          </cell>
          <cell r="D545" t="str">
            <v>TÊn</v>
          </cell>
          <cell r="E545">
            <v>0.67500000000000004</v>
          </cell>
          <cell r="G545">
            <v>110110</v>
          </cell>
          <cell r="H545">
            <v>74324.25</v>
          </cell>
        </row>
        <row r="546">
          <cell r="C546" t="str">
            <v>§Òn bï thi c«ng, lµm ®­êng t¹m.</v>
          </cell>
          <cell r="D546" t="str">
            <v>Cét</v>
          </cell>
          <cell r="E546">
            <v>1</v>
          </cell>
          <cell r="G546">
            <v>30000</v>
          </cell>
          <cell r="H546">
            <v>30000</v>
          </cell>
        </row>
        <row r="547">
          <cell r="C547" t="str">
            <v>Nh©n c«ng ®iÒu chØnh t¨ng thªm NC x (1+0,1/2,638 ) x2,01x0,95</v>
          </cell>
          <cell r="G547">
            <v>141095.98547309887</v>
          </cell>
          <cell r="H547">
            <v>141095.98547309887</v>
          </cell>
        </row>
        <row r="548">
          <cell r="C548" t="str">
            <v>Chi phÝ m¸y ®iÒu chinh t¨ng thªm C1 =  MTCx1,13</v>
          </cell>
          <cell r="H548">
            <v>0</v>
          </cell>
        </row>
        <row r="549">
          <cell r="C549" t="str">
            <v>Chi phÝ s¶n xuÊt chung: 71% CFNC</v>
          </cell>
          <cell r="H549">
            <v>392084.56027499575</v>
          </cell>
        </row>
        <row r="550">
          <cell r="C550" t="str">
            <v>Thu nhËp chÞu thuÕ tÝnh tr­íc 6% Z</v>
          </cell>
          <cell r="H550">
            <v>81216.380118612069</v>
          </cell>
        </row>
        <row r="551">
          <cell r="A551">
            <v>27</v>
          </cell>
          <cell r="B551" t="str">
            <v>LT-8,5a</v>
          </cell>
          <cell r="C551" t="str">
            <v>Cét ly t©m LT-8,5a</v>
          </cell>
          <cell r="H551">
            <v>1723192.1180336063</v>
          </cell>
        </row>
        <row r="552">
          <cell r="C552" t="str">
            <v>a ) VËt liÖu</v>
          </cell>
        </row>
        <row r="553">
          <cell r="B553" t="str">
            <v>PL§G</v>
          </cell>
          <cell r="C553" t="str">
            <v>Cét trßn cao 8,5a</v>
          </cell>
          <cell r="D553" t="str">
            <v>Cét</v>
          </cell>
          <cell r="E553">
            <v>1</v>
          </cell>
          <cell r="F553">
            <v>1.002</v>
          </cell>
          <cell r="G553">
            <v>661910</v>
          </cell>
          <cell r="H553">
            <v>663233.81999999995</v>
          </cell>
        </row>
        <row r="554">
          <cell r="B554" t="str">
            <v>05.5212</v>
          </cell>
          <cell r="C554" t="str">
            <v>VËt liÖu l¾p dùng</v>
          </cell>
          <cell r="G554">
            <v>8490</v>
          </cell>
          <cell r="H554">
            <v>8490</v>
          </cell>
        </row>
        <row r="555">
          <cell r="C555" t="str">
            <v>b ) Nh©n c«ng</v>
          </cell>
          <cell r="G555">
            <v>140323.60200000001</v>
          </cell>
        </row>
        <row r="556">
          <cell r="B556" t="str">
            <v>05.5212 x 1,2</v>
          </cell>
          <cell r="C556" t="str">
            <v xml:space="preserve">Dùng cét bª t«ng </v>
          </cell>
          <cell r="D556" t="str">
            <v>Cét</v>
          </cell>
          <cell r="E556">
            <v>1</v>
          </cell>
          <cell r="F556">
            <v>1.2</v>
          </cell>
          <cell r="G556">
            <v>80605</v>
          </cell>
          <cell r="H556">
            <v>96726</v>
          </cell>
        </row>
        <row r="557">
          <cell r="B557" t="str">
            <v>02.1461</v>
          </cell>
          <cell r="C557" t="str">
            <v>VËn chuyÓn cét</v>
          </cell>
          <cell r="D557" t="str">
            <v>TÊn</v>
          </cell>
          <cell r="E557">
            <v>0.71</v>
          </cell>
          <cell r="G557">
            <v>35406.199999999997</v>
          </cell>
          <cell r="H557">
            <v>25138.401999999998</v>
          </cell>
        </row>
        <row r="558">
          <cell r="B558" t="str">
            <v>02.1481</v>
          </cell>
          <cell r="C558" t="str">
            <v>VËn chuyÓn dông cô thi c«ng</v>
          </cell>
          <cell r="D558" t="str">
            <v>TÊn</v>
          </cell>
          <cell r="E558">
            <v>0.4</v>
          </cell>
          <cell r="G558">
            <v>46148</v>
          </cell>
          <cell r="H558">
            <v>18459.2</v>
          </cell>
        </row>
        <row r="559">
          <cell r="C559" t="str">
            <v>V/c + Bèc dì cét ®Õn huyÖn</v>
          </cell>
          <cell r="D559" t="str">
            <v>TÊn</v>
          </cell>
          <cell r="E559">
            <v>0.71</v>
          </cell>
          <cell r="G559">
            <v>241647.93268460195</v>
          </cell>
          <cell r="H559">
            <v>171570.03220606738</v>
          </cell>
        </row>
        <row r="560">
          <cell r="C560" t="str">
            <v>VËn chuyÓn tõ huyÖn ®Õn tuyÕn + bèc dì</v>
          </cell>
          <cell r="D560" t="str">
            <v>TÊn</v>
          </cell>
          <cell r="E560">
            <v>0.71</v>
          </cell>
          <cell r="G560">
            <v>110110</v>
          </cell>
          <cell r="H560">
            <v>78178.099999999991</v>
          </cell>
        </row>
        <row r="561">
          <cell r="C561" t="str">
            <v>§Òn bï thi c«ng, lµm ®­êng t¹m.</v>
          </cell>
          <cell r="D561" t="str">
            <v>Cét</v>
          </cell>
          <cell r="E561">
            <v>1</v>
          </cell>
          <cell r="G561">
            <v>30000</v>
          </cell>
          <cell r="H561">
            <v>30000</v>
          </cell>
        </row>
        <row r="562">
          <cell r="C562" t="str">
            <v>Nh©n c«ng ®iÒu chØnh t¨ng thªm NC x (1+0,1/2,638 ) x2,01x0,95</v>
          </cell>
          <cell r="G562">
            <v>137781.55324489076</v>
          </cell>
          <cell r="H562">
            <v>137781.55324489076</v>
          </cell>
        </row>
        <row r="563">
          <cell r="C563" t="str">
            <v>Chi phÝ m¸y ®iÒu chinh t¨ng thªm C1 =  MTCx1,13</v>
          </cell>
          <cell r="H563">
            <v>0</v>
          </cell>
        </row>
        <row r="564">
          <cell r="C564" t="str">
            <v>Chi phÝ s¶n xuÊt chung: 71% CFNC</v>
          </cell>
          <cell r="H564">
            <v>396075.83409018029</v>
          </cell>
        </row>
        <row r="565">
          <cell r="C565" t="str">
            <v>Thu nhËp chÞu thuÕ tÝnh tr­íc 6% Z</v>
          </cell>
          <cell r="H565">
            <v>97539.176492468279</v>
          </cell>
        </row>
        <row r="566">
          <cell r="A566">
            <v>28</v>
          </cell>
          <cell r="B566" t="str">
            <v>LT-8,5b</v>
          </cell>
          <cell r="C566" t="str">
            <v>Cét ly t©m LT-8,5b</v>
          </cell>
          <cell r="H566">
            <v>2519612.5833179839</v>
          </cell>
        </row>
        <row r="567">
          <cell r="C567" t="str">
            <v>a ) VËt liÖu</v>
          </cell>
          <cell r="H567">
            <v>724208.58</v>
          </cell>
        </row>
        <row r="568">
          <cell r="B568" t="str">
            <v>PL§G</v>
          </cell>
          <cell r="C568" t="str">
            <v>Cét trßn cao 8,5b</v>
          </cell>
          <cell r="D568" t="str">
            <v>Cét</v>
          </cell>
          <cell r="E568">
            <v>1</v>
          </cell>
          <cell r="F568">
            <v>1.002</v>
          </cell>
          <cell r="G568">
            <v>714290</v>
          </cell>
          <cell r="H568">
            <v>715718.58</v>
          </cell>
        </row>
        <row r="569">
          <cell r="B569" t="str">
            <v>05.5212</v>
          </cell>
          <cell r="C569" t="str">
            <v>VËt liÖu l¾p dùng</v>
          </cell>
          <cell r="G569">
            <v>8490</v>
          </cell>
          <cell r="H569">
            <v>8490</v>
          </cell>
        </row>
        <row r="570">
          <cell r="C570" t="str">
            <v>b ) Nh©n c«ng</v>
          </cell>
          <cell r="G570">
            <v>144938.402</v>
          </cell>
        </row>
        <row r="571">
          <cell r="B571" t="str">
            <v>05.5212 x 1,2</v>
          </cell>
          <cell r="C571" t="str">
            <v xml:space="preserve">Dùng cét bª t«ng </v>
          </cell>
          <cell r="D571" t="str">
            <v>Cét</v>
          </cell>
          <cell r="E571">
            <v>1</v>
          </cell>
          <cell r="F571">
            <v>1.2</v>
          </cell>
          <cell r="G571">
            <v>80605</v>
          </cell>
          <cell r="H571">
            <v>96726</v>
          </cell>
        </row>
        <row r="572">
          <cell r="B572" t="str">
            <v>02.1461</v>
          </cell>
          <cell r="C572" t="str">
            <v>VËn chuyÓn cét</v>
          </cell>
          <cell r="D572" t="str">
            <v>TÊn</v>
          </cell>
          <cell r="E572">
            <v>0.71</v>
          </cell>
          <cell r="G572">
            <v>35406.199999999997</v>
          </cell>
          <cell r="H572">
            <v>25138.401999999998</v>
          </cell>
        </row>
        <row r="573">
          <cell r="B573" t="str">
            <v>02.1481</v>
          </cell>
          <cell r="C573" t="str">
            <v>VËn chuyÓn dông cô thi c«ng</v>
          </cell>
          <cell r="D573" t="str">
            <v>TÊn</v>
          </cell>
          <cell r="E573">
            <v>0.5</v>
          </cell>
          <cell r="G573">
            <v>46148</v>
          </cell>
          <cell r="H573">
            <v>23074</v>
          </cell>
        </row>
        <row r="574">
          <cell r="C574" t="str">
            <v>V/c + Bèc dì cét ®Õn huyÖn</v>
          </cell>
          <cell r="D574" t="str">
            <v>TÊn</v>
          </cell>
          <cell r="E574">
            <v>0.71</v>
          </cell>
          <cell r="G574">
            <v>241647.93268460195</v>
          </cell>
          <cell r="H574">
            <v>171570.03220606738</v>
          </cell>
        </row>
        <row r="575">
          <cell r="C575" t="str">
            <v>VËn chuyÓn tõ huyÖn ®Õn tuyÕn + bèc dì</v>
          </cell>
          <cell r="D575" t="str">
            <v>TÊn</v>
          </cell>
          <cell r="E575">
            <v>0.71</v>
          </cell>
          <cell r="G575">
            <v>110110</v>
          </cell>
          <cell r="H575">
            <v>78178.099999999991</v>
          </cell>
        </row>
        <row r="576">
          <cell r="C576" t="str">
            <v>§Òn bï thi c«ng, lµm ®­êng t¹m.</v>
          </cell>
          <cell r="D576" t="str">
            <v>Cét</v>
          </cell>
          <cell r="E576">
            <v>1</v>
          </cell>
          <cell r="G576">
            <v>30000</v>
          </cell>
          <cell r="H576">
            <v>30000</v>
          </cell>
        </row>
        <row r="577">
          <cell r="C577" t="str">
            <v>Nh©n c«ng ®iÒu chØnh t¨ng thªm NC x (1+0,1/2,638 ) x2,01x0,95</v>
          </cell>
          <cell r="G577">
            <v>142312.75329144119</v>
          </cell>
          <cell r="H577">
            <v>142312.75329144119</v>
          </cell>
        </row>
        <row r="578">
          <cell r="C578" t="str">
            <v>Chi phÝ m¸y ®iÒu chinh t¨ng thªm C1 =  MTCx1,13</v>
          </cell>
          <cell r="H578">
            <v>0</v>
          </cell>
        </row>
        <row r="579">
          <cell r="C579" t="str">
            <v>Chi phÝ s¶n xuÊt chung: 71% CFNC</v>
          </cell>
          <cell r="H579">
            <v>402569.49412323104</v>
          </cell>
        </row>
        <row r="580">
          <cell r="C580" t="str">
            <v>Thu nhËp chÞu thuÕ tÝnh tr­íc 6% Z</v>
          </cell>
          <cell r="H580">
            <v>101626.64169724437</v>
          </cell>
        </row>
        <row r="581">
          <cell r="A581">
            <v>29</v>
          </cell>
          <cell r="B581" t="str">
            <v>LT-8,5c</v>
          </cell>
          <cell r="C581" t="str">
            <v>Cét ly t©m LT-8,5c</v>
          </cell>
          <cell r="H581">
            <v>1820693.080517984</v>
          </cell>
        </row>
        <row r="582">
          <cell r="C582" t="str">
            <v>a ) VËt liÖu</v>
          </cell>
        </row>
        <row r="583">
          <cell r="B583" t="str">
            <v>PL§G</v>
          </cell>
          <cell r="C583" t="str">
            <v>Cét trßn cao 8,5m</v>
          </cell>
          <cell r="D583" t="str">
            <v>Cét</v>
          </cell>
          <cell r="E583">
            <v>1</v>
          </cell>
          <cell r="F583">
            <v>1.002</v>
          </cell>
          <cell r="G583">
            <v>738100</v>
          </cell>
          <cell r="H583">
            <v>739576.2</v>
          </cell>
        </row>
        <row r="584">
          <cell r="B584" t="str">
            <v>05.5212</v>
          </cell>
          <cell r="C584" t="str">
            <v>VËt liÖu l¾p dùng</v>
          </cell>
          <cell r="G584">
            <v>8490</v>
          </cell>
          <cell r="H584">
            <v>8490</v>
          </cell>
        </row>
        <row r="585">
          <cell r="C585" t="str">
            <v>b ) Nh©n c«ng</v>
          </cell>
          <cell r="G585">
            <v>144938.402</v>
          </cell>
        </row>
        <row r="586">
          <cell r="B586" t="str">
            <v>05.5212 x 1,2</v>
          </cell>
          <cell r="C586" t="str">
            <v xml:space="preserve">Dùng cét bª t«ng </v>
          </cell>
          <cell r="D586" t="str">
            <v>Cét</v>
          </cell>
          <cell r="E586">
            <v>1</v>
          </cell>
          <cell r="F586">
            <v>1.2</v>
          </cell>
          <cell r="G586">
            <v>80605</v>
          </cell>
          <cell r="H586">
            <v>96726</v>
          </cell>
        </row>
        <row r="587">
          <cell r="B587" t="str">
            <v>02.1461</v>
          </cell>
          <cell r="C587" t="str">
            <v>VËn chuyÓn cét</v>
          </cell>
          <cell r="D587" t="str">
            <v>TÊn</v>
          </cell>
          <cell r="E587">
            <v>0.71</v>
          </cell>
          <cell r="G587">
            <v>35406.199999999997</v>
          </cell>
          <cell r="H587">
            <v>25138.401999999998</v>
          </cell>
        </row>
        <row r="588">
          <cell r="B588" t="str">
            <v>02.1481</v>
          </cell>
          <cell r="C588" t="str">
            <v>VËn chuyÓn dông cô thi c«ng vµo ra</v>
          </cell>
          <cell r="D588" t="str">
            <v>TÊn</v>
          </cell>
          <cell r="E588">
            <v>0.5</v>
          </cell>
          <cell r="G588">
            <v>46148</v>
          </cell>
          <cell r="H588">
            <v>23074</v>
          </cell>
        </row>
        <row r="589">
          <cell r="C589" t="str">
            <v>V/c + Bèc dì cét ®Õn huyÖn</v>
          </cell>
          <cell r="D589" t="str">
            <v>TÊn</v>
          </cell>
          <cell r="E589">
            <v>0.71</v>
          </cell>
          <cell r="G589">
            <v>241647.93268460195</v>
          </cell>
          <cell r="H589">
            <v>171570.03220606738</v>
          </cell>
        </row>
        <row r="590">
          <cell r="C590" t="str">
            <v>VËn chuyÓn tõ huyÖn ®Õn tuyÕn + bèc dì</v>
          </cell>
          <cell r="D590" t="str">
            <v>TÊn</v>
          </cell>
          <cell r="E590">
            <v>0.71</v>
          </cell>
          <cell r="G590">
            <v>110110</v>
          </cell>
          <cell r="H590">
            <v>78178.099999999991</v>
          </cell>
        </row>
        <row r="591">
          <cell r="C591" t="str">
            <v>§Òn bï thi c«ng, lµm ®­êng t¹m.</v>
          </cell>
          <cell r="D591" t="str">
            <v>Cét</v>
          </cell>
          <cell r="E591">
            <v>1</v>
          </cell>
          <cell r="G591">
            <v>30000</v>
          </cell>
          <cell r="H591">
            <v>30000</v>
          </cell>
        </row>
        <row r="592">
          <cell r="C592" t="str">
            <v>Nh©n c«ng ®iÒu chØnh t¨ng thªm NC x (1+0,1/2,638 ) x2,01x0,95</v>
          </cell>
          <cell r="G592">
            <v>142312.75329144119</v>
          </cell>
          <cell r="H592">
            <v>142312.75329144119</v>
          </cell>
        </row>
        <row r="593">
          <cell r="C593" t="str">
            <v>Chi phÝ m¸y ®iÒu chinh t¨ng thªm C1 =  MTCx1,13</v>
          </cell>
          <cell r="H593">
            <v>0</v>
          </cell>
        </row>
        <row r="594">
          <cell r="C594" t="str">
            <v>Chi phÝ s¶n xuÊt chung: 71% CFNC</v>
          </cell>
          <cell r="H594">
            <v>402569.49412323104</v>
          </cell>
        </row>
        <row r="595">
          <cell r="C595" t="str">
            <v>Thu nhËp chÞu thuÕ tÝnh tr­íc 6% Z</v>
          </cell>
          <cell r="H595">
            <v>103058.09889724437</v>
          </cell>
        </row>
        <row r="596">
          <cell r="A596">
            <v>30</v>
          </cell>
          <cell r="B596" t="str">
            <v>LT10b</v>
          </cell>
          <cell r="C596" t="str">
            <v>Cét bª t«ng ly t©m</v>
          </cell>
          <cell r="H596">
            <v>2129980.8269570018</v>
          </cell>
        </row>
        <row r="597">
          <cell r="C597" t="str">
            <v>a ) VËt liÖu</v>
          </cell>
        </row>
        <row r="598">
          <cell r="B598" t="str">
            <v>PL§G</v>
          </cell>
          <cell r="C598" t="str">
            <v>Cét trßn cao 10m</v>
          </cell>
          <cell r="D598" t="str">
            <v>Cét</v>
          </cell>
          <cell r="E598">
            <v>1</v>
          </cell>
          <cell r="F598">
            <v>1.002</v>
          </cell>
          <cell r="G598">
            <v>1161610</v>
          </cell>
          <cell r="H598">
            <v>1163933.22</v>
          </cell>
        </row>
        <row r="599">
          <cell r="B599" t="str">
            <v>05.5212</v>
          </cell>
          <cell r="C599" t="str">
            <v>VËt liÖu l¾p dùng</v>
          </cell>
          <cell r="G599">
            <v>8490</v>
          </cell>
          <cell r="H599">
            <v>8490</v>
          </cell>
        </row>
        <row r="600">
          <cell r="C600" t="str">
            <v>b ) Nh©n c«ng</v>
          </cell>
          <cell r="G600">
            <v>297075.0945648104</v>
          </cell>
        </row>
        <row r="601">
          <cell r="B601" t="str">
            <v>05.5212 x 1,2</v>
          </cell>
          <cell r="C601" t="str">
            <v xml:space="preserve">Dùng cét bª t«ng </v>
          </cell>
          <cell r="D601" t="str">
            <v>Cét</v>
          </cell>
          <cell r="E601">
            <v>1</v>
          </cell>
          <cell r="F601">
            <v>1.2</v>
          </cell>
          <cell r="G601">
            <v>80605</v>
          </cell>
          <cell r="H601">
            <v>96726</v>
          </cell>
        </row>
        <row r="602">
          <cell r="B602" t="str">
            <v>02.1461</v>
          </cell>
          <cell r="C602" t="str">
            <v>VËn chuyÓn cét</v>
          </cell>
          <cell r="D602" t="str">
            <v>TÊn</v>
          </cell>
          <cell r="E602">
            <v>0.85</v>
          </cell>
          <cell r="G602">
            <v>35406.199999999997</v>
          </cell>
          <cell r="H602">
            <v>30095.269999999997</v>
          </cell>
        </row>
        <row r="603">
          <cell r="B603" t="str">
            <v>02.1481</v>
          </cell>
          <cell r="C603" t="str">
            <v>VËn chuyÓn dông cô thi c«ng</v>
          </cell>
          <cell r="D603" t="str">
            <v>TÊn</v>
          </cell>
          <cell r="E603">
            <v>0.5</v>
          </cell>
          <cell r="G603">
            <v>46148</v>
          </cell>
          <cell r="H603">
            <v>23074</v>
          </cell>
        </row>
        <row r="604">
          <cell r="C604" t="str">
            <v>V/c + Bèc dì cét ®Õn huyÖn</v>
          </cell>
          <cell r="D604" t="str">
            <v>TÊn</v>
          </cell>
          <cell r="E604">
            <v>0.85</v>
          </cell>
          <cell r="G604">
            <v>241647.93268460195</v>
          </cell>
          <cell r="H604">
            <v>205400.74278191166</v>
          </cell>
        </row>
        <row r="605">
          <cell r="C605" t="e">
            <v>#REF!</v>
          </cell>
          <cell r="D605" t="str">
            <v>TÊn</v>
          </cell>
          <cell r="E605">
            <v>0.85</v>
          </cell>
          <cell r="G605">
            <v>110110</v>
          </cell>
          <cell r="H605">
            <v>93593.5</v>
          </cell>
        </row>
        <row r="606">
          <cell r="C606" t="str">
            <v>§Òn bï thi c«ng, lµm ®­êng t¹m.</v>
          </cell>
          <cell r="D606" t="str">
            <v>Cét</v>
          </cell>
          <cell r="E606">
            <v>1</v>
          </cell>
          <cell r="G606">
            <v>30000</v>
          </cell>
          <cell r="H606">
            <v>30000</v>
          </cell>
        </row>
        <row r="607">
          <cell r="C607" t="str">
            <v>Nh©n c«ng ®iÒu chØnh t¨ng thªm NC x (1+0,1/2,638 ) x2,01x0,95</v>
          </cell>
          <cell r="G607">
            <v>147179.82456481038</v>
          </cell>
          <cell r="H607">
            <v>147179.82456481038</v>
          </cell>
        </row>
        <row r="608">
          <cell r="C608" t="str">
            <v>Chi phÝ m¸y ®iÒu chinh t¨ng thªm C1 =  MTCx1,13</v>
          </cell>
          <cell r="H608">
            <v>0</v>
          </cell>
        </row>
        <row r="609">
          <cell r="C609" t="str">
            <v>Chi phÝ s¶n xuÊt chung: 71% CFNC</v>
          </cell>
          <cell r="H609">
            <v>210923.31714101537</v>
          </cell>
        </row>
        <row r="610">
          <cell r="C610" t="str">
            <v>Thu nhËp chÞu thuÕ tÝnh tr­íc 6% Z</v>
          </cell>
          <cell r="H610">
            <v>120564.95246926424</v>
          </cell>
        </row>
        <row r="611">
          <cell r="A611" t="str">
            <v>30.</v>
          </cell>
          <cell r="B611" t="str">
            <v>LT10c</v>
          </cell>
          <cell r="C611" t="str">
            <v>Cét bª t«ng ly t©m</v>
          </cell>
          <cell r="H611">
            <v>2651237.4593570018</v>
          </cell>
        </row>
        <row r="612">
          <cell r="C612" t="str">
            <v>a ) VËt liÖu</v>
          </cell>
        </row>
        <row r="613">
          <cell r="B613" t="str">
            <v>PL§G</v>
          </cell>
          <cell r="C613" t="str">
            <v>Cét trßn cao 10m</v>
          </cell>
          <cell r="D613" t="str">
            <v>Cét</v>
          </cell>
          <cell r="E613">
            <v>1</v>
          </cell>
          <cell r="F613">
            <v>1.002</v>
          </cell>
          <cell r="G613">
            <v>1652380</v>
          </cell>
          <cell r="H613">
            <v>1655684.76</v>
          </cell>
        </row>
        <row r="614">
          <cell r="B614" t="str">
            <v>05.5212</v>
          </cell>
          <cell r="C614" t="str">
            <v>VËt liÖu l¾p dùng</v>
          </cell>
          <cell r="G614">
            <v>8490</v>
          </cell>
          <cell r="H614">
            <v>8490</v>
          </cell>
        </row>
        <row r="615">
          <cell r="C615" t="str">
            <v>b ) Nh©n c«ng</v>
          </cell>
          <cell r="G615">
            <v>297075.0945648104</v>
          </cell>
        </row>
        <row r="616">
          <cell r="B616" t="str">
            <v>05.5212 x 1,2</v>
          </cell>
          <cell r="C616" t="str">
            <v xml:space="preserve">Dùng cét bª t«ng </v>
          </cell>
          <cell r="D616" t="str">
            <v>Cét</v>
          </cell>
          <cell r="E616">
            <v>1</v>
          </cell>
          <cell r="F616">
            <v>1.2</v>
          </cell>
          <cell r="G616">
            <v>80605</v>
          </cell>
          <cell r="H616">
            <v>96726</v>
          </cell>
        </row>
        <row r="617">
          <cell r="B617" t="str">
            <v>02.1461</v>
          </cell>
          <cell r="C617" t="str">
            <v>VËn chuyÓn cét</v>
          </cell>
          <cell r="D617" t="str">
            <v>TÊn</v>
          </cell>
          <cell r="E617">
            <v>0.85</v>
          </cell>
          <cell r="G617">
            <v>35406.199999999997</v>
          </cell>
          <cell r="H617">
            <v>30095.269999999997</v>
          </cell>
        </row>
        <row r="618">
          <cell r="B618" t="str">
            <v>02.1481</v>
          </cell>
          <cell r="C618" t="str">
            <v>VËn chuyÓn dông cô thi c«ng</v>
          </cell>
          <cell r="D618" t="str">
            <v>TÊn</v>
          </cell>
          <cell r="E618">
            <v>0.5</v>
          </cell>
          <cell r="G618">
            <v>46148</v>
          </cell>
          <cell r="H618">
            <v>23074</v>
          </cell>
        </row>
        <row r="619">
          <cell r="C619" t="str">
            <v>V/c + Bèc dì cét ®Õn huyÖn</v>
          </cell>
          <cell r="D619" t="str">
            <v>TÊn</v>
          </cell>
          <cell r="E619">
            <v>0.85</v>
          </cell>
          <cell r="G619">
            <v>241647.93268460195</v>
          </cell>
          <cell r="H619">
            <v>205400.74278191166</v>
          </cell>
        </row>
        <row r="620">
          <cell r="C620" t="str">
            <v>VËn chuyÓn tõ huyÖn ®Õn tuyÕn + bèc dì</v>
          </cell>
          <cell r="D620" t="str">
            <v>TÊn</v>
          </cell>
          <cell r="E620">
            <v>0.85</v>
          </cell>
          <cell r="G620">
            <v>110110</v>
          </cell>
          <cell r="H620">
            <v>93593.5</v>
          </cell>
        </row>
        <row r="621">
          <cell r="C621" t="str">
            <v>§Òn bï thi c«ng, lµm ®­êng t¹m.</v>
          </cell>
          <cell r="D621" t="str">
            <v>Cét</v>
          </cell>
          <cell r="E621">
            <v>1</v>
          </cell>
          <cell r="G621">
            <v>30000</v>
          </cell>
          <cell r="H621">
            <v>30000</v>
          </cell>
        </row>
        <row r="622">
          <cell r="C622" t="str">
            <v>Nh©n c«ng ®iÒu chØnh t¨ng thªm NC x (1+0,1/2,638 ) x2,01x0,95</v>
          </cell>
          <cell r="G622">
            <v>147179.82456481038</v>
          </cell>
          <cell r="H622">
            <v>147179.82456481038</v>
          </cell>
        </row>
        <row r="623">
          <cell r="C623" t="str">
            <v>Chi phÝ m¸y ®iÒu chinh t¨ng thªm C1 =  MTCx1,13</v>
          </cell>
          <cell r="H623">
            <v>0</v>
          </cell>
        </row>
        <row r="624">
          <cell r="C624" t="str">
            <v>Chi phÝ s¶n xuÊt chung: 71% CFNC</v>
          </cell>
          <cell r="H624">
            <v>210923.31714101537</v>
          </cell>
        </row>
        <row r="625">
          <cell r="C625" t="str">
            <v>Thu nhËp chÞu thuÕ tÝnh tr­íc 6% Z</v>
          </cell>
          <cell r="H625">
            <v>150070.04486926427</v>
          </cell>
        </row>
        <row r="626">
          <cell r="A626">
            <v>31</v>
          </cell>
          <cell r="B626" t="str">
            <v>LT-14B</v>
          </cell>
          <cell r="C626" t="str">
            <v>Cét ly t©m LT-14B</v>
          </cell>
          <cell r="H626">
            <v>5603926.1897079572</v>
          </cell>
        </row>
        <row r="627">
          <cell r="C627" t="str">
            <v>a ) VËt liÖu</v>
          </cell>
        </row>
        <row r="628">
          <cell r="B628" t="str">
            <v>PL§G</v>
          </cell>
          <cell r="C628" t="str">
            <v>Cét trßn cao 14m</v>
          </cell>
          <cell r="D628" t="str">
            <v>Cét</v>
          </cell>
          <cell r="E628">
            <v>1</v>
          </cell>
          <cell r="F628">
            <v>1.002</v>
          </cell>
          <cell r="G628">
            <v>3985710</v>
          </cell>
          <cell r="H628">
            <v>3993681.42</v>
          </cell>
        </row>
        <row r="629">
          <cell r="B629" t="str">
            <v>PL§G</v>
          </cell>
          <cell r="C629" t="str">
            <v xml:space="preserve">S¬n </v>
          </cell>
          <cell r="D629" t="str">
            <v>kg</v>
          </cell>
          <cell r="E629">
            <v>0.1</v>
          </cell>
          <cell r="G629">
            <v>19747.640000000003</v>
          </cell>
          <cell r="H629">
            <v>1974.7640000000004</v>
          </cell>
        </row>
        <row r="630">
          <cell r="B630" t="str">
            <v>PL§G</v>
          </cell>
          <cell r="C630" t="str">
            <v xml:space="preserve">Gç kª </v>
          </cell>
          <cell r="D630" t="str">
            <v>m3</v>
          </cell>
          <cell r="E630">
            <v>5.0000000000000001E-3</v>
          </cell>
          <cell r="G630">
            <v>1654532</v>
          </cell>
          <cell r="H630">
            <v>8272.66</v>
          </cell>
        </row>
        <row r="631">
          <cell r="B631" t="str">
            <v>0 55101</v>
          </cell>
          <cell r="C631" t="str">
            <v>L¾p mÆt bÝch</v>
          </cell>
          <cell r="D631" t="str">
            <v>Cét</v>
          </cell>
          <cell r="E631">
            <v>1</v>
          </cell>
          <cell r="G631">
            <v>5407</v>
          </cell>
          <cell r="H631">
            <v>5407</v>
          </cell>
        </row>
        <row r="632">
          <cell r="B632" t="str">
            <v>0 5.5215</v>
          </cell>
          <cell r="C632" t="str">
            <v>VËt liÖu l¾p dùng</v>
          </cell>
          <cell r="D632" t="str">
            <v>Cét</v>
          </cell>
          <cell r="E632">
            <v>1</v>
          </cell>
          <cell r="G632">
            <v>9854</v>
          </cell>
          <cell r="H632">
            <v>9854</v>
          </cell>
        </row>
        <row r="633">
          <cell r="C633" t="str">
            <v>b ) Nh©n c«ng</v>
          </cell>
          <cell r="G633">
            <v>250986.62</v>
          </cell>
        </row>
        <row r="634">
          <cell r="B634" t="str">
            <v>0 5.5101</v>
          </cell>
          <cell r="C634" t="str">
            <v>L¾p mÆt bÝch</v>
          </cell>
          <cell r="D634" t="str">
            <v>Cét</v>
          </cell>
          <cell r="E634">
            <v>1</v>
          </cell>
          <cell r="G634">
            <v>48753</v>
          </cell>
          <cell r="H634">
            <v>48753</v>
          </cell>
        </row>
        <row r="635">
          <cell r="B635" t="str">
            <v>0 5.5215*1,2</v>
          </cell>
          <cell r="C635" t="str">
            <v xml:space="preserve">Dùng cét bª t«ng </v>
          </cell>
          <cell r="D635" t="str">
            <v>Cét</v>
          </cell>
          <cell r="E635">
            <v>1</v>
          </cell>
          <cell r="F635">
            <v>1.2</v>
          </cell>
          <cell r="G635">
            <v>116844</v>
          </cell>
          <cell r="H635">
            <v>140212.79999999999</v>
          </cell>
        </row>
        <row r="636">
          <cell r="B636" t="str">
            <v>02.1461</v>
          </cell>
          <cell r="C636" t="str">
            <v>VËn chuyÓn cét</v>
          </cell>
          <cell r="D636" t="str">
            <v>TÊn</v>
          </cell>
          <cell r="E636">
            <v>1.1000000000000001</v>
          </cell>
          <cell r="G636">
            <v>35406.199999999997</v>
          </cell>
          <cell r="H636">
            <v>38946.82</v>
          </cell>
        </row>
        <row r="637">
          <cell r="B637" t="str">
            <v>02.1481</v>
          </cell>
          <cell r="C637" t="str">
            <v>VËn chuyÓn dông cô thi c«ng</v>
          </cell>
          <cell r="D637" t="str">
            <v>TÊn</v>
          </cell>
          <cell r="E637">
            <v>0.5</v>
          </cell>
          <cell r="G637">
            <v>46148</v>
          </cell>
          <cell r="H637">
            <v>23074</v>
          </cell>
        </row>
        <row r="638">
          <cell r="C638" t="str">
            <v>V/c + Bèc dì cét ®Õn huyÖn</v>
          </cell>
          <cell r="D638" t="str">
            <v>TÊn</v>
          </cell>
          <cell r="E638">
            <v>1.1000000000000001</v>
          </cell>
          <cell r="G638">
            <v>241647.93268460195</v>
          </cell>
          <cell r="H638">
            <v>265812.72595306218</v>
          </cell>
        </row>
        <row r="639">
          <cell r="C639" t="str">
            <v>VËn chuyÓn tõ huyÖn ®Õn tuyÕn + bèc dì</v>
          </cell>
          <cell r="D639" t="str">
            <v>TÊn</v>
          </cell>
          <cell r="E639">
            <v>1.1000000000000001</v>
          </cell>
          <cell r="G639">
            <v>110110</v>
          </cell>
          <cell r="H639">
            <v>121121.00000000001</v>
          </cell>
        </row>
        <row r="640">
          <cell r="C640" t="str">
            <v>§Òn bï thi c«ng, lµm ®­êng t¹m.</v>
          </cell>
          <cell r="D640" t="str">
            <v>Cét</v>
          </cell>
          <cell r="E640">
            <v>1</v>
          </cell>
          <cell r="G640">
            <v>30000</v>
          </cell>
          <cell r="H640">
            <v>30000</v>
          </cell>
        </row>
        <row r="641">
          <cell r="C641" t="str">
            <v>Nh©n c«ng ®iÒu chØnh t¨ng thªm NC x (1+0,1/2,638 ) x2,01x0,95</v>
          </cell>
          <cell r="G641">
            <v>246439.84229598925</v>
          </cell>
          <cell r="H641">
            <v>246439.84229598925</v>
          </cell>
        </row>
        <row r="642">
          <cell r="C642" t="str">
            <v>Chi phÝ m¸y ®iÒu chinh t¨ng thªm C1 =  MTCx1,13</v>
          </cell>
          <cell r="H642">
            <v>0</v>
          </cell>
        </row>
        <row r="643">
          <cell r="C643" t="str">
            <v>Chi phÝ s¶n xuÊt chung: 71% CFNC</v>
          </cell>
          <cell r="H643">
            <v>353172.78823015239</v>
          </cell>
        </row>
        <row r="644">
          <cell r="C644" t="str">
            <v>Thu nhËp chÞu thuÕ tÝnh tr­íc 6% Z</v>
          </cell>
          <cell r="H644">
            <v>317203.36922875227</v>
          </cell>
        </row>
        <row r="645">
          <cell r="A645" t="str">
            <v>31.</v>
          </cell>
          <cell r="B645" t="str">
            <v>LT-14c</v>
          </cell>
          <cell r="C645" t="str">
            <v>Cét ly t©m LT-14c</v>
          </cell>
          <cell r="H645">
            <v>6275858.3834679564</v>
          </cell>
        </row>
        <row r="646">
          <cell r="C646" t="str">
            <v>a ) VËt liÖu</v>
          </cell>
        </row>
        <row r="647">
          <cell r="B647" t="str">
            <v>PL§G</v>
          </cell>
          <cell r="C647" t="str">
            <v>Cét trßn cao 14m</v>
          </cell>
          <cell r="D647" t="str">
            <v>Cét</v>
          </cell>
          <cell r="E647">
            <v>1</v>
          </cell>
          <cell r="F647">
            <v>1.002</v>
          </cell>
          <cell r="G647">
            <v>4628570</v>
          </cell>
          <cell r="H647">
            <v>4637827.1399999997</v>
          </cell>
        </row>
        <row r="648">
          <cell r="B648" t="str">
            <v>PL§G</v>
          </cell>
          <cell r="C648" t="str">
            <v xml:space="preserve">S¬n </v>
          </cell>
          <cell r="D648" t="str">
            <v>kg</v>
          </cell>
          <cell r="E648">
            <v>0.1</v>
          </cell>
          <cell r="G648">
            <v>0</v>
          </cell>
          <cell r="H648">
            <v>0</v>
          </cell>
        </row>
        <row r="649">
          <cell r="B649" t="str">
            <v>PL§G</v>
          </cell>
          <cell r="C649" t="str">
            <v xml:space="preserve">Gç kª </v>
          </cell>
          <cell r="D649" t="str">
            <v>m3</v>
          </cell>
          <cell r="E649">
            <v>5.0000000000000001E-3</v>
          </cell>
          <cell r="G649">
            <v>0</v>
          </cell>
          <cell r="H649">
            <v>0</v>
          </cell>
        </row>
        <row r="650">
          <cell r="B650" t="str">
            <v>0 55101</v>
          </cell>
          <cell r="C650" t="str">
            <v>L¾p mÆt bÝch</v>
          </cell>
          <cell r="D650" t="str">
            <v>Cét</v>
          </cell>
          <cell r="E650">
            <v>1</v>
          </cell>
          <cell r="G650">
            <v>5407</v>
          </cell>
          <cell r="H650">
            <v>5407</v>
          </cell>
        </row>
        <row r="651">
          <cell r="B651" t="str">
            <v>0 5.5215</v>
          </cell>
          <cell r="C651" t="str">
            <v>VËt liÖu l¾p dùng</v>
          </cell>
          <cell r="D651" t="str">
            <v>Cét</v>
          </cell>
          <cell r="E651">
            <v>1</v>
          </cell>
          <cell r="G651">
            <v>9854</v>
          </cell>
          <cell r="H651">
            <v>9854</v>
          </cell>
        </row>
        <row r="652">
          <cell r="C652" t="str">
            <v>b ) Nh©n c«ng</v>
          </cell>
          <cell r="G652">
            <v>250986.62</v>
          </cell>
        </row>
        <row r="653">
          <cell r="B653" t="str">
            <v>0 5.5101</v>
          </cell>
          <cell r="C653" t="str">
            <v>L¾p mÆt bÝch</v>
          </cell>
          <cell r="D653" t="str">
            <v>Cét</v>
          </cell>
          <cell r="E653">
            <v>1</v>
          </cell>
          <cell r="G653">
            <v>48753</v>
          </cell>
          <cell r="H653">
            <v>48753</v>
          </cell>
        </row>
        <row r="654">
          <cell r="B654" t="str">
            <v>0 5.5215*1,2</v>
          </cell>
          <cell r="C654" t="str">
            <v xml:space="preserve">Dùng cét bª t«ng </v>
          </cell>
          <cell r="D654" t="str">
            <v>Cét</v>
          </cell>
          <cell r="E654">
            <v>1</v>
          </cell>
          <cell r="F654">
            <v>1.2</v>
          </cell>
          <cell r="G654">
            <v>116844</v>
          </cell>
          <cell r="H654">
            <v>140212.79999999999</v>
          </cell>
        </row>
        <row r="655">
          <cell r="B655" t="str">
            <v>02.1461</v>
          </cell>
          <cell r="C655" t="str">
            <v>VËn chuyÓn cét</v>
          </cell>
          <cell r="D655" t="str">
            <v>TÊn</v>
          </cell>
          <cell r="E655">
            <v>1.1000000000000001</v>
          </cell>
          <cell r="G655">
            <v>35406.199999999997</v>
          </cell>
          <cell r="H655">
            <v>38946.82</v>
          </cell>
        </row>
        <row r="656">
          <cell r="B656" t="str">
            <v>02.1481</v>
          </cell>
          <cell r="C656" t="str">
            <v>VËn chuyÓn dông cô thi c«ng</v>
          </cell>
          <cell r="D656" t="str">
            <v>TÊn</v>
          </cell>
          <cell r="E656">
            <v>0.5</v>
          </cell>
          <cell r="G656">
            <v>46148</v>
          </cell>
          <cell r="H656">
            <v>23074</v>
          </cell>
        </row>
        <row r="657">
          <cell r="C657" t="str">
            <v>V/c + Bèc dì cét ®Õn huyÖn</v>
          </cell>
          <cell r="D657" t="str">
            <v>TÊn</v>
          </cell>
          <cell r="E657">
            <v>1.1000000000000001</v>
          </cell>
          <cell r="G657">
            <v>241647.93268460195</v>
          </cell>
          <cell r="H657">
            <v>265812.72595306218</v>
          </cell>
        </row>
        <row r="658">
          <cell r="C658" t="str">
            <v>VËn chuyÓn tõ huyÖn ®Õn tuyÕn + bèc dì</v>
          </cell>
          <cell r="D658" t="str">
            <v>TÊn</v>
          </cell>
          <cell r="E658">
            <v>1.1000000000000001</v>
          </cell>
          <cell r="G658">
            <v>110110</v>
          </cell>
          <cell r="H658">
            <v>121121.00000000001</v>
          </cell>
        </row>
        <row r="659">
          <cell r="C659" t="str">
            <v>§Òn bï thi c«ng, lµm ®­êng t¹m.</v>
          </cell>
          <cell r="D659" t="str">
            <v>Cét</v>
          </cell>
          <cell r="E659">
            <v>1</v>
          </cell>
          <cell r="G659">
            <v>30000</v>
          </cell>
          <cell r="H659">
            <v>30000</v>
          </cell>
        </row>
        <row r="660">
          <cell r="C660" t="str">
            <v>Nh©n c«ng ®iÒu chØnh t¨ng thªm NC x (1+0,1/2,638 ) x2,01x0,95</v>
          </cell>
          <cell r="G660">
            <v>246439.84229598925</v>
          </cell>
          <cell r="H660">
            <v>246439.84229598925</v>
          </cell>
        </row>
        <row r="661">
          <cell r="C661" t="str">
            <v>Chi phÝ m¸y ®iÒu chinh t¨ng thªm C1 =  MTCx1,13</v>
          </cell>
          <cell r="H661">
            <v>0</v>
          </cell>
        </row>
        <row r="662">
          <cell r="C662" t="str">
            <v>Chi phÝ s¶n xuÊt chung: 71% CFNC</v>
          </cell>
          <cell r="H662">
            <v>353172.78823015239</v>
          </cell>
        </row>
        <row r="663">
          <cell r="C663" t="str">
            <v>Thu nhËp chÞu thuÕ tÝnh tr­íc 6% Z</v>
          </cell>
          <cell r="H663">
            <v>355237.26698875224</v>
          </cell>
        </row>
        <row r="664">
          <cell r="A664">
            <v>32</v>
          </cell>
          <cell r="B664" t="str">
            <v>H6,5</v>
          </cell>
          <cell r="C664" t="str">
            <v>Cét bª t«ng H6,5</v>
          </cell>
          <cell r="H664">
            <v>845554.92616163671</v>
          </cell>
        </row>
        <row r="665">
          <cell r="C665" t="str">
            <v>a ) VËt liÖu</v>
          </cell>
        </row>
        <row r="666">
          <cell r="C666" t="str">
            <v>Cét bª t«ng HB1-6,5</v>
          </cell>
          <cell r="D666" t="str">
            <v>c¸i</v>
          </cell>
          <cell r="E666">
            <v>1</v>
          </cell>
          <cell r="G666">
            <v>320000</v>
          </cell>
          <cell r="H666">
            <v>320000</v>
          </cell>
        </row>
        <row r="667">
          <cell r="B667">
            <v>0.55200000000000005</v>
          </cell>
          <cell r="C667" t="str">
            <v xml:space="preserve">Gç kª </v>
          </cell>
          <cell r="D667" t="str">
            <v>m3</v>
          </cell>
          <cell r="E667">
            <v>5.0000000000000001E-3</v>
          </cell>
          <cell r="G667">
            <v>1100000</v>
          </cell>
          <cell r="H667">
            <v>5500</v>
          </cell>
        </row>
        <row r="668">
          <cell r="B668">
            <v>0.55200000000000005</v>
          </cell>
          <cell r="C668" t="str">
            <v xml:space="preserve">S¬n </v>
          </cell>
          <cell r="D668" t="str">
            <v>kg</v>
          </cell>
          <cell r="E668">
            <v>0.1</v>
          </cell>
          <cell r="G668">
            <v>26130</v>
          </cell>
          <cell r="H668">
            <v>2613</v>
          </cell>
        </row>
        <row r="669">
          <cell r="C669" t="str">
            <v>b) Nh©n c«ng</v>
          </cell>
          <cell r="G669">
            <v>86621.4</v>
          </cell>
        </row>
        <row r="670">
          <cell r="B670" t="str">
            <v xml:space="preserve">  </v>
          </cell>
          <cell r="C670" t="str">
            <v>Dùng cét</v>
          </cell>
          <cell r="D670" t="str">
            <v>c¸i</v>
          </cell>
          <cell r="E670">
            <v>1</v>
          </cell>
          <cell r="G670">
            <v>70017</v>
          </cell>
          <cell r="H670">
            <v>70017</v>
          </cell>
        </row>
        <row r="671">
          <cell r="B671">
            <v>2.1461000000000001</v>
          </cell>
          <cell r="C671" t="str">
            <v>BD+V/c cét</v>
          </cell>
          <cell r="D671" t="str">
            <v>tÊn</v>
          </cell>
          <cell r="E671">
            <v>0.45</v>
          </cell>
          <cell r="G671">
            <v>21382</v>
          </cell>
          <cell r="H671">
            <v>9621.9</v>
          </cell>
        </row>
        <row r="672">
          <cell r="B672">
            <v>2.1480999999999999</v>
          </cell>
          <cell r="C672" t="str">
            <v>BD+V/c dông cô TC</v>
          </cell>
          <cell r="D672" t="str">
            <v>tÊn</v>
          </cell>
          <cell r="E672">
            <v>0.5</v>
          </cell>
          <cell r="G672">
            <v>13965</v>
          </cell>
          <cell r="H672">
            <v>6982.5</v>
          </cell>
        </row>
        <row r="673">
          <cell r="C673" t="str">
            <v>V/c + Bèc dì cét ®Õn huyÖn</v>
          </cell>
          <cell r="D673" t="str">
            <v>TÊn</v>
          </cell>
          <cell r="E673">
            <v>0.45</v>
          </cell>
          <cell r="G673">
            <v>241647.93268460195</v>
          </cell>
          <cell r="H673">
            <v>108741.56970807088</v>
          </cell>
        </row>
        <row r="674">
          <cell r="C674" t="str">
            <v>VËn chuyÓn tõ huyÖn ®Õn tuyÕn + bèc dì</v>
          </cell>
          <cell r="D674" t="str">
            <v>TÊn</v>
          </cell>
          <cell r="E674">
            <v>0.45</v>
          </cell>
          <cell r="G674">
            <v>82837.5581636391</v>
          </cell>
          <cell r="H674">
            <v>37276.901173637598</v>
          </cell>
        </row>
        <row r="675">
          <cell r="C675" t="str">
            <v>§Òn bï thi c«ng, lµm ®­êng t¹m.</v>
          </cell>
          <cell r="D675" t="str">
            <v>Cét</v>
          </cell>
          <cell r="E675">
            <v>1</v>
          </cell>
          <cell r="G675">
            <v>30000</v>
          </cell>
          <cell r="H675">
            <v>30000</v>
          </cell>
        </row>
        <row r="676">
          <cell r="C676" t="str">
            <v>Nh©n c«ng ®iÒu chØnh t¨ng thªm NC x (1+0,1/2,638 ) x2,01x0,95</v>
          </cell>
          <cell r="G676">
            <v>85052.199816300184</v>
          </cell>
          <cell r="H676">
            <v>85052.199816300184</v>
          </cell>
        </row>
        <row r="677">
          <cell r="C677" t="str">
            <v>Chi phÝ m¸y ®iÒu chinh t¨ng thªm C1 =  MTCx1,13</v>
          </cell>
          <cell r="H677">
            <v>0</v>
          </cell>
        </row>
        <row r="678">
          <cell r="C678" t="str">
            <v>Chi phÝ s¶n xuÊt chung: 71% CFNC</v>
          </cell>
          <cell r="H678">
            <v>121888.25586957313</v>
          </cell>
        </row>
        <row r="679">
          <cell r="C679" t="str">
            <v>Thu nhËp chÞu thuÕ tÝnh tr­íc 6% Z</v>
          </cell>
          <cell r="H679">
            <v>47861.599594054911</v>
          </cell>
        </row>
        <row r="680">
          <cell r="A680">
            <v>33</v>
          </cell>
          <cell r="B680" t="str">
            <v>X§-4</v>
          </cell>
          <cell r="C680" t="str">
            <v>Xµ ®ì th¼ng 4 d©y</v>
          </cell>
          <cell r="H680">
            <v>207126.88104057827</v>
          </cell>
        </row>
        <row r="681">
          <cell r="C681" t="str">
            <v>a ) VËt liÖu</v>
          </cell>
        </row>
        <row r="682">
          <cell r="B682" t="str">
            <v>PL§G</v>
          </cell>
          <cell r="C682" t="str">
            <v>ThÐp lµm xµ</v>
          </cell>
          <cell r="D682" t="str">
            <v>kg</v>
          </cell>
          <cell r="E682">
            <v>9</v>
          </cell>
          <cell r="G682">
            <v>10500</v>
          </cell>
          <cell r="H682">
            <v>94500</v>
          </cell>
        </row>
        <row r="683">
          <cell r="C683" t="str">
            <v>b ) Nh©n c«ng</v>
          </cell>
          <cell r="G683">
            <v>19994.194800000001</v>
          </cell>
        </row>
        <row r="684">
          <cell r="B684" t="str">
            <v>0 5.6011</v>
          </cell>
          <cell r="C684" t="str">
            <v>L¾p xµ ®ì trªn cét ®· dùng</v>
          </cell>
          <cell r="D684" t="str">
            <v>Bé</v>
          </cell>
          <cell r="E684">
            <v>1</v>
          </cell>
          <cell r="G684">
            <v>19741.5</v>
          </cell>
          <cell r="H684">
            <v>19741.5</v>
          </cell>
        </row>
        <row r="685">
          <cell r="B685" t="str">
            <v>02.1351</v>
          </cell>
          <cell r="C685" t="str">
            <v>VËn chuyÓn xµ</v>
          </cell>
          <cell r="D685" t="str">
            <v>TÊn</v>
          </cell>
          <cell r="E685">
            <v>8.9999999999999993E-3</v>
          </cell>
          <cell r="G685">
            <v>28077.200000000001</v>
          </cell>
          <cell r="H685">
            <v>252.69479999999999</v>
          </cell>
        </row>
        <row r="686">
          <cell r="C686" t="str">
            <v>V/C tõ Hµ néi ®Õn huyÖn + bèc dì</v>
          </cell>
          <cell r="D686" t="str">
            <v>TÊn</v>
          </cell>
          <cell r="E686">
            <v>8.9999999999999993E-3</v>
          </cell>
          <cell r="G686">
            <v>266267.5581636391</v>
          </cell>
          <cell r="H686">
            <v>2396.4080234727517</v>
          </cell>
        </row>
        <row r="687">
          <cell r="C687" t="str">
            <v>VËn chuyÓn tõ huyÖn ®Õn tuyÕn + bèc dì</v>
          </cell>
          <cell r="D687" t="str">
            <v>TÊn</v>
          </cell>
          <cell r="E687">
            <v>8.9999999999999993E-3</v>
          </cell>
          <cell r="G687">
            <v>82837.5581636391</v>
          </cell>
          <cell r="H687">
            <v>745.53802347275189</v>
          </cell>
        </row>
        <row r="688">
          <cell r="C688" t="str">
            <v>§Òn bï thi c«ng, lµm ®­êng t¹m.</v>
          </cell>
          <cell r="D688" t="str">
            <v>Cét</v>
          </cell>
          <cell r="E688">
            <v>1</v>
          </cell>
          <cell r="G688">
            <v>30000</v>
          </cell>
          <cell r="H688">
            <v>30000</v>
          </cell>
        </row>
        <row r="689">
          <cell r="C689" t="str">
            <v>Nh©n c«ng ®iÒu chØnh t¨ng thªm NC x (1+0,1/2,638 ) x2,01x0,95</v>
          </cell>
          <cell r="G689">
            <v>19631.987606938128</v>
          </cell>
          <cell r="H689">
            <v>19631.987606938128</v>
          </cell>
        </row>
        <row r="690">
          <cell r="C690" t="str">
            <v>Chi phÝ m¸y ®iÒu chinh t¨ng thªm C1 =  MTCx1,13</v>
          </cell>
          <cell r="H690">
            <v>0</v>
          </cell>
        </row>
        <row r="691">
          <cell r="C691" t="str">
            <v>Chi phÝ s¶n xuÊt chung: 71% CFNC</v>
          </cell>
          <cell r="H691">
            <v>28134.589508926067</v>
          </cell>
        </row>
        <row r="692">
          <cell r="C692" t="str">
            <v>Thu nhËp chÞu thuÕ tÝnh tr­íc 6% Z</v>
          </cell>
          <cell r="H692">
            <v>11724.16307776858</v>
          </cell>
        </row>
        <row r="693">
          <cell r="A693">
            <v>34</v>
          </cell>
          <cell r="B693" t="str">
            <v>GVX</v>
          </cell>
          <cell r="C693" t="str">
            <v>G«ng b¾t c¸p vÆn xo¾n GVX</v>
          </cell>
          <cell r="H693">
            <v>125790.97426621763</v>
          </cell>
        </row>
        <row r="694">
          <cell r="C694" t="str">
            <v>a ) VËt liÖu</v>
          </cell>
        </row>
        <row r="695">
          <cell r="B695" t="str">
            <v>PL§G</v>
          </cell>
          <cell r="C695" t="str">
            <v>ThÐp lµm xµ</v>
          </cell>
          <cell r="D695" t="str">
            <v>kg</v>
          </cell>
          <cell r="E695">
            <v>4.7300000000000004</v>
          </cell>
          <cell r="G695">
            <v>10500</v>
          </cell>
          <cell r="H695">
            <v>49665.000000000007</v>
          </cell>
        </row>
        <row r="696">
          <cell r="C696" t="str">
            <v>b ) Nh©n c«ng</v>
          </cell>
          <cell r="G696">
            <v>19874.305155999999</v>
          </cell>
        </row>
        <row r="697">
          <cell r="B697" t="str">
            <v>0 5.6011</v>
          </cell>
          <cell r="C697" t="str">
            <v>L¾p xµ ®ì trªn cét ®· dùng</v>
          </cell>
          <cell r="D697" t="str">
            <v>Bé</v>
          </cell>
          <cell r="E697">
            <v>1</v>
          </cell>
          <cell r="G697">
            <v>19741.5</v>
          </cell>
          <cell r="H697">
            <v>19741.5</v>
          </cell>
        </row>
        <row r="698">
          <cell r="B698" t="str">
            <v>02.1351</v>
          </cell>
          <cell r="C698" t="str">
            <v>VËn chuyÓn xµ</v>
          </cell>
          <cell r="D698" t="str">
            <v>TÊn</v>
          </cell>
          <cell r="E698">
            <v>4.7300000000000007E-3</v>
          </cell>
          <cell r="G698">
            <v>28077.200000000001</v>
          </cell>
          <cell r="H698">
            <v>132.80515600000001</v>
          </cell>
        </row>
        <row r="699">
          <cell r="C699" t="str">
            <v>V/C tõ Hµ néi ®Õn huyÖn + bèc dì</v>
          </cell>
          <cell r="D699" t="str">
            <v>TÊn</v>
          </cell>
          <cell r="E699">
            <v>4.7300000000000007E-3</v>
          </cell>
          <cell r="G699">
            <v>266267.5581636391</v>
          </cell>
          <cell r="H699">
            <v>1259.445550114013</v>
          </cell>
        </row>
        <row r="700">
          <cell r="C700" t="str">
            <v>VËn chuyÓn tõ huyÖn ®Õn tuyÕn + bèc dì</v>
          </cell>
          <cell r="D700" t="str">
            <v>TÊn</v>
          </cell>
          <cell r="E700">
            <v>4.7300000000000007E-3</v>
          </cell>
          <cell r="G700">
            <v>82837.5581636391</v>
          </cell>
          <cell r="H700">
            <v>391.82165011401298</v>
          </cell>
        </row>
        <row r="701">
          <cell r="C701" t="str">
            <v>Nh©n c«ng ®iÒu chØnh t¨ng thªm NC x (1+0,1/2,638 ) x2,01x0,95</v>
          </cell>
          <cell r="G701">
            <v>19514.269837918077</v>
          </cell>
          <cell r="H701">
            <v>19514.269837918077</v>
          </cell>
        </row>
        <row r="702">
          <cell r="C702" t="str">
            <v>Chi phÝ m¸y ®iÒu chinh t¨ng thªm C1 =  MTCx1,13</v>
          </cell>
          <cell r="H702">
            <v>0</v>
          </cell>
        </row>
        <row r="703">
          <cell r="C703" t="str">
            <v>Chi phÝ s¶n xuÊt chung: 71% CFNC</v>
          </cell>
          <cell r="H703">
            <v>27965.888245681832</v>
          </cell>
        </row>
        <row r="704">
          <cell r="C704" t="str">
            <v>Thu nhËp chÞu thuÕ tÝnh tr­íc 6% Z</v>
          </cell>
          <cell r="H704">
            <v>7120.2438263896765</v>
          </cell>
        </row>
        <row r="705">
          <cell r="A705">
            <v>35</v>
          </cell>
          <cell r="B705" t="str">
            <v xml:space="preserve"> GVX-A</v>
          </cell>
          <cell r="C705" t="str">
            <v>G«ng b¾t c¸p vÆn xo¾n GVX-A</v>
          </cell>
          <cell r="H705">
            <v>132867.53237684057</v>
          </cell>
        </row>
        <row r="706">
          <cell r="C706" t="str">
            <v>a ) VËt liÖu</v>
          </cell>
        </row>
        <row r="707">
          <cell r="B707" t="str">
            <v>PL§G</v>
          </cell>
          <cell r="C707" t="str">
            <v>ThÐp lµm xµ</v>
          </cell>
          <cell r="D707" t="str">
            <v>kg</v>
          </cell>
          <cell r="E707">
            <v>5.34</v>
          </cell>
          <cell r="G707">
            <v>10500</v>
          </cell>
          <cell r="H707">
            <v>56070</v>
          </cell>
        </row>
        <row r="708">
          <cell r="C708" t="str">
            <v>b ) Nh©n c«ng</v>
          </cell>
          <cell r="G708">
            <v>19891.432248000001</v>
          </cell>
        </row>
        <row r="709">
          <cell r="B709" t="str">
            <v>0 5.6011</v>
          </cell>
          <cell r="C709" t="str">
            <v>L¾p xµ ®ì trªn cét ®· dùng</v>
          </cell>
          <cell r="D709" t="str">
            <v>Bé</v>
          </cell>
          <cell r="E709">
            <v>1</v>
          </cell>
          <cell r="G709">
            <v>19741.5</v>
          </cell>
          <cell r="H709">
            <v>19741.5</v>
          </cell>
        </row>
        <row r="710">
          <cell r="B710" t="str">
            <v>02.1351</v>
          </cell>
          <cell r="C710" t="str">
            <v>VËn chuyÓn xµ</v>
          </cell>
          <cell r="D710" t="str">
            <v>TÊn</v>
          </cell>
          <cell r="E710">
            <v>5.3400000000000001E-3</v>
          </cell>
          <cell r="G710">
            <v>28077.200000000001</v>
          </cell>
          <cell r="H710">
            <v>149.93224800000002</v>
          </cell>
        </row>
        <row r="711">
          <cell r="C711" t="str">
            <v>V/C tõ Hµ néi ®Õn huyÖn + bèc dì</v>
          </cell>
          <cell r="D711" t="str">
            <v>TÊn</v>
          </cell>
          <cell r="E711">
            <v>5.3400000000000001E-3</v>
          </cell>
          <cell r="G711">
            <v>266267.5581636391</v>
          </cell>
          <cell r="H711">
            <v>1421.8687605938328</v>
          </cell>
        </row>
        <row r="712">
          <cell r="C712" t="str">
            <v>VËn chuyÓn tõ huyÖn ®Õn tuyÕn + bèc dì</v>
          </cell>
          <cell r="D712" t="str">
            <v>TÊn</v>
          </cell>
          <cell r="E712">
            <v>5.3400000000000001E-3</v>
          </cell>
          <cell r="G712">
            <v>82837.5581636391</v>
          </cell>
          <cell r="H712">
            <v>442.35256059383278</v>
          </cell>
        </row>
        <row r="713">
          <cell r="C713" t="str">
            <v>Nh©n c«ng ®iÒu chØnh t¨ng thªm NC x (1+0,1/2,638 ) x2,01x0,95</v>
          </cell>
          <cell r="G713">
            <v>19531.086662063801</v>
          </cell>
          <cell r="H713">
            <v>19531.086662063801</v>
          </cell>
        </row>
        <row r="714">
          <cell r="C714" t="str">
            <v>Chi phÝ m¸y ®iÒu chinh t¨ng thªm C1 =  MTCx1,13</v>
          </cell>
          <cell r="H714">
            <v>0</v>
          </cell>
        </row>
        <row r="715">
          <cell r="C715" t="str">
            <v>Chi phÝ s¶n xuÊt chung: 71% CFNC</v>
          </cell>
          <cell r="H715">
            <v>27989.988426145297</v>
          </cell>
        </row>
        <row r="716">
          <cell r="C716" t="str">
            <v>Thu nhËp chÞu thuÕ tÝnh tr­íc 6% Z</v>
          </cell>
          <cell r="H716">
            <v>7520.8037194438048</v>
          </cell>
        </row>
        <row r="717">
          <cell r="A717">
            <v>36</v>
          </cell>
          <cell r="B717" t="str">
            <v>X§-2</v>
          </cell>
          <cell r="C717" t="str">
            <v>Xµ ®ì th¼ng 2 d©y</v>
          </cell>
          <cell r="H717">
            <v>130132.3304287777</v>
          </cell>
        </row>
        <row r="718">
          <cell r="C718" t="str">
            <v>a ) VËt liÖu</v>
          </cell>
        </row>
        <row r="719">
          <cell r="B719" t="str">
            <v>PL§G</v>
          </cell>
          <cell r="C719" t="str">
            <v>ThÐp lµm xµ</v>
          </cell>
          <cell r="D719" t="str">
            <v>kg</v>
          </cell>
          <cell r="E719">
            <v>5.8</v>
          </cell>
          <cell r="F719">
            <v>1.0249999999999999</v>
          </cell>
          <cell r="G719">
            <v>10500</v>
          </cell>
          <cell r="H719">
            <v>62422.499999999993</v>
          </cell>
        </row>
        <row r="720">
          <cell r="C720" t="str">
            <v>b ) Nh©n c«ng</v>
          </cell>
          <cell r="G720">
            <v>17208.219580000001</v>
          </cell>
        </row>
        <row r="721">
          <cell r="B721" t="str">
            <v>05.6011</v>
          </cell>
          <cell r="C721" t="str">
            <v>L¾p xµ trªn cét ®· dùng</v>
          </cell>
          <cell r="D721" t="str">
            <v>Bé</v>
          </cell>
          <cell r="E721">
            <v>1</v>
          </cell>
          <cell r="F721">
            <v>1.3</v>
          </cell>
          <cell r="G721">
            <v>13161</v>
          </cell>
          <cell r="H721">
            <v>17109.3</v>
          </cell>
        </row>
        <row r="722">
          <cell r="B722" t="str">
            <v>02.1351</v>
          </cell>
          <cell r="C722" t="str">
            <v>VËn chuyÓn xµ</v>
          </cell>
          <cell r="D722" t="str">
            <v>TÊn</v>
          </cell>
          <cell r="E722">
            <v>5.7999999999999996E-3</v>
          </cell>
          <cell r="G722">
            <v>17055.099999999999</v>
          </cell>
          <cell r="H722">
            <v>98.919579999999982</v>
          </cell>
        </row>
        <row r="723">
          <cell r="B723" t="str">
            <v>02.1351</v>
          </cell>
          <cell r="C723" t="str">
            <v>VËn chuyÓn xµ</v>
          </cell>
          <cell r="D723" t="str">
            <v>TÊn</v>
          </cell>
          <cell r="E723">
            <v>0</v>
          </cell>
          <cell r="G723">
            <v>28077.200000000001</v>
          </cell>
          <cell r="H723">
            <v>0</v>
          </cell>
        </row>
        <row r="724">
          <cell r="C724" t="str">
            <v>V/C tõ Hµ néi ®Õn huyÖn + bèc dì</v>
          </cell>
          <cell r="D724" t="str">
            <v>TÊn</v>
          </cell>
          <cell r="E724">
            <v>5.7999999999999996E-3</v>
          </cell>
          <cell r="G724">
            <v>266267.5581636391</v>
          </cell>
          <cell r="H724">
            <v>1544.3518373491067</v>
          </cell>
        </row>
        <row r="725">
          <cell r="C725" t="str">
            <v>VËn chuyÓn tõ huyÖn ®Õn tuyÕn + bèc dì</v>
          </cell>
          <cell r="D725" t="str">
            <v>TÊn</v>
          </cell>
          <cell r="E725">
            <v>5.7999999999999996E-3</v>
          </cell>
          <cell r="G725">
            <v>82837.5581636391</v>
          </cell>
          <cell r="H725">
            <v>480.45783734910674</v>
          </cell>
        </row>
        <row r="726">
          <cell r="C726" t="str">
            <v>Nh©n c«ng ®iÒu chØnh t¨ng thªm NC x (1+0,1/2,638 ) x2,01x0,95</v>
          </cell>
          <cell r="G726">
            <v>16896.482049481183</v>
          </cell>
          <cell r="H726">
            <v>16896.482049481183</v>
          </cell>
        </row>
        <row r="727">
          <cell r="C727" t="str">
            <v>Chi phÝ m¸y ®iÒu chinh t¨ng thªm C1 =  MTCx1,13</v>
          </cell>
          <cell r="H727">
            <v>0</v>
          </cell>
        </row>
        <row r="728">
          <cell r="C728" t="str">
            <v>Chi phÝ s¶n xuÊt chung: 71% CFNC</v>
          </cell>
          <cell r="H728">
            <v>24214.338156931641</v>
          </cell>
        </row>
        <row r="729">
          <cell r="C729" t="str">
            <v>Thu nhËp chÞu thuÕ tÝnh tr­íc 6% Z</v>
          </cell>
          <cell r="H729">
            <v>7365.9809676666619</v>
          </cell>
        </row>
        <row r="730">
          <cell r="A730" t="str">
            <v>37.</v>
          </cell>
          <cell r="B730" t="str">
            <v>XK4-H</v>
          </cell>
          <cell r="C730" t="str">
            <v>Xµ nÐo trªn cét vu«ng</v>
          </cell>
          <cell r="H730">
            <v>143392.64831836024</v>
          </cell>
        </row>
        <row r="731">
          <cell r="C731" t="str">
            <v>a ) VËt liÖu</v>
          </cell>
        </row>
        <row r="732">
          <cell r="B732" t="str">
            <v>PL§G</v>
          </cell>
          <cell r="C732" t="str">
            <v>ThÐp lµm xµ</v>
          </cell>
          <cell r="D732" t="str">
            <v>kg</v>
          </cell>
          <cell r="E732">
            <v>6.92</v>
          </cell>
          <cell r="F732">
            <v>1.0249999999999999</v>
          </cell>
          <cell r="G732">
            <v>10500</v>
          </cell>
          <cell r="H732">
            <v>74476.5</v>
          </cell>
        </row>
        <row r="733">
          <cell r="C733" t="str">
            <v>b ) Nh©n c«ng</v>
          </cell>
          <cell r="E733">
            <v>7.1159999999999997</v>
          </cell>
          <cell r="G733">
            <v>17227.321292000001</v>
          </cell>
        </row>
        <row r="734">
          <cell r="B734" t="str">
            <v>05.6011</v>
          </cell>
          <cell r="C734" t="str">
            <v>L¾p xµ nÐo trªn cét ®· dùng</v>
          </cell>
          <cell r="D734" t="str">
            <v>Bé</v>
          </cell>
          <cell r="E734">
            <v>1</v>
          </cell>
          <cell r="F734">
            <v>1.3</v>
          </cell>
          <cell r="G734">
            <v>13161</v>
          </cell>
          <cell r="H734">
            <v>17109.3</v>
          </cell>
        </row>
        <row r="735">
          <cell r="B735" t="str">
            <v>02.1351</v>
          </cell>
          <cell r="C735" t="str">
            <v>VËn chuyÓn xµ</v>
          </cell>
          <cell r="D735" t="str">
            <v>TÊn</v>
          </cell>
          <cell r="E735">
            <v>6.9199999999999999E-3</v>
          </cell>
          <cell r="F735">
            <v>1</v>
          </cell>
          <cell r="G735">
            <v>17055.099999999999</v>
          </cell>
          <cell r="H735">
            <v>118.02129199999999</v>
          </cell>
        </row>
        <row r="736">
          <cell r="C736" t="str">
            <v>V/C tõ Hµ néi ®Õn huyÖn + bèc dì</v>
          </cell>
          <cell r="D736" t="str">
            <v>TÊn</v>
          </cell>
          <cell r="E736">
            <v>6.9199999999999999E-3</v>
          </cell>
          <cell r="G736">
            <v>266267.5581636391</v>
          </cell>
          <cell r="H736">
            <v>1842.5715024923825</v>
          </cell>
        </row>
        <row r="737">
          <cell r="C737" t="str">
            <v>VËn chuyÓn tõ huyÖn ®Õn tuyÕn + bèc dì</v>
          </cell>
          <cell r="D737" t="str">
            <v>TÊn</v>
          </cell>
          <cell r="E737">
            <v>6.9199999999999999E-3</v>
          </cell>
          <cell r="G737">
            <v>82837.5581636391</v>
          </cell>
          <cell r="H737">
            <v>573.23590249238259</v>
          </cell>
        </row>
        <row r="738">
          <cell r="C738" t="str">
            <v>Nh©n c«ng ®iÒu chØnh t¨ng thªm NC x (1+0,1/2,638 ) x2,01x0,95</v>
          </cell>
          <cell r="G738">
            <v>16915.237722165501</v>
          </cell>
          <cell r="H738">
            <v>16915.237722165501</v>
          </cell>
        </row>
        <row r="739">
          <cell r="C739" t="str">
            <v>Chi phÝ m¸y ®iÒu chinh t¨ng thªm C1 =  MTCx1,13</v>
          </cell>
          <cell r="H739">
            <v>0</v>
          </cell>
        </row>
        <row r="740">
          <cell r="C740" t="str">
            <v>Chi phÝ s¶n xuÊt chung: 71% CFNC</v>
          </cell>
          <cell r="H740">
            <v>24241.216900057501</v>
          </cell>
        </row>
        <row r="741">
          <cell r="C741" t="str">
            <v>Thu nhËp chÞu thuÕ tÝnh tr­íc 6% Z</v>
          </cell>
          <cell r="H741">
            <v>8116.564999152466</v>
          </cell>
        </row>
        <row r="742">
          <cell r="A742">
            <v>37</v>
          </cell>
          <cell r="B742" t="str">
            <v>XN-2</v>
          </cell>
          <cell r="C742" t="str">
            <v>Xµ nÐo 2 d©y</v>
          </cell>
          <cell r="H742">
            <v>146669.75211328181</v>
          </cell>
        </row>
        <row r="743">
          <cell r="C743" t="str">
            <v>a ) VËt liÖu</v>
          </cell>
        </row>
        <row r="744">
          <cell r="B744" t="str">
            <v>PL§G</v>
          </cell>
          <cell r="C744" t="str">
            <v>ThÐp lµm xµ</v>
          </cell>
          <cell r="D744" t="str">
            <v>kg</v>
          </cell>
          <cell r="E744">
            <v>7.37</v>
          </cell>
          <cell r="F744">
            <v>1</v>
          </cell>
          <cell r="G744">
            <v>10500</v>
          </cell>
          <cell r="H744">
            <v>77385</v>
          </cell>
        </row>
        <row r="745">
          <cell r="C745" t="str">
            <v>b ) Nh©n c«ng</v>
          </cell>
          <cell r="G745">
            <v>17234.996087</v>
          </cell>
        </row>
        <row r="746">
          <cell r="B746" t="str">
            <v>05.6011</v>
          </cell>
          <cell r="C746" t="str">
            <v>L¾p xµ nÐo trªn cét ®· dùng</v>
          </cell>
          <cell r="D746" t="str">
            <v>Bé</v>
          </cell>
          <cell r="E746">
            <v>1</v>
          </cell>
          <cell r="F746">
            <v>1.3</v>
          </cell>
          <cell r="G746">
            <v>13161</v>
          </cell>
          <cell r="H746">
            <v>17109.3</v>
          </cell>
        </row>
        <row r="747">
          <cell r="B747" t="str">
            <v>02.1351</v>
          </cell>
          <cell r="C747" t="str">
            <v>VËn chuyÓn xµ</v>
          </cell>
          <cell r="D747" t="str">
            <v>TÊn</v>
          </cell>
          <cell r="E747">
            <v>7.3699999999999998E-3</v>
          </cell>
          <cell r="F747">
            <v>1</v>
          </cell>
          <cell r="G747">
            <v>17055.099999999999</v>
          </cell>
          <cell r="H747">
            <v>125.69608699999999</v>
          </cell>
        </row>
        <row r="748">
          <cell r="C748" t="str">
            <v>V/C tõ Hµ néi ®Õn huyÖn + bèc dì</v>
          </cell>
          <cell r="D748" t="str">
            <v>TÊn</v>
          </cell>
          <cell r="E748">
            <v>7.3699999999999998E-3</v>
          </cell>
          <cell r="G748">
            <v>266267.5581636391</v>
          </cell>
          <cell r="H748">
            <v>1962.3919036660202</v>
          </cell>
        </row>
        <row r="749">
          <cell r="C749" t="str">
            <v>VËn chuyÓn tõ huyÖn ®Õn tuyÕn + bèc dì</v>
          </cell>
          <cell r="D749" t="str">
            <v>TÊn</v>
          </cell>
          <cell r="E749">
            <v>7.3699999999999998E-3</v>
          </cell>
          <cell r="G749">
            <v>82837.5581636391</v>
          </cell>
          <cell r="H749">
            <v>610.5128036660202</v>
          </cell>
        </row>
        <row r="750">
          <cell r="C750" t="str">
            <v>Nh©n c«ng ®iÒu chØnh t¨ng thªm NC x (1+0,1/2,638 ) x2,01x0,95</v>
          </cell>
          <cell r="G750">
            <v>16922.773483511879</v>
          </cell>
          <cell r="H750">
            <v>16922.773483511879</v>
          </cell>
        </row>
        <row r="751">
          <cell r="C751" t="str">
            <v>Chi phÝ m¸y ®iÒu chinh t¨ng thªm C1 =  MTCx1,13</v>
          </cell>
          <cell r="H751">
            <v>0</v>
          </cell>
        </row>
        <row r="752">
          <cell r="C752" t="str">
            <v>Chi phÝ s¶n xuÊt chung: 71% CFNC</v>
          </cell>
          <cell r="H752">
            <v>24252.016395063434</v>
          </cell>
        </row>
        <row r="753">
          <cell r="C753" t="str">
            <v>Thu nhËp chÞu thuÕ tÝnh tr­íc 6% Z</v>
          </cell>
          <cell r="H753">
            <v>8302.0614403744421</v>
          </cell>
        </row>
        <row r="754">
          <cell r="A754">
            <v>38</v>
          </cell>
          <cell r="C754" t="str">
            <v>Xµ xuÊt tuyÕn ®óp</v>
          </cell>
          <cell r="H754">
            <v>989684.44731628173</v>
          </cell>
        </row>
        <row r="755">
          <cell r="C755" t="str">
            <v>a ) VËt liÖu</v>
          </cell>
        </row>
        <row r="756">
          <cell r="B756" t="str">
            <v>PL§G</v>
          </cell>
          <cell r="C756" t="str">
            <v>ThÐp lµm xµ</v>
          </cell>
          <cell r="D756" t="str">
            <v>kg</v>
          </cell>
          <cell r="E756">
            <v>71.010000000000005</v>
          </cell>
          <cell r="F756">
            <v>1.0249999999999999</v>
          </cell>
          <cell r="G756">
            <v>10500</v>
          </cell>
          <cell r="H756">
            <v>764245.12499999988</v>
          </cell>
        </row>
        <row r="757">
          <cell r="C757" t="str">
            <v>b ) Nh©n c«ng</v>
          </cell>
          <cell r="G757">
            <v>42675.875550000004</v>
          </cell>
        </row>
        <row r="758">
          <cell r="B758" t="str">
            <v>05.6011</v>
          </cell>
          <cell r="C758" t="str">
            <v>L¾p xµ nÐo trªn cét ®· dùng</v>
          </cell>
          <cell r="D758" t="str">
            <v>Bé</v>
          </cell>
          <cell r="E758">
            <v>1</v>
          </cell>
          <cell r="F758">
            <v>1.3</v>
          </cell>
          <cell r="G758">
            <v>31896</v>
          </cell>
          <cell r="H758">
            <v>41464.800000000003</v>
          </cell>
        </row>
        <row r="759">
          <cell r="B759" t="str">
            <v>02.1351</v>
          </cell>
          <cell r="C759" t="str">
            <v>VËn chuyÓn xµ</v>
          </cell>
          <cell r="D759" t="str">
            <v>TÊn</v>
          </cell>
          <cell r="E759">
            <v>7.1010000000000004E-2</v>
          </cell>
          <cell r="G759">
            <v>17055</v>
          </cell>
          <cell r="H759">
            <v>1211.07555</v>
          </cell>
        </row>
        <row r="760">
          <cell r="C760" t="str">
            <v>V/C tõ Hµ néi ®Õn huyÖn + bèc dì</v>
          </cell>
          <cell r="D760" t="str">
            <v>TÊn</v>
          </cell>
          <cell r="E760">
            <v>7.1010000000000004E-2</v>
          </cell>
          <cell r="G760">
            <v>266267.5581636391</v>
          </cell>
          <cell r="H760">
            <v>18907.659305200013</v>
          </cell>
        </row>
        <row r="761">
          <cell r="C761" t="str">
            <v>VËn chuyÓn tõ huyÖn ®Õn tuyÕn + bèc dì</v>
          </cell>
          <cell r="D761" t="str">
            <v>TÊn</v>
          </cell>
          <cell r="E761">
            <v>7.1010000000000004E-2</v>
          </cell>
          <cell r="G761">
            <v>82837.5581636391</v>
          </cell>
          <cell r="H761">
            <v>5882.2950052000124</v>
          </cell>
        </row>
        <row r="762">
          <cell r="C762" t="str">
            <v>Nh©n c«ng ®iÒu chØnh t¨ng thªm NC x (1+0,1/2,638 ) x2,01x0,95</v>
          </cell>
          <cell r="G762">
            <v>41902.775695315016</v>
          </cell>
          <cell r="H762">
            <v>41902.775695315016</v>
          </cell>
        </row>
        <row r="763">
          <cell r="C763" t="str">
            <v>Chi phÝ m¸y ®iÒu chinh t¨ng thªm C1 =  MTCx1,13</v>
          </cell>
          <cell r="H763">
            <v>0</v>
          </cell>
        </row>
        <row r="764">
          <cell r="C764" t="str">
            <v>Chi phÝ s¶n xuÊt chung: 71% CFNC</v>
          </cell>
          <cell r="H764">
            <v>60050.842384173659</v>
          </cell>
        </row>
        <row r="765">
          <cell r="C765" t="str">
            <v>Thu nhËp chÞu thuÕ tÝnh tr­íc 6% Z</v>
          </cell>
          <cell r="H765">
            <v>56019.874376393309</v>
          </cell>
        </row>
        <row r="766">
          <cell r="A766">
            <v>39</v>
          </cell>
          <cell r="B766" t="str">
            <v>X1-2</v>
          </cell>
          <cell r="C766" t="str">
            <v>Xµ ®ì X1-2</v>
          </cell>
          <cell r="H766">
            <v>97163.031970124823</v>
          </cell>
        </row>
        <row r="767">
          <cell r="C767" t="str">
            <v>a ) VËt liÖu</v>
          </cell>
        </row>
        <row r="768">
          <cell r="B768" t="str">
            <v>PL§G</v>
          </cell>
          <cell r="C768" t="str">
            <v>ThÐp lµm xµ</v>
          </cell>
          <cell r="D768" t="str">
            <v>kg</v>
          </cell>
          <cell r="E768">
            <v>4.3</v>
          </cell>
          <cell r="G768">
            <v>10500</v>
          </cell>
          <cell r="H768">
            <v>45150</v>
          </cell>
        </row>
        <row r="769">
          <cell r="C769" t="str">
            <v>b ) Nh©n c«ng</v>
          </cell>
          <cell r="G769">
            <v>13281.731959999999</v>
          </cell>
        </row>
        <row r="770">
          <cell r="B770" t="str">
            <v>0 5.6011</v>
          </cell>
          <cell r="C770" t="str">
            <v>L¾p xµ nÐo trªn cét ®· dùng</v>
          </cell>
          <cell r="D770" t="str">
            <v>Bé</v>
          </cell>
          <cell r="E770">
            <v>1</v>
          </cell>
          <cell r="G770">
            <v>13161</v>
          </cell>
          <cell r="H770">
            <v>13161</v>
          </cell>
        </row>
        <row r="771">
          <cell r="B771" t="str">
            <v>02.1351</v>
          </cell>
          <cell r="C771" t="str">
            <v>VËn chuyÓn xµ</v>
          </cell>
          <cell r="D771" t="str">
            <v>TÊn</v>
          </cell>
          <cell r="E771">
            <v>4.3E-3</v>
          </cell>
          <cell r="G771">
            <v>28077.200000000001</v>
          </cell>
          <cell r="H771">
            <v>120.73196</v>
          </cell>
        </row>
        <row r="772">
          <cell r="C772" t="str">
            <v>V/C tõ Hµ néi ®Õn huyÖn + bèc dì</v>
          </cell>
          <cell r="D772" t="str">
            <v>TÊn</v>
          </cell>
          <cell r="E772">
            <v>4.3E-3</v>
          </cell>
          <cell r="G772">
            <v>266267.5581636391</v>
          </cell>
          <cell r="H772">
            <v>1144.9505001036482</v>
          </cell>
        </row>
        <row r="773">
          <cell r="C773" t="str">
            <v>VËn chuyÓn tõ huyÖn ®Õn tuyÕn + bèc dì</v>
          </cell>
          <cell r="D773" t="str">
            <v>TÊn</v>
          </cell>
          <cell r="E773">
            <v>4.3E-3</v>
          </cell>
          <cell r="G773">
            <v>82837.5581636391</v>
          </cell>
          <cell r="H773">
            <v>356.20150010364813</v>
          </cell>
        </row>
        <row r="774">
          <cell r="C774" t="str">
            <v>Nh©n c«ng ®iÒu chØnh t¨ng thªm NC x (1+0,1/2,638 ) x2,01x0,95</v>
          </cell>
          <cell r="G774">
            <v>13041.125178864117</v>
          </cell>
          <cell r="H774">
            <v>13041.125178864117</v>
          </cell>
        </row>
        <row r="775">
          <cell r="C775" t="str">
            <v>Chi phÝ m¸y ®iÒu chinh t¨ng thªm C1 =  MTCx1,13</v>
          </cell>
          <cell r="H775">
            <v>0</v>
          </cell>
        </row>
        <row r="776">
          <cell r="C776" t="str">
            <v>Chi phÝ s¶n xuÊt chung: 71% CFNC</v>
          </cell>
          <cell r="H776">
            <v>18689.22856859352</v>
          </cell>
        </row>
        <row r="777">
          <cell r="C777" t="str">
            <v>Thu nhËp chÞu thuÕ tÝnh tr­íc 6% Z</v>
          </cell>
          <cell r="H777">
            <v>5499.7942624598954</v>
          </cell>
        </row>
        <row r="778">
          <cell r="A778">
            <v>40</v>
          </cell>
          <cell r="B778" t="str">
            <v>X§-4</v>
          </cell>
          <cell r="C778" t="str">
            <v>Xµ ®ì th¼ng 4 d©y</v>
          </cell>
          <cell r="H778">
            <v>198327.34878714103</v>
          </cell>
        </row>
        <row r="779">
          <cell r="C779" t="str">
            <v>a ) VËt liÖu</v>
          </cell>
        </row>
        <row r="780">
          <cell r="B780" t="str">
            <v>PL§G</v>
          </cell>
          <cell r="C780" t="str">
            <v>ThÐp lµm xµ</v>
          </cell>
          <cell r="D780" t="str">
            <v>kg</v>
          </cell>
          <cell r="E780">
            <v>9.85</v>
          </cell>
          <cell r="F780">
            <v>1.0249999999999999</v>
          </cell>
          <cell r="G780">
            <v>10500</v>
          </cell>
          <cell r="H780">
            <v>106010.62499999999</v>
          </cell>
        </row>
        <row r="781">
          <cell r="C781" t="str">
            <v>b ) Nh©n c«ng</v>
          </cell>
          <cell r="G781">
            <v>22912.79175</v>
          </cell>
        </row>
        <row r="782">
          <cell r="B782" t="str">
            <v>05.6011</v>
          </cell>
          <cell r="C782" t="str">
            <v>L¾p xµ nÐo trªn cét ®· dùng</v>
          </cell>
          <cell r="D782" t="str">
            <v>Bé</v>
          </cell>
          <cell r="E782">
            <v>1</v>
          </cell>
          <cell r="F782">
            <v>1.3</v>
          </cell>
          <cell r="G782">
            <v>17496</v>
          </cell>
          <cell r="H782">
            <v>22744.799999999999</v>
          </cell>
        </row>
        <row r="783">
          <cell r="B783" t="str">
            <v>02.1351</v>
          </cell>
          <cell r="C783" t="str">
            <v>VËn chuyÓn xµ</v>
          </cell>
          <cell r="D783" t="str">
            <v>TÊn</v>
          </cell>
          <cell r="E783">
            <v>9.8499999999999994E-3</v>
          </cell>
          <cell r="G783">
            <v>17055</v>
          </cell>
          <cell r="H783">
            <v>167.99175</v>
          </cell>
        </row>
        <row r="784">
          <cell r="C784" t="str">
            <v>V/C tõ Hµ néi ®Õn huyÖn + bèc dì</v>
          </cell>
          <cell r="D784" t="str">
            <v>TÊn</v>
          </cell>
          <cell r="E784">
            <v>9.8499999999999994E-3</v>
          </cell>
          <cell r="G784">
            <v>266267.5581636391</v>
          </cell>
          <cell r="H784">
            <v>2622.7354479118449</v>
          </cell>
        </row>
        <row r="785">
          <cell r="C785" t="str">
            <v>VËn chuyÓn tõ huyÖn ®Õn tuyÕn + bèc dì</v>
          </cell>
          <cell r="D785" t="str">
            <v>TÊn</v>
          </cell>
          <cell r="E785">
            <v>9.8499999999999994E-3</v>
          </cell>
          <cell r="G785">
            <v>82837.5581636391</v>
          </cell>
          <cell r="H785">
            <v>815.94994791184513</v>
          </cell>
        </row>
        <row r="786">
          <cell r="C786" t="str">
            <v>Nh©n c«ng ®iÒu chØnh t¨ng thªm NC x (1+0,1/2,638 ) x2,01x0,95</v>
          </cell>
          <cell r="G786">
            <v>22497.712369810168</v>
          </cell>
          <cell r="H786">
            <v>22497.712369810168</v>
          </cell>
        </row>
        <row r="787">
          <cell r="C787" t="str">
            <v>Chi phÝ m¸y ®iÒu chinh t¨ng thªm C1 =  MTCx1,13</v>
          </cell>
          <cell r="H787">
            <v>0</v>
          </cell>
        </row>
        <row r="788">
          <cell r="C788" t="str">
            <v>Chi phÝ s¶n xuÊt chung: 71% CFNC</v>
          </cell>
          <cell r="H788">
            <v>32241.457925065217</v>
          </cell>
        </row>
        <row r="789">
          <cell r="C789" t="str">
            <v>Thu nhËp chÞu thuÕ tÝnh tr­íc 6% Z</v>
          </cell>
          <cell r="H789">
            <v>11226.076346441943</v>
          </cell>
        </row>
        <row r="790">
          <cell r="A790">
            <v>41</v>
          </cell>
          <cell r="B790" t="str">
            <v>XN-4</v>
          </cell>
          <cell r="C790" t="str">
            <v xml:space="preserve">Xµ nÐo 4 d©y </v>
          </cell>
          <cell r="H790">
            <v>250152.87717725558</v>
          </cell>
        </row>
        <row r="791">
          <cell r="C791" t="str">
            <v>a ) VËt liÖu</v>
          </cell>
        </row>
        <row r="792">
          <cell r="B792" t="str">
            <v>PL§G</v>
          </cell>
          <cell r="C792" t="str">
            <v>ThÐp lµm xµ</v>
          </cell>
          <cell r="D792" t="str">
            <v>kg</v>
          </cell>
          <cell r="E792">
            <v>14.52</v>
          </cell>
          <cell r="G792">
            <v>10500</v>
          </cell>
          <cell r="H792">
            <v>152460</v>
          </cell>
        </row>
        <row r="793">
          <cell r="C793" t="str">
            <v>b ) Nh©n c«ng</v>
          </cell>
          <cell r="G793">
            <v>23152.480943999999</v>
          </cell>
        </row>
        <row r="794">
          <cell r="B794" t="str">
            <v>05.6012</v>
          </cell>
          <cell r="C794" t="str">
            <v>L¾p xµ nÐo trªn cét ®· dùng</v>
          </cell>
          <cell r="D794" t="str">
            <v>Bé</v>
          </cell>
          <cell r="E794">
            <v>1</v>
          </cell>
          <cell r="F794">
            <v>1.3</v>
          </cell>
          <cell r="G794">
            <v>17496</v>
          </cell>
          <cell r="H794">
            <v>22744.799999999999</v>
          </cell>
        </row>
        <row r="795">
          <cell r="B795" t="str">
            <v>02.1351</v>
          </cell>
          <cell r="C795" t="str">
            <v>VËn chuyÓn xµ</v>
          </cell>
          <cell r="D795" t="str">
            <v>TÊn</v>
          </cell>
          <cell r="E795">
            <v>1.452E-2</v>
          </cell>
          <cell r="G795">
            <v>28077.200000000001</v>
          </cell>
          <cell r="H795">
            <v>407.68094400000001</v>
          </cell>
        </row>
        <row r="796">
          <cell r="C796" t="str">
            <v>V/C tõ Hµ néi ®Õn huyÖn + bèc dì</v>
          </cell>
          <cell r="D796" t="str">
            <v>TÊn</v>
          </cell>
          <cell r="E796">
            <v>1.452E-2</v>
          </cell>
          <cell r="G796">
            <v>266267.5581636391</v>
          </cell>
          <cell r="H796">
            <v>3866.2049445360399</v>
          </cell>
        </row>
        <row r="797">
          <cell r="C797" t="str">
            <v>VËn chuyÓn tõ huyÖn ®Õn tuyÕn + bèc dì</v>
          </cell>
          <cell r="D797" t="str">
            <v>TÊn</v>
          </cell>
          <cell r="E797">
            <v>1.452E-2</v>
          </cell>
          <cell r="G797">
            <v>82837.5581636391</v>
          </cell>
          <cell r="H797">
            <v>1202.8013445360398</v>
          </cell>
        </row>
        <row r="798">
          <cell r="C798" t="str">
            <v>Nh©n c«ng ®iÒu chØnh t¨ng thªm NC x (1+0,1/2,638 ) x2,01x0,95</v>
          </cell>
          <cell r="G798">
            <v>22733.059445958737</v>
          </cell>
          <cell r="H798">
            <v>22733.059445958737</v>
          </cell>
        </row>
        <row r="799">
          <cell r="C799" t="str">
            <v>Chi phÝ m¸y ®iÒu chinh t¨ng thªm C1 =  MTCx1,13</v>
          </cell>
          <cell r="H799">
            <v>0</v>
          </cell>
        </row>
        <row r="800">
          <cell r="C800" t="str">
            <v>Chi phÝ s¶n xuÊt chung: 71% CFNC</v>
          </cell>
          <cell r="H800">
            <v>32578.733676870703</v>
          </cell>
        </row>
        <row r="801">
          <cell r="C801" t="str">
            <v>Thu nhËp chÞu thuÕ tÝnh tr­íc 6% Z</v>
          </cell>
          <cell r="H801">
            <v>14159.596821354089</v>
          </cell>
        </row>
        <row r="802">
          <cell r="A802">
            <v>42</v>
          </cell>
          <cell r="B802" t="str">
            <v>XN§-4</v>
          </cell>
          <cell r="C802" t="str">
            <v>Xµ nÐo ®óp 4 d©y</v>
          </cell>
          <cell r="H802">
            <v>264050.77326992166</v>
          </cell>
        </row>
        <row r="803">
          <cell r="C803" t="str">
            <v>a ) VËt liÖu</v>
          </cell>
        </row>
        <row r="804">
          <cell r="B804" t="str">
            <v>PL§G</v>
          </cell>
          <cell r="C804" t="str">
            <v>ThÐp lµm xµ</v>
          </cell>
          <cell r="D804" t="str">
            <v>kg</v>
          </cell>
          <cell r="E804">
            <v>15.718</v>
          </cell>
          <cell r="G804">
            <v>10500</v>
          </cell>
          <cell r="H804">
            <v>165039</v>
          </cell>
        </row>
        <row r="805">
          <cell r="C805" t="str">
            <v>b ) Nh©n c«ng</v>
          </cell>
          <cell r="G805">
            <v>23186.117429599999</v>
          </cell>
        </row>
        <row r="806">
          <cell r="B806" t="str">
            <v>05.6012</v>
          </cell>
          <cell r="C806" t="str">
            <v>L¾p xµ nÐo trªn cét ®· dùng</v>
          </cell>
          <cell r="D806" t="str">
            <v>Bé</v>
          </cell>
          <cell r="E806">
            <v>1</v>
          </cell>
          <cell r="F806">
            <v>1.3</v>
          </cell>
          <cell r="G806">
            <v>17496</v>
          </cell>
          <cell r="H806">
            <v>22744.799999999999</v>
          </cell>
        </row>
        <row r="807">
          <cell r="B807" t="str">
            <v>02.1351</v>
          </cell>
          <cell r="C807" t="str">
            <v>VËn chuyÓn xµ</v>
          </cell>
          <cell r="D807" t="str">
            <v>TÊn</v>
          </cell>
          <cell r="E807">
            <v>1.5717999999999999E-2</v>
          </cell>
          <cell r="G807">
            <v>28077.200000000001</v>
          </cell>
          <cell r="H807">
            <v>441.31742959999997</v>
          </cell>
        </row>
        <row r="808">
          <cell r="C808" t="str">
            <v>V/C tõ Hµ néi ®Õn huyÖn + bèc dì</v>
          </cell>
          <cell r="D808" t="str">
            <v>TÊn</v>
          </cell>
          <cell r="E808">
            <v>1.5717999999999999E-2</v>
          </cell>
          <cell r="G808">
            <v>266267.5581636391</v>
          </cell>
          <cell r="H808">
            <v>4185.1934792160791</v>
          </cell>
        </row>
        <row r="809">
          <cell r="C809" t="str">
            <v>VËn chuyÓn tõ huyÖn ®Õn tuyÕn + bèc dì</v>
          </cell>
          <cell r="D809" t="str">
            <v>TÊn</v>
          </cell>
          <cell r="E809">
            <v>1.5717999999999999E-2</v>
          </cell>
          <cell r="G809">
            <v>82837.5581636391</v>
          </cell>
          <cell r="H809">
            <v>1302.0407392160794</v>
          </cell>
        </row>
        <row r="810">
          <cell r="C810" t="str">
            <v>Nh©n c«ng ®iÒu chØnh t¨ng thªm NC x (1+0,1/2,638 ) x2,01x0,95</v>
          </cell>
          <cell r="G810">
            <v>22766.086585838366</v>
          </cell>
          <cell r="H810">
            <v>22766.086585838366</v>
          </cell>
        </row>
        <row r="811">
          <cell r="C811" t="str">
            <v>Chi phÝ m¸y ®iÒu chinh t¨ng thªm C1 =  MTCx1,13</v>
          </cell>
          <cell r="H811">
            <v>0</v>
          </cell>
        </row>
        <row r="812">
          <cell r="C812" t="str">
            <v>Chi phÝ s¶n xuÊt chung: 71% CFNC</v>
          </cell>
          <cell r="H812">
            <v>32626.064850961237</v>
          </cell>
        </row>
        <row r="813">
          <cell r="C813" t="str">
            <v>Thu nhËp chÞu thuÕ tÝnh tr­íc 6% Z</v>
          </cell>
          <cell r="H813">
            <v>14946.270185089905</v>
          </cell>
        </row>
        <row r="814">
          <cell r="A814">
            <v>43</v>
          </cell>
          <cell r="B814" t="str">
            <v>XN§-4a</v>
          </cell>
          <cell r="C814" t="str">
            <v>Xµ nÐo ®óp 4 d©y</v>
          </cell>
          <cell r="H814">
            <v>255868.01678409681</v>
          </cell>
        </row>
        <row r="815">
          <cell r="C815" t="str">
            <v>a ) VËt liÖu</v>
          </cell>
        </row>
        <row r="816">
          <cell r="B816" t="str">
            <v>PL§G</v>
          </cell>
          <cell r="C816" t="str">
            <v>ThÐp lµm xµ</v>
          </cell>
          <cell r="D816" t="str">
            <v>kg</v>
          </cell>
          <cell r="E816">
            <v>16.638000000000002</v>
          </cell>
          <cell r="G816">
            <v>10500</v>
          </cell>
          <cell r="H816">
            <v>174699.00000000003</v>
          </cell>
        </row>
        <row r="817">
          <cell r="C817" t="str">
            <v>b ) Nh©n c«ng</v>
          </cell>
          <cell r="G817">
            <v>17963.148453599999</v>
          </cell>
        </row>
        <row r="818">
          <cell r="B818" t="str">
            <v>05.6012</v>
          </cell>
          <cell r="C818" t="str">
            <v>L¾p xµ nÐo trªn cét ®· dùng</v>
          </cell>
          <cell r="D818" t="str">
            <v>Bé</v>
          </cell>
          <cell r="E818">
            <v>1</v>
          </cell>
          <cell r="G818">
            <v>17496</v>
          </cell>
          <cell r="H818">
            <v>17496</v>
          </cell>
        </row>
        <row r="819">
          <cell r="B819" t="str">
            <v>02.1351</v>
          </cell>
          <cell r="C819" t="str">
            <v>VËn chuyÓn xµ</v>
          </cell>
          <cell r="D819" t="str">
            <v>TÊn</v>
          </cell>
          <cell r="E819">
            <v>1.6638E-2</v>
          </cell>
          <cell r="G819">
            <v>28077.200000000001</v>
          </cell>
          <cell r="H819">
            <v>467.14845360000004</v>
          </cell>
        </row>
        <row r="820">
          <cell r="C820" t="str">
            <v>V/C tõ Hµ néi ®Õn huyÖn + bèc dì</v>
          </cell>
          <cell r="D820" t="str">
            <v>TÊn</v>
          </cell>
          <cell r="E820">
            <v>1.6638E-2</v>
          </cell>
          <cell r="G820">
            <v>266267.5581636391</v>
          </cell>
          <cell r="H820">
            <v>4430.159632726627</v>
          </cell>
        </row>
        <row r="821">
          <cell r="C821" t="str">
            <v>VËn chuyÓn tõ huyÖn ®Õn tuyÕn + bèc dì</v>
          </cell>
          <cell r="D821" t="str">
            <v>TÊn</v>
          </cell>
          <cell r="E821">
            <v>1.6638E-2</v>
          </cell>
          <cell r="G821">
            <v>82837.5581636391</v>
          </cell>
          <cell r="H821">
            <v>1378.2512927266273</v>
          </cell>
        </row>
        <row r="822">
          <cell r="C822" t="str">
            <v>Nh©n c«ng ®iÒu chØnh t¨ng thªm NC x (1+0,1/2,638 ) x2,01x0,95</v>
          </cell>
          <cell r="G822">
            <v>17637.734920071147</v>
          </cell>
          <cell r="H822">
            <v>17637.734920071147</v>
          </cell>
        </row>
        <row r="823">
          <cell r="C823" t="str">
            <v>Chi phÝ m¸y ®iÒu chinh t¨ng thªm C1 =  MTCx1,13</v>
          </cell>
          <cell r="H823">
            <v>0</v>
          </cell>
        </row>
        <row r="824">
          <cell r="C824" t="str">
            <v>Chi phÝ s¶n xuÊt chung: 71% CFNC</v>
          </cell>
          <cell r="H824">
            <v>25276.627195306512</v>
          </cell>
        </row>
        <row r="825">
          <cell r="C825" t="str">
            <v>Thu nhËp chÞu thuÕ tÝnh tr­íc 6% Z</v>
          </cell>
          <cell r="H825">
            <v>14483.095289665856</v>
          </cell>
        </row>
        <row r="826">
          <cell r="A826">
            <v>44</v>
          </cell>
          <cell r="B826" t="str">
            <v>XNL§-4</v>
          </cell>
          <cell r="C826" t="str">
            <v>Xµ nÐo lÖch 4 d©y</v>
          </cell>
          <cell r="H826">
            <v>264654.0208465649</v>
          </cell>
        </row>
        <row r="827">
          <cell r="C827" t="str">
            <v>a ) VËt liÖu</v>
          </cell>
        </row>
        <row r="828">
          <cell r="B828" t="str">
            <v>PL§G</v>
          </cell>
          <cell r="C828" t="str">
            <v>ThÐp lµm xµ</v>
          </cell>
          <cell r="D828" t="str">
            <v>kg</v>
          </cell>
          <cell r="E828">
            <v>15.77</v>
          </cell>
          <cell r="G828">
            <v>10500</v>
          </cell>
          <cell r="H828">
            <v>165585</v>
          </cell>
        </row>
        <row r="829">
          <cell r="C829" t="str">
            <v>b ) Nh©n c«ng</v>
          </cell>
          <cell r="G829">
            <v>23187.577443999999</v>
          </cell>
        </row>
        <row r="830">
          <cell r="B830" t="str">
            <v>05.6012</v>
          </cell>
          <cell r="C830" t="str">
            <v>L¾p xµ nÐo trªn cét ®· dùng</v>
          </cell>
          <cell r="D830" t="str">
            <v>Bé</v>
          </cell>
          <cell r="E830">
            <v>1</v>
          </cell>
          <cell r="F830">
            <v>1.3</v>
          </cell>
          <cell r="G830">
            <v>17496</v>
          </cell>
          <cell r="H830">
            <v>22744.799999999999</v>
          </cell>
        </row>
        <row r="831">
          <cell r="B831" t="str">
            <v>02.1351</v>
          </cell>
          <cell r="C831" t="str">
            <v>VËn chuyÓn xµ</v>
          </cell>
          <cell r="D831" t="str">
            <v>TÊn</v>
          </cell>
          <cell r="E831">
            <v>1.5769999999999999E-2</v>
          </cell>
          <cell r="G831">
            <v>28077.200000000001</v>
          </cell>
          <cell r="H831">
            <v>442.777444</v>
          </cell>
        </row>
        <row r="832">
          <cell r="C832" t="str">
            <v>V/C tõ Hµ néi ®Õn huyÖn + bèc dì</v>
          </cell>
          <cell r="D832" t="str">
            <v>TÊn</v>
          </cell>
          <cell r="E832">
            <v>1.5769999999999999E-2</v>
          </cell>
          <cell r="G832">
            <v>266267.5581636391</v>
          </cell>
          <cell r="H832">
            <v>4199.0393922405883</v>
          </cell>
        </row>
        <row r="833">
          <cell r="C833" t="str">
            <v>VËn chuyÓn tõ huyÖn ®Õn tuyÕn + bèc dì</v>
          </cell>
          <cell r="D833" t="str">
            <v>TÊn</v>
          </cell>
          <cell r="E833">
            <v>1.5769999999999999E-2</v>
          </cell>
          <cell r="G833">
            <v>82837.5581636391</v>
          </cell>
          <cell r="H833">
            <v>1306.3482922405885</v>
          </cell>
        </row>
        <row r="834">
          <cell r="C834" t="str">
            <v>Nh©n c«ng ®iÒu chØnh t¨ng thªm NC x (1+0,1/2,638 ) x2,01x0,95</v>
          </cell>
          <cell r="G834">
            <v>22767.52015117538</v>
          </cell>
          <cell r="H834">
            <v>22767.52015117538</v>
          </cell>
        </row>
        <row r="835">
          <cell r="C835" t="str">
            <v>Chi phÝ m¸y ®iÒu chinh t¨ng thªm C1 =  MTCx1,13</v>
          </cell>
          <cell r="H835">
            <v>0</v>
          </cell>
        </row>
        <row r="836">
          <cell r="C836" t="str">
            <v>Chi phÝ s¶n xuÊt chung: 71% CFNC</v>
          </cell>
          <cell r="H836">
            <v>32628.119292574516</v>
          </cell>
        </row>
        <row r="837">
          <cell r="C837" t="str">
            <v>Thu nhËp chÞu thuÕ tÝnh tr­íc 6% Z</v>
          </cell>
          <cell r="H837">
            <v>14980.416274333864</v>
          </cell>
        </row>
        <row r="838">
          <cell r="A838">
            <v>45</v>
          </cell>
          <cell r="B838" t="str">
            <v>XNLT-4</v>
          </cell>
          <cell r="C838" t="str">
            <v>Xµ nÐo LT 4 d©y</v>
          </cell>
          <cell r="H838">
            <v>273373.79742168699</v>
          </cell>
        </row>
        <row r="839">
          <cell r="C839" t="str">
            <v>a ) VËt liÖu</v>
          </cell>
        </row>
        <row r="840">
          <cell r="B840" t="str">
            <v>PL§G</v>
          </cell>
          <cell r="C840" t="str">
            <v>ThÐp lµm xµ</v>
          </cell>
          <cell r="D840" t="str">
            <v>kg</v>
          </cell>
          <cell r="E840">
            <v>18.146999999999998</v>
          </cell>
          <cell r="G840">
            <v>10500</v>
          </cell>
          <cell r="H840">
            <v>190543.49999999997</v>
          </cell>
        </row>
        <row r="841">
          <cell r="C841" t="str">
            <v>b ) Nh©n c«ng</v>
          </cell>
          <cell r="G841">
            <v>18005.5169484</v>
          </cell>
        </row>
        <row r="842">
          <cell r="B842" t="str">
            <v>05.6012</v>
          </cell>
          <cell r="C842" t="str">
            <v>L¾p xµ nÐo trªn cét ®· dùng</v>
          </cell>
          <cell r="D842" t="str">
            <v>Bé</v>
          </cell>
          <cell r="E842">
            <v>1</v>
          </cell>
          <cell r="G842">
            <v>17496</v>
          </cell>
          <cell r="H842">
            <v>17496</v>
          </cell>
        </row>
        <row r="843">
          <cell r="B843" t="str">
            <v>02.1351</v>
          </cell>
          <cell r="C843" t="str">
            <v>VËn chuyÓn xµ</v>
          </cell>
          <cell r="D843" t="str">
            <v>TÊn</v>
          </cell>
          <cell r="E843">
            <v>1.8147E-2</v>
          </cell>
          <cell r="G843">
            <v>28077.200000000001</v>
          </cell>
          <cell r="H843">
            <v>509.51694839999999</v>
          </cell>
        </row>
        <row r="844">
          <cell r="C844" t="str">
            <v>V/C tõ Hµ néi ®Õn huyÖn + bèc dì</v>
          </cell>
          <cell r="D844" t="str">
            <v>TÊn</v>
          </cell>
          <cell r="E844">
            <v>1.8147E-2</v>
          </cell>
          <cell r="G844">
            <v>266267.5581636391</v>
          </cell>
          <cell r="H844">
            <v>4831.957377995559</v>
          </cell>
        </row>
        <row r="845">
          <cell r="C845" t="str">
            <v>VËn chuyÓn tõ huyÖn ®Õn tuyÕn + bèc dì</v>
          </cell>
          <cell r="D845" t="str">
            <v>TÊn</v>
          </cell>
          <cell r="E845">
            <v>1.8147E-2</v>
          </cell>
          <cell r="G845">
            <v>82837.5581636391</v>
          </cell>
          <cell r="H845">
            <v>1503.2531679955587</v>
          </cell>
        </row>
        <row r="846">
          <cell r="C846" t="str">
            <v>Nh©n c«ng ®iÒu chØnh t¨ng thªm NC x (1+0,1/2,638 ) x2,01x0,95</v>
          </cell>
          <cell r="G846">
            <v>17679.335883408676</v>
          </cell>
          <cell r="H846">
            <v>17679.335883408676</v>
          </cell>
        </row>
        <row r="847">
          <cell r="C847" t="str">
            <v>Chi phÝ m¸y ®iÒu chinh t¨ng thªm C1 =  MTCx1,13</v>
          </cell>
          <cell r="H847">
            <v>0</v>
          </cell>
        </row>
        <row r="848">
          <cell r="C848" t="str">
            <v>Chi phÝ s¶n xuÊt chung: 71% CFNC</v>
          </cell>
          <cell r="H848">
            <v>25336.245510584158</v>
          </cell>
        </row>
        <row r="849">
          <cell r="C849" t="str">
            <v>Thu nhËp chÞu thuÕ tÝnh tr­íc 6% Z</v>
          </cell>
          <cell r="H849">
            <v>15473.988533303036</v>
          </cell>
        </row>
        <row r="850">
          <cell r="A850">
            <v>46</v>
          </cell>
          <cell r="B850" t="str">
            <v>XN§-2</v>
          </cell>
          <cell r="C850" t="str">
            <v>Xµ nÐo ®óp 2 d©y</v>
          </cell>
          <cell r="H850">
            <v>219768.49012979888</v>
          </cell>
        </row>
        <row r="851">
          <cell r="C851" t="str">
            <v>a ) VËt liÖu</v>
          </cell>
          <cell r="H851">
            <v>74550</v>
          </cell>
        </row>
        <row r="852">
          <cell r="B852" t="str">
            <v>PL§G</v>
          </cell>
          <cell r="C852" t="str">
            <v>ThÐp lµm xµ</v>
          </cell>
          <cell r="D852" t="str">
            <v>kg</v>
          </cell>
          <cell r="E852">
            <v>7.1</v>
          </cell>
          <cell r="G852">
            <v>10500</v>
          </cell>
          <cell r="H852">
            <v>74550</v>
          </cell>
        </row>
        <row r="853">
          <cell r="C853" t="str">
            <v>b ) Nh©n c«ng</v>
          </cell>
          <cell r="G853">
            <v>17695.348119999999</v>
          </cell>
        </row>
        <row r="854">
          <cell r="B854" t="str">
            <v>05.6012</v>
          </cell>
          <cell r="C854" t="str">
            <v>L¾p xµ nÐo trªn cét ®· dùng</v>
          </cell>
          <cell r="D854" t="str">
            <v>Bé</v>
          </cell>
          <cell r="E854">
            <v>1</v>
          </cell>
          <cell r="G854">
            <v>17496</v>
          </cell>
          <cell r="H854">
            <v>17496</v>
          </cell>
        </row>
        <row r="855">
          <cell r="B855" t="str">
            <v>02.1351</v>
          </cell>
          <cell r="C855" t="str">
            <v>VËn chuyÓn xµ</v>
          </cell>
          <cell r="D855" t="str">
            <v>TÊn</v>
          </cell>
          <cell r="E855">
            <v>7.0999999999999995E-3</v>
          </cell>
          <cell r="G855">
            <v>28077.200000000001</v>
          </cell>
          <cell r="H855">
            <v>199.34811999999999</v>
          </cell>
        </row>
        <row r="856">
          <cell r="C856" t="str">
            <v>V/C tõ Hµ néi ®Õn huyÖn + bèc dì</v>
          </cell>
          <cell r="D856" t="str">
            <v>TÊn</v>
          </cell>
          <cell r="E856">
            <v>7.0999999999999995E-3</v>
          </cell>
          <cell r="G856">
            <v>266267.5581636391</v>
          </cell>
          <cell r="H856">
            <v>1890.4996629618374</v>
          </cell>
        </row>
        <row r="857">
          <cell r="C857" t="str">
            <v>VËn chuyÓn tõ huyÖn ®Õn tuyÕn + bèc dì</v>
          </cell>
          <cell r="D857" t="str">
            <v>TÊn</v>
          </cell>
          <cell r="E857">
            <v>7.0999999999999995E-3</v>
          </cell>
          <cell r="G857">
            <v>82837.5581636391</v>
          </cell>
          <cell r="H857">
            <v>588.14666296183759</v>
          </cell>
        </row>
        <row r="858">
          <cell r="C858" t="str">
            <v>Nh©n c«ng ®iÒu chØnh t¨ng thªm NC x (1+0,1/2,638 ) x2,01x0,95</v>
          </cell>
          <cell r="G858">
            <v>17374.785954986084</v>
          </cell>
          <cell r="H858">
            <v>17374.785954986084</v>
          </cell>
        </row>
        <row r="859">
          <cell r="C859" t="str">
            <v>Chi phÝ m¸y ®iÒu chinh t¨ng thªm C1 =  MTCx1,13</v>
          </cell>
          <cell r="H859">
            <v>0</v>
          </cell>
        </row>
        <row r="860">
          <cell r="C860" t="str">
            <v>Chi phÝ s¶n xuÊt chung: 71% CFNC</v>
          </cell>
          <cell r="H860">
            <v>24899.795193240119</v>
          </cell>
        </row>
        <row r="861">
          <cell r="C861" t="str">
            <v>Thu nhËp chÞu thuÕ tÝnh tr­íc 6% Z</v>
          </cell>
          <cell r="H861">
            <v>8219.9145356489917</v>
          </cell>
        </row>
        <row r="862">
          <cell r="A862">
            <v>47</v>
          </cell>
          <cell r="B862" t="str">
            <v>XN§-2a</v>
          </cell>
          <cell r="C862" t="str">
            <v>Xµ nÐo ®óp 2 d©y</v>
          </cell>
          <cell r="H862">
            <v>178025.87756724432</v>
          </cell>
        </row>
        <row r="863">
          <cell r="C863" t="str">
            <v>a ) VËt liÖu</v>
          </cell>
        </row>
        <row r="864">
          <cell r="B864">
            <v>1</v>
          </cell>
          <cell r="C864" t="str">
            <v>ThÐp lµm xµ</v>
          </cell>
          <cell r="D864" t="str">
            <v>kg</v>
          </cell>
          <cell r="E864">
            <v>9.9280000000000008</v>
          </cell>
          <cell r="G864">
            <v>10500</v>
          </cell>
          <cell r="H864">
            <v>104244.00000000001</v>
          </cell>
        </row>
        <row r="865">
          <cell r="C865" t="str">
            <v>b ) Nh©n c«ng</v>
          </cell>
          <cell r="G865">
            <v>17774.750441600001</v>
          </cell>
        </row>
        <row r="866">
          <cell r="B866" t="str">
            <v>05.6012</v>
          </cell>
          <cell r="C866" t="str">
            <v>L¾p xµ nÐo trªn cét ®· dùng</v>
          </cell>
          <cell r="D866" t="str">
            <v>Bé</v>
          </cell>
          <cell r="E866">
            <v>1</v>
          </cell>
          <cell r="G866">
            <v>17496</v>
          </cell>
          <cell r="H866">
            <v>17496</v>
          </cell>
        </row>
        <row r="867">
          <cell r="B867">
            <v>2</v>
          </cell>
          <cell r="C867" t="str">
            <v>VËn chuyÓn xµ</v>
          </cell>
          <cell r="D867" t="str">
            <v>TÊn</v>
          </cell>
          <cell r="E867">
            <v>9.9280000000000011E-3</v>
          </cell>
          <cell r="G867">
            <v>28077.200000000001</v>
          </cell>
          <cell r="H867">
            <v>278.75044160000004</v>
          </cell>
        </row>
        <row r="868">
          <cell r="C868" t="str">
            <v>V/C tõ Hµ néi ®Õn huyÖn + bèc dì</v>
          </cell>
          <cell r="D868" t="str">
            <v>TÊn</v>
          </cell>
          <cell r="E868">
            <v>9.9280000000000011E-3</v>
          </cell>
          <cell r="G868">
            <v>266267.5581636391</v>
          </cell>
          <cell r="H868">
            <v>2643.5043174486091</v>
          </cell>
        </row>
        <row r="869">
          <cell r="C869" t="str">
            <v>VËn chuyÓn tõ huyÖn ®Õn tuyÕn + bèc dì</v>
          </cell>
          <cell r="D869" t="str">
            <v>TÊn</v>
          </cell>
          <cell r="E869">
            <v>9.9280000000000011E-3</v>
          </cell>
          <cell r="G869">
            <v>82837.5581636391</v>
          </cell>
          <cell r="H869">
            <v>822.4112774486091</v>
          </cell>
        </row>
        <row r="870">
          <cell r="C870" t="str">
            <v>Nh©n c«ng ®iÒu chØnh t¨ng thªm NC x (1+0,1/2,638 ) x2,01x0,95</v>
          </cell>
          <cell r="G870">
            <v>17452.749854468217</v>
          </cell>
          <cell r="H870">
            <v>17452.749854468217</v>
          </cell>
        </row>
        <row r="871">
          <cell r="C871" t="str">
            <v>Chi phÝ m¸y ®iÒu chinh t¨ng thªm C1 =  MTCx1,13</v>
          </cell>
          <cell r="H871">
            <v>0</v>
          </cell>
        </row>
        <row r="872">
          <cell r="C872" t="str">
            <v>Chi phÝ s¶n xuÊt chung: 71% CFNC</v>
          </cell>
          <cell r="H872">
            <v>25011.525210208434</v>
          </cell>
        </row>
        <row r="873">
          <cell r="C873" t="str">
            <v>Thu nhËp chÞu thuÕ tÝnh tr­íc 6% Z</v>
          </cell>
          <cell r="H873">
            <v>10076.936466070432</v>
          </cell>
        </row>
        <row r="874">
          <cell r="A874">
            <v>48</v>
          </cell>
          <cell r="B874" t="str">
            <v>A30</v>
          </cell>
          <cell r="C874" t="str">
            <v>Sø nÐo h¹ thÕ A30</v>
          </cell>
          <cell r="H874">
            <v>9913.2416637325932</v>
          </cell>
        </row>
        <row r="875">
          <cell r="C875" t="str">
            <v>a ) VËt liÖu</v>
          </cell>
        </row>
        <row r="876">
          <cell r="B876">
            <v>1</v>
          </cell>
          <cell r="C876" t="str">
            <v>Sø h¹ thÕ A20 c¶ ty</v>
          </cell>
          <cell r="D876" t="str">
            <v>qu¶</v>
          </cell>
          <cell r="E876">
            <v>1</v>
          </cell>
          <cell r="G876">
            <v>5500</v>
          </cell>
          <cell r="H876">
            <v>5500</v>
          </cell>
        </row>
        <row r="877">
          <cell r="C877" t="str">
            <v>b ) Nh©n c«ng</v>
          </cell>
          <cell r="G877">
            <v>1058.0771999999999</v>
          </cell>
        </row>
        <row r="878">
          <cell r="B878">
            <v>1</v>
          </cell>
          <cell r="C878" t="str">
            <v>L¾p sø</v>
          </cell>
          <cell r="D878" t="str">
            <v>Bé</v>
          </cell>
          <cell r="E878">
            <v>1</v>
          </cell>
          <cell r="G878">
            <v>1030</v>
          </cell>
          <cell r="H878">
            <v>1030</v>
          </cell>
        </row>
        <row r="879">
          <cell r="B879">
            <v>2</v>
          </cell>
          <cell r="C879" t="str">
            <v>VËn chuyÓn sø</v>
          </cell>
          <cell r="D879" t="str">
            <v>TÊn</v>
          </cell>
          <cell r="E879">
            <v>1E-3</v>
          </cell>
          <cell r="G879">
            <v>28077.200000000001</v>
          </cell>
          <cell r="H879">
            <v>28.077200000000001</v>
          </cell>
        </row>
        <row r="880">
          <cell r="C880" t="str">
            <v>V/C tõ Hµ néi ®Õn huyÖn + bèc dì</v>
          </cell>
          <cell r="D880" t="str">
            <v>TÊn</v>
          </cell>
          <cell r="E880">
            <v>1E-3</v>
          </cell>
          <cell r="G880">
            <v>266267.5581636391</v>
          </cell>
          <cell r="H880">
            <v>266.26755816363908</v>
          </cell>
        </row>
        <row r="881">
          <cell r="C881" t="str">
            <v>Nh©n c«ng ®iÒu chØnh t¨ng thªm NC x (1+0,1/2,638 ) x2,01x0,95</v>
          </cell>
          <cell r="G881">
            <v>1038.9094777441996</v>
          </cell>
          <cell r="H881">
            <v>1038.9094777441996</v>
          </cell>
        </row>
        <row r="882">
          <cell r="C882" t="str">
            <v>Chi phÝ m¸y ®iÒu chinh t¨ng thªm C1 =  MTCx1,13</v>
          </cell>
          <cell r="H882">
            <v>0</v>
          </cell>
        </row>
        <row r="883">
          <cell r="C883" t="str">
            <v>Chi phÝ s¶n xuÊt chung: 71% CFNC</v>
          </cell>
          <cell r="H883">
            <v>1488.8605411983815</v>
          </cell>
        </row>
        <row r="884">
          <cell r="C884" t="str">
            <v>Thu nhËp chÞu thuÕ tÝnh tr­íc 6% Z</v>
          </cell>
          <cell r="H884">
            <v>561.12688662637322</v>
          </cell>
        </row>
        <row r="885">
          <cell r="A885" t="str">
            <v>48.</v>
          </cell>
          <cell r="B885" t="str">
            <v>A20</v>
          </cell>
          <cell r="C885" t="str">
            <v>Sø nÐo</v>
          </cell>
          <cell r="H885">
            <v>7166.0782861319849</v>
          </cell>
        </row>
        <row r="886">
          <cell r="C886" t="str">
            <v>a ) VËt liÖu</v>
          </cell>
        </row>
        <row r="887">
          <cell r="B887">
            <v>1</v>
          </cell>
          <cell r="C887" t="str">
            <v>Sø h¹ thÕ A20</v>
          </cell>
          <cell r="D887" t="str">
            <v>qu¶</v>
          </cell>
          <cell r="E887">
            <v>1</v>
          </cell>
          <cell r="G887">
            <v>3000</v>
          </cell>
          <cell r="H887">
            <v>3000</v>
          </cell>
        </row>
        <row r="888">
          <cell r="C888" t="str">
            <v>b ) Nh©n c«ng</v>
          </cell>
          <cell r="G888">
            <v>1031.03</v>
          </cell>
        </row>
        <row r="889">
          <cell r="B889">
            <v>1</v>
          </cell>
          <cell r="C889" t="str">
            <v>L¾p sø</v>
          </cell>
          <cell r="D889" t="str">
            <v>Bé</v>
          </cell>
          <cell r="E889">
            <v>1</v>
          </cell>
          <cell r="G889">
            <v>1030</v>
          </cell>
          <cell r="H889">
            <v>1030</v>
          </cell>
        </row>
        <row r="890">
          <cell r="B890">
            <v>2</v>
          </cell>
          <cell r="C890" t="str">
            <v>VËn chuyÓn sø</v>
          </cell>
          <cell r="D890" t="str">
            <v>TÊn</v>
          </cell>
          <cell r="E890">
            <v>1E-3</v>
          </cell>
          <cell r="G890">
            <v>1030</v>
          </cell>
          <cell r="H890">
            <v>1.03</v>
          </cell>
        </row>
        <row r="891">
          <cell r="C891" t="str">
            <v>V/C tõ Hµ néi ®Õn huyÖn + bèc dì</v>
          </cell>
          <cell r="D891" t="str">
            <v>TÊn</v>
          </cell>
          <cell r="E891">
            <v>1E-3</v>
          </cell>
          <cell r="G891">
            <v>266267.5581636391</v>
          </cell>
          <cell r="H891">
            <v>266.26755816363908</v>
          </cell>
        </row>
        <row r="892">
          <cell r="C892" t="str">
            <v>Nh©n c«ng ®iÒu chØnh t¨ng thªm NC x (1+0,1/2,638 ) x2,01x0,95</v>
          </cell>
          <cell r="G892">
            <v>1012.3522544844574</v>
          </cell>
          <cell r="H892">
            <v>1012.3522544844574</v>
          </cell>
        </row>
        <row r="893">
          <cell r="C893" t="str">
            <v>Chi phÝ m¸y ®iÒu chinh t¨ng thªm C1 =  MTCx1,13</v>
          </cell>
          <cell r="H893">
            <v>0</v>
          </cell>
        </row>
        <row r="894">
          <cell r="C894" t="str">
            <v>Chi phÝ s¶n xuÊt chung: 71% CFNC</v>
          </cell>
          <cell r="H894">
            <v>1450.8014006839646</v>
          </cell>
        </row>
        <row r="895">
          <cell r="C895" t="str">
            <v>Thu nhËp chÞu thuÕ tÝnh tr­íc 6% Z</v>
          </cell>
          <cell r="H895">
            <v>405.62707279992367</v>
          </cell>
        </row>
        <row r="896">
          <cell r="A896">
            <v>49</v>
          </cell>
          <cell r="C896" t="str">
            <v>Xµ ®ì d©y sau c«ng t¬ X-8</v>
          </cell>
          <cell r="H896">
            <v>135632.49462788954</v>
          </cell>
        </row>
        <row r="897">
          <cell r="C897" t="str">
            <v>a ) VËt liÖu</v>
          </cell>
        </row>
        <row r="898">
          <cell r="B898">
            <v>1</v>
          </cell>
          <cell r="C898" t="str">
            <v>ThÐp lµm xµ</v>
          </cell>
          <cell r="D898" t="str">
            <v>kg</v>
          </cell>
          <cell r="E898">
            <v>6.88</v>
          </cell>
          <cell r="G898">
            <v>9726</v>
          </cell>
          <cell r="H898">
            <v>66914.880000000005</v>
          </cell>
        </row>
        <row r="899">
          <cell r="C899" t="str">
            <v>b ) Nh©n c«ng</v>
          </cell>
          <cell r="G899">
            <v>17302.471136</v>
          </cell>
        </row>
        <row r="900">
          <cell r="B900">
            <v>1</v>
          </cell>
          <cell r="C900" t="str">
            <v xml:space="preserve">L¾p xµ </v>
          </cell>
          <cell r="D900" t="str">
            <v>Bé</v>
          </cell>
          <cell r="E900">
            <v>1</v>
          </cell>
          <cell r="G900">
            <v>17109.3</v>
          </cell>
          <cell r="H900">
            <v>17109.3</v>
          </cell>
        </row>
        <row r="901">
          <cell r="B901">
            <v>2</v>
          </cell>
          <cell r="C901" t="str">
            <v>VËn chuyÓn xµ</v>
          </cell>
          <cell r="D901" t="str">
            <v>TÊn</v>
          </cell>
          <cell r="E901">
            <v>6.8799999999999998E-3</v>
          </cell>
          <cell r="G901">
            <v>28077.200000000001</v>
          </cell>
          <cell r="H901">
            <v>193.17113599999999</v>
          </cell>
        </row>
        <row r="902">
          <cell r="C902" t="str">
            <v>V/C tõ Hµ néi ®Õn huyÖn + bèc dì</v>
          </cell>
          <cell r="D902" t="str">
            <v>TÊn</v>
          </cell>
          <cell r="E902">
            <v>6.8799999999999998E-3</v>
          </cell>
          <cell r="G902">
            <v>266267.5581636391</v>
          </cell>
          <cell r="H902">
            <v>1831.9208001658369</v>
          </cell>
        </row>
        <row r="903">
          <cell r="C903" t="str">
            <v>VËn chuyÓn tõ huyÖn ®Õn tuyÕn + bèc dì</v>
          </cell>
          <cell r="D903" t="str">
            <v>TÊn</v>
          </cell>
          <cell r="E903">
            <v>6.8799999999999998E-3</v>
          </cell>
          <cell r="G903">
            <v>82837.5581636391</v>
          </cell>
          <cell r="H903">
            <v>569.92240016583696</v>
          </cell>
        </row>
        <row r="904">
          <cell r="C904" t="str">
            <v>Nh©n c«ng ®iÒu chØnh t¨ng thªm NC x (1+0,1/2,638 ) x2,01x0,95</v>
          </cell>
          <cell r="G904">
            <v>16989.026180306926</v>
          </cell>
          <cell r="H904">
            <v>16989.026180306926</v>
          </cell>
        </row>
        <row r="905">
          <cell r="C905" t="str">
            <v>Chi phÝ m¸y ®iÒu chinh t¨ng thªm C1 =  MTCx1,13</v>
          </cell>
          <cell r="H905">
            <v>0</v>
          </cell>
        </row>
        <row r="906">
          <cell r="C906" t="str">
            <v>Chi phÝ s¶n xuÊt chung: 71% CFNC</v>
          </cell>
          <cell r="H906">
            <v>24346.963094577914</v>
          </cell>
        </row>
        <row r="907">
          <cell r="C907" t="str">
            <v>Thu nhËp chÞu thuÕ tÝnh tr­íc 6% Z</v>
          </cell>
          <cell r="H907">
            <v>7677.311016672993</v>
          </cell>
        </row>
        <row r="908">
          <cell r="A908">
            <v>50</v>
          </cell>
          <cell r="C908" t="str">
            <v>Gi¸ l¾p hép c«ng t¬ cét ®¬n</v>
          </cell>
          <cell r="H908">
            <v>164478.95169878445</v>
          </cell>
        </row>
        <row r="909">
          <cell r="C909" t="str">
            <v>a ) VËt liÖu</v>
          </cell>
        </row>
        <row r="910">
          <cell r="B910">
            <v>1</v>
          </cell>
          <cell r="C910" t="str">
            <v>ThÐp lµm gi¸</v>
          </cell>
          <cell r="D910" t="str">
            <v>kg</v>
          </cell>
          <cell r="E910">
            <v>8.8800000000000008</v>
          </cell>
          <cell r="G910">
            <v>10500</v>
          </cell>
          <cell r="H910">
            <v>93240.000000000015</v>
          </cell>
        </row>
        <row r="911">
          <cell r="C911" t="str">
            <v>b ) Nh©n c«ng</v>
          </cell>
          <cell r="G911">
            <v>17358.625536</v>
          </cell>
        </row>
        <row r="912">
          <cell r="B912">
            <v>1</v>
          </cell>
          <cell r="C912" t="str">
            <v>L¾p gi¸</v>
          </cell>
          <cell r="D912" t="str">
            <v>Bé</v>
          </cell>
          <cell r="E912">
            <v>1</v>
          </cell>
          <cell r="G912">
            <v>17109.3</v>
          </cell>
          <cell r="H912">
            <v>17109.3</v>
          </cell>
        </row>
        <row r="913">
          <cell r="B913">
            <v>2</v>
          </cell>
          <cell r="C913" t="str">
            <v>VËn chuyÓn thÐp</v>
          </cell>
          <cell r="D913" t="str">
            <v>TÊn</v>
          </cell>
          <cell r="E913">
            <v>8.8800000000000007E-3</v>
          </cell>
          <cell r="G913">
            <v>28077.200000000001</v>
          </cell>
          <cell r="H913">
            <v>249.32553600000003</v>
          </cell>
        </row>
        <row r="914">
          <cell r="C914" t="str">
            <v>V/C tõ Hµ néi ®Õn huyÖn + bèc dì</v>
          </cell>
          <cell r="D914" t="str">
            <v>TÊn</v>
          </cell>
          <cell r="E914">
            <v>8.8800000000000007E-3</v>
          </cell>
          <cell r="G914">
            <v>266267.5581636391</v>
          </cell>
          <cell r="H914">
            <v>2364.4559164931152</v>
          </cell>
        </row>
        <row r="915">
          <cell r="C915" t="str">
            <v>VËn chuyÓn tõ huyÖn ®Õn tuyÕn + bèc dì</v>
          </cell>
          <cell r="D915" t="str">
            <v>TÊn</v>
          </cell>
          <cell r="E915">
            <v>8.8800000000000007E-3</v>
          </cell>
          <cell r="G915">
            <v>82837.5581636391</v>
          </cell>
          <cell r="H915">
            <v>735.59751649311522</v>
          </cell>
        </row>
        <row r="916">
          <cell r="C916" t="str">
            <v>Nh©n c«ng ®iÒu chØnh t¨ng thªm NC x (1+0,1/2,638 ) x2,01x0,95</v>
          </cell>
          <cell r="G916">
            <v>17044.163308653551</v>
          </cell>
          <cell r="H916">
            <v>17044.163308653551</v>
          </cell>
        </row>
        <row r="917">
          <cell r="C917" t="str">
            <v>Chi phÝ m¸y ®iÒu chinh t¨ng thªm C1 =  MTCx1,13</v>
          </cell>
          <cell r="H917">
            <v>0</v>
          </cell>
        </row>
        <row r="918">
          <cell r="C918" t="str">
            <v>Chi phÝ s¶n xuÊt chung: 71% CFNC</v>
          </cell>
          <cell r="H918">
            <v>24425.980079704019</v>
          </cell>
        </row>
        <row r="919">
          <cell r="C919" t="str">
            <v>Thu nhËp chÞu thuÕ tÝnh tr­íc 6% Z</v>
          </cell>
          <cell r="H919">
            <v>9310.12934144063</v>
          </cell>
        </row>
        <row r="920">
          <cell r="A920">
            <v>51</v>
          </cell>
          <cell r="C920" t="str">
            <v>Gi¸ l¾p hép c«ng t¬ cét ®«i</v>
          </cell>
          <cell r="H920">
            <v>185476.60773194433</v>
          </cell>
        </row>
        <row r="921">
          <cell r="C921" t="str">
            <v>a ) VËt liÖu</v>
          </cell>
        </row>
        <row r="922">
          <cell r="B922">
            <v>1</v>
          </cell>
          <cell r="C922" t="str">
            <v>ThÐp lµm gi¸</v>
          </cell>
          <cell r="D922" t="str">
            <v>kg</v>
          </cell>
          <cell r="E922">
            <v>10.69</v>
          </cell>
          <cell r="G922">
            <v>10500</v>
          </cell>
          <cell r="H922">
            <v>112245</v>
          </cell>
        </row>
        <row r="923">
          <cell r="C923" t="str">
            <v>b ) Nh©n c«ng</v>
          </cell>
          <cell r="G923">
            <v>17409.445267999999</v>
          </cell>
        </row>
        <row r="924">
          <cell r="B924">
            <v>1</v>
          </cell>
          <cell r="C924" t="str">
            <v>L¾p gi¸</v>
          </cell>
          <cell r="D924" t="str">
            <v>Bé</v>
          </cell>
          <cell r="E924">
            <v>1</v>
          </cell>
          <cell r="G924">
            <v>17109.3</v>
          </cell>
          <cell r="H924">
            <v>17109.3</v>
          </cell>
        </row>
        <row r="925">
          <cell r="B925">
            <v>2</v>
          </cell>
          <cell r="C925" t="str">
            <v>VËn chuyÓn thÐp</v>
          </cell>
          <cell r="D925" t="str">
            <v>TÊn</v>
          </cell>
          <cell r="E925">
            <v>1.069E-2</v>
          </cell>
          <cell r="G925">
            <v>28077.200000000001</v>
          </cell>
          <cell r="H925">
            <v>300.14526799999999</v>
          </cell>
        </row>
        <row r="926">
          <cell r="C926" t="str">
            <v>V/C tõ Hµ néi ®Õn huyÖn + bèc dì</v>
          </cell>
          <cell r="D926" t="str">
            <v>TÊn</v>
          </cell>
          <cell r="E926">
            <v>1.069E-2</v>
          </cell>
          <cell r="G926">
            <v>266267.5581636391</v>
          </cell>
          <cell r="H926">
            <v>2846.4001967693021</v>
          </cell>
        </row>
        <row r="927">
          <cell r="C927" t="str">
            <v>VËn chuyÓn tõ huyÖn ®Õn tuyÕn + bèc dì</v>
          </cell>
          <cell r="D927" t="str">
            <v>TÊn</v>
          </cell>
          <cell r="E927">
            <v>1.069E-2</v>
          </cell>
          <cell r="G927">
            <v>82837.5581636391</v>
          </cell>
          <cell r="H927">
            <v>885.53349676930202</v>
          </cell>
        </row>
        <row r="928">
          <cell r="C928" t="str">
            <v>Nh©n c«ng ®iÒu chØnh t¨ng thªm NC x (1+0,1/2,638 ) x2,01x0,95</v>
          </cell>
          <cell r="G928">
            <v>17094.062409807251</v>
          </cell>
          <cell r="H928">
            <v>17094.062409807251</v>
          </cell>
        </row>
        <row r="929">
          <cell r="C929" t="str">
            <v>Chi phÝ m¸y ®iÒu chinh t¨ng thªm C1 =  MTCx1,13</v>
          </cell>
          <cell r="H929">
            <v>0</v>
          </cell>
        </row>
        <row r="930">
          <cell r="C930" t="str">
            <v>Chi phÝ s¶n xuÊt chung: 71% CFNC</v>
          </cell>
          <cell r="H930">
            <v>24497.490451243149</v>
          </cell>
        </row>
        <row r="931">
          <cell r="C931" t="str">
            <v>Thu nhËp chÞu thuÕ tÝnh tr­íc 6% Z</v>
          </cell>
          <cell r="H931">
            <v>10498.675909355339</v>
          </cell>
        </row>
        <row r="932">
          <cell r="A932">
            <v>52</v>
          </cell>
          <cell r="B932" t="str">
            <v>PVC-35</v>
          </cell>
          <cell r="C932" t="str">
            <v>D©y dÉn bäc</v>
          </cell>
          <cell r="H932">
            <v>648.58802774011804</v>
          </cell>
        </row>
        <row r="933">
          <cell r="C933" t="str">
            <v>D©y dÉn AV</v>
          </cell>
          <cell r="D933" t="str">
            <v>m</v>
          </cell>
          <cell r="E933">
            <v>0</v>
          </cell>
          <cell r="G933">
            <v>5273</v>
          </cell>
          <cell r="H933">
            <v>0</v>
          </cell>
        </row>
        <row r="934">
          <cell r="B934" t="str">
            <v>06.6123</v>
          </cell>
          <cell r="C934" t="str">
            <v>R¶i d©y</v>
          </cell>
          <cell r="D934" t="str">
            <v>m</v>
          </cell>
          <cell r="E934">
            <v>1</v>
          </cell>
          <cell r="G934">
            <v>159</v>
          </cell>
          <cell r="H934">
            <v>159</v>
          </cell>
        </row>
        <row r="935">
          <cell r="C935" t="str">
            <v>V/c + bèc dì tõ huyÖn ®Õn tuyÕn</v>
          </cell>
          <cell r="D935" t="str">
            <v>TÊn</v>
          </cell>
          <cell r="E935">
            <v>1.1400000000000001E-4</v>
          </cell>
          <cell r="G935">
            <v>84975.865369203937</v>
          </cell>
          <cell r="H935">
            <v>9.6872486520892487</v>
          </cell>
        </row>
        <row r="936">
          <cell r="C936" t="str">
            <v>VËn chuyÓn tõ §iÖn lùc ®Õn tuyÕn</v>
          </cell>
          <cell r="D936" t="str">
            <v>TÊn</v>
          </cell>
          <cell r="E936">
            <v>1.1400000000000001E-4</v>
          </cell>
          <cell r="G936">
            <v>82837.5581636391</v>
          </cell>
          <cell r="H936">
            <v>9.4434816306548583</v>
          </cell>
        </row>
        <row r="937">
          <cell r="C937" t="str">
            <v>§Òn bï thi c«ng, l¸n tr¹i, lµm ®­êng t¹m</v>
          </cell>
          <cell r="D937" t="str">
            <v>m</v>
          </cell>
          <cell r="E937">
            <v>1</v>
          </cell>
          <cell r="G937">
            <v>20</v>
          </cell>
          <cell r="H937">
            <v>20</v>
          </cell>
        </row>
        <row r="938">
          <cell r="C938" t="str">
            <v>KÐo d©y qua vÞ trÝ bÎ gãc + v­ît ®­êng...</v>
          </cell>
          <cell r="D938" t="str">
            <v>m</v>
          </cell>
          <cell r="E938">
            <v>1</v>
          </cell>
          <cell r="G938">
            <v>10</v>
          </cell>
          <cell r="H938">
            <v>10</v>
          </cell>
        </row>
        <row r="939">
          <cell r="C939" t="str">
            <v>Nh©n c«ng ®iÒu chØnh t¨ng thªm NC x (1+0,1/2,638 ) x 2,01-1</v>
          </cell>
          <cell r="H939">
            <v>165.93846057619402</v>
          </cell>
        </row>
        <row r="940">
          <cell r="C940" t="str">
            <v>Chi phÝ m¸y ®iÒu chinh t¨ng thªm C1 =  MTCx1,047</v>
          </cell>
          <cell r="H940">
            <v>0</v>
          </cell>
        </row>
        <row r="941">
          <cell r="C941" t="str">
            <v>Chi phÝ s¶n xuÊt chung: 71% CFNC</v>
          </cell>
          <cell r="H941">
            <v>237.80630700909774</v>
          </cell>
        </row>
        <row r="942">
          <cell r="C942" t="str">
            <v>Thu nhËp chÞu thuÕ tÝnh tr­íc 6% Z</v>
          </cell>
          <cell r="H942">
            <v>36.71252987208215</v>
          </cell>
        </row>
        <row r="943">
          <cell r="A943">
            <v>53</v>
          </cell>
          <cell r="B943" t="str">
            <v>PVC-50</v>
          </cell>
          <cell r="C943" t="str">
            <v>D©y dÉn bäc</v>
          </cell>
          <cell r="H943">
            <v>839.2432967965733</v>
          </cell>
        </row>
        <row r="944">
          <cell r="C944" t="str">
            <v>D©y dÉn AV</v>
          </cell>
          <cell r="D944" t="str">
            <v>km</v>
          </cell>
          <cell r="E944">
            <v>1</v>
          </cell>
          <cell r="H944">
            <v>0</v>
          </cell>
        </row>
        <row r="945">
          <cell r="B945" t="str">
            <v>06.6124</v>
          </cell>
          <cell r="C945" t="str">
            <v>R¶i d©y</v>
          </cell>
          <cell r="D945" t="str">
            <v>m</v>
          </cell>
          <cell r="E945">
            <v>1</v>
          </cell>
          <cell r="G945">
            <v>208.012</v>
          </cell>
          <cell r="H945">
            <v>208.012</v>
          </cell>
        </row>
        <row r="946">
          <cell r="C946" t="str">
            <v>V/c + bèc dì tõ huyÖn ®Õn tuyÕn</v>
          </cell>
          <cell r="D946" t="str">
            <v>TÊn</v>
          </cell>
          <cell r="E946">
            <v>1.9600000000000002E-4</v>
          </cell>
          <cell r="G946">
            <v>84975.865369203937</v>
          </cell>
          <cell r="H946">
            <v>16.655269612363973</v>
          </cell>
        </row>
        <row r="947">
          <cell r="C947" t="str">
            <v>VËn chuyÓn tõ §iÖn lùc ®Õn tuyÕn</v>
          </cell>
          <cell r="D947" t="str">
            <v>TÊn</v>
          </cell>
          <cell r="E947">
            <v>1.9600000000000002E-4</v>
          </cell>
          <cell r="G947">
            <v>82837.5581636391</v>
          </cell>
          <cell r="H947">
            <v>16.236161400073264</v>
          </cell>
        </row>
        <row r="948">
          <cell r="C948" t="str">
            <v>§Òn bï thi c«ng, l¸n tr¹i, lµm ®­êng t¹m</v>
          </cell>
          <cell r="D948" t="str">
            <v>m</v>
          </cell>
          <cell r="E948">
            <v>1</v>
          </cell>
          <cell r="G948">
            <v>20</v>
          </cell>
          <cell r="H948">
            <v>20</v>
          </cell>
        </row>
        <row r="949">
          <cell r="C949" t="str">
            <v>KÐo d©y qua vÞ trÝ bÎ gãc + v­ît ®­êng...</v>
          </cell>
          <cell r="D949" t="str">
            <v>m</v>
          </cell>
          <cell r="E949">
            <v>1</v>
          </cell>
          <cell r="G949">
            <v>10</v>
          </cell>
          <cell r="H949">
            <v>10</v>
          </cell>
        </row>
        <row r="950">
          <cell r="C950" t="str">
            <v>Nh©n c«ng ®iÒu chØnh t¨ng thªm NC x (1+0,1/2,638 ) x 2,01-1</v>
          </cell>
          <cell r="H950">
            <v>214.06257791205448</v>
          </cell>
        </row>
        <row r="951">
          <cell r="C951" t="str">
            <v>Chi phÝ m¸y ®iÒu chinh t¨ng thªm C1 =  MTCx1,047</v>
          </cell>
          <cell r="H951">
            <v>0</v>
          </cell>
        </row>
        <row r="952">
          <cell r="C952" t="str">
            <v>Chi phÝ s¶n xuÊt chung: 71% CFNC</v>
          </cell>
          <cell r="H952">
            <v>306.77295031755864</v>
          </cell>
        </row>
        <row r="953">
          <cell r="C953" t="str">
            <v>Thu nhËp chÞu thuÕ tÝnh tr­íc 6% Z</v>
          </cell>
          <cell r="H953">
            <v>47.504337554523019</v>
          </cell>
        </row>
        <row r="954">
          <cell r="A954">
            <v>54</v>
          </cell>
          <cell r="B954" t="str">
            <v>PVC-70</v>
          </cell>
          <cell r="C954" t="str">
            <v>D©y dÉn bäc</v>
          </cell>
          <cell r="H954">
            <v>1110.164361954834</v>
          </cell>
        </row>
        <row r="955">
          <cell r="C955" t="str">
            <v>D©y dÉn AV</v>
          </cell>
          <cell r="D955" t="str">
            <v>km</v>
          </cell>
          <cell r="H955">
            <v>0</v>
          </cell>
        </row>
        <row r="956">
          <cell r="B956" t="str">
            <v>06.6125</v>
          </cell>
          <cell r="C956" t="str">
            <v>R¶i d©y</v>
          </cell>
          <cell r="D956" t="str">
            <v>m</v>
          </cell>
          <cell r="E956">
            <v>1</v>
          </cell>
          <cell r="G956">
            <v>279.51600000000002</v>
          </cell>
          <cell r="H956">
            <v>279.51600000000002</v>
          </cell>
        </row>
        <row r="957">
          <cell r="C957" t="str">
            <v>V/c + bèc dì tõ huyÖn ®Õn tuyÕn</v>
          </cell>
          <cell r="D957" t="str">
            <v>TÊn</v>
          </cell>
          <cell r="E957">
            <v>2.7500000000000002E-4</v>
          </cell>
          <cell r="G957">
            <v>84975.865369203937</v>
          </cell>
          <cell r="H957">
            <v>23.368362976531085</v>
          </cell>
        </row>
        <row r="958">
          <cell r="C958" t="str">
            <v>VËn chuyÓn tõ §iÖn lùc ®Õn tuyÕn</v>
          </cell>
          <cell r="D958" t="str">
            <v>TÊn</v>
          </cell>
          <cell r="E958">
            <v>2.7500000000000002E-4</v>
          </cell>
          <cell r="G958">
            <v>82837.5581636391</v>
          </cell>
          <cell r="H958">
            <v>22.780328495000752</v>
          </cell>
        </row>
        <row r="959">
          <cell r="C959" t="str">
            <v>§Òn bï thi c«ng, l¸n tr¹i, lµm ®­êng t¹m</v>
          </cell>
          <cell r="D959" t="str">
            <v>m</v>
          </cell>
          <cell r="E959">
            <v>1</v>
          </cell>
          <cell r="G959">
            <v>20</v>
          </cell>
          <cell r="H959">
            <v>20</v>
          </cell>
        </row>
        <row r="960">
          <cell r="C960" t="str">
            <v>KÐo d©y qua vÞ trÝ bÎ gãc + v­ît ®­êng...</v>
          </cell>
          <cell r="D960" t="str">
            <v>m</v>
          </cell>
          <cell r="E960">
            <v>1</v>
          </cell>
          <cell r="G960">
            <v>10</v>
          </cell>
          <cell r="H960">
            <v>10</v>
          </cell>
        </row>
        <row r="961">
          <cell r="C961" t="str">
            <v>Nh©n c«ng ®iÒu chØnh t¨ng thªm NC x (1+0,1/2,638 ) x 2,01-1</v>
          </cell>
          <cell r="H961">
            <v>284.27123877028038</v>
          </cell>
        </row>
        <row r="962">
          <cell r="C962" t="str">
            <v>Chi phÝ m¸y ®iÒu chinh t¨ng thªm C1 =  MTCx1,047</v>
          </cell>
          <cell r="H962">
            <v>0</v>
          </cell>
        </row>
        <row r="963">
          <cell r="C963" t="str">
            <v>Chi phÝ s¶n xuÊt chung: 71% CFNC</v>
          </cell>
          <cell r="H963">
            <v>407.38893952689904</v>
          </cell>
        </row>
        <row r="964">
          <cell r="C964" t="str">
            <v>Thu nhËp chÞu thuÕ tÝnh tr­íc 6% Z</v>
          </cell>
          <cell r="H964">
            <v>62.839492186122676</v>
          </cell>
        </row>
        <row r="965">
          <cell r="A965">
            <v>55</v>
          </cell>
          <cell r="B965" t="str">
            <v>PVC-95</v>
          </cell>
          <cell r="C965" t="str">
            <v>D©y dÉn nh«m bäc</v>
          </cell>
          <cell r="H965">
            <v>1538.2672271405218</v>
          </cell>
        </row>
        <row r="966">
          <cell r="C966" t="str">
            <v>D©y dÉn AV</v>
          </cell>
          <cell r="D966" t="str">
            <v>m</v>
          </cell>
          <cell r="G966">
            <v>9200</v>
          </cell>
          <cell r="H966">
            <v>0</v>
          </cell>
        </row>
        <row r="967">
          <cell r="B967" t="str">
            <v>06.6126</v>
          </cell>
          <cell r="C967" t="str">
            <v>R¶i d©y</v>
          </cell>
          <cell r="D967" t="str">
            <v>m</v>
          </cell>
          <cell r="E967">
            <v>1</v>
          </cell>
          <cell r="G967">
            <v>382</v>
          </cell>
          <cell r="H967">
            <v>382</v>
          </cell>
        </row>
        <row r="968">
          <cell r="C968" t="str">
            <v>V/c + bèc dì tõ huyÖn ®Õn tuyÕn</v>
          </cell>
          <cell r="D968" t="str">
            <v>TÊn</v>
          </cell>
          <cell r="E968">
            <v>3.0840000000000002E-4</v>
          </cell>
          <cell r="G968">
            <v>84975.865369203937</v>
          </cell>
          <cell r="H968">
            <v>26.206556879862497</v>
          </cell>
        </row>
        <row r="969">
          <cell r="C969" t="str">
            <v>VËn chuyÓn tõ §iÖn lùc ®Õn tuyÕn</v>
          </cell>
          <cell r="D969" t="str">
            <v>TÊn</v>
          </cell>
          <cell r="E969">
            <v>3.0840000000000002E-4</v>
          </cell>
          <cell r="G969">
            <v>82837.5581636391</v>
          </cell>
          <cell r="H969">
            <v>25.547102937666299</v>
          </cell>
        </row>
        <row r="970">
          <cell r="C970" t="str">
            <v>§Òn bï thi c«ng, l¸n tr¹i, lµm ®­êng t¹m</v>
          </cell>
          <cell r="D970" t="str">
            <v>m</v>
          </cell>
          <cell r="E970">
            <v>1</v>
          </cell>
          <cell r="G970">
            <v>20</v>
          </cell>
          <cell r="H970">
            <v>20</v>
          </cell>
        </row>
        <row r="971">
          <cell r="C971" t="str">
            <v>KÐo d©y qua vÞ trÝ bÎ gãc + v­ît ®­êng...</v>
          </cell>
          <cell r="D971" t="str">
            <v>m</v>
          </cell>
          <cell r="E971">
            <v>1</v>
          </cell>
          <cell r="G971">
            <v>10</v>
          </cell>
          <cell r="H971">
            <v>10</v>
          </cell>
        </row>
        <row r="972">
          <cell r="C972" t="str">
            <v>Nh©n c«ng ®iÒu chØnh t¨ng thªm NC x (1+0,1/2,638 ) x 2,01-1</v>
          </cell>
          <cell r="H972">
            <v>384.89867778620146</v>
          </cell>
        </row>
        <row r="973">
          <cell r="C973" t="str">
            <v>Chi phÝ m¸y ®iÒu chinh t¨ng thªm C1 =  MTCx1,047</v>
          </cell>
        </row>
        <row r="974">
          <cell r="C974" t="str">
            <v>Chi phÝ s¶n xuÊt chung: 71% CFNC</v>
          </cell>
          <cell r="H974">
            <v>602.54315969864854</v>
          </cell>
        </row>
        <row r="975">
          <cell r="C975" t="str">
            <v>Thu nhËp chÞu thuÕ tÝnh tr­íc 6% Z</v>
          </cell>
          <cell r="H975">
            <v>87.07172983814273</v>
          </cell>
        </row>
        <row r="976">
          <cell r="A976">
            <v>56</v>
          </cell>
          <cell r="B976" t="str">
            <v>CC-35</v>
          </cell>
          <cell r="C976" t="str">
            <v xml:space="preserve">CÆp c¸p </v>
          </cell>
          <cell r="H976">
            <v>8421.1818155041692</v>
          </cell>
        </row>
        <row r="977">
          <cell r="C977" t="str">
            <v xml:space="preserve">CÆp c¸p nh«m c¸c lo¹i </v>
          </cell>
          <cell r="D977" t="str">
            <v>C¸i</v>
          </cell>
          <cell r="E977">
            <v>1</v>
          </cell>
          <cell r="G977">
            <v>6250</v>
          </cell>
          <cell r="H977">
            <v>6250</v>
          </cell>
        </row>
        <row r="978">
          <cell r="B978" t="str">
            <v>06.2130</v>
          </cell>
          <cell r="C978" t="str">
            <v>L¾p ®Æt</v>
          </cell>
          <cell r="E978">
            <v>1</v>
          </cell>
          <cell r="G978">
            <v>500</v>
          </cell>
          <cell r="H978">
            <v>500</v>
          </cell>
        </row>
        <row r="979">
          <cell r="C979" t="str">
            <v>Nh©n c«ng ®iÒu chØnh t¨ng thªm NC x (1+0,1/2,638 ) x 2,01-1</v>
          </cell>
          <cell r="H979">
            <v>490.94219105382842</v>
          </cell>
        </row>
        <row r="980">
          <cell r="C980" t="str">
            <v>Chi phÝ m¸y ®iÒu chinh t¨ng thªm C1 =  MTCx1,047</v>
          </cell>
          <cell r="H980">
            <v>0</v>
          </cell>
        </row>
        <row r="981">
          <cell r="C981" t="str">
            <v>Chi phÝ s¶n xuÊt chung: 71% CFNC</v>
          </cell>
          <cell r="H981">
            <v>703.56895564821809</v>
          </cell>
        </row>
        <row r="982">
          <cell r="C982" t="str">
            <v>Thu nhËp chÞu thuÕ tÝnh tr­íc 6% Z</v>
          </cell>
          <cell r="H982">
            <v>476.6706688021228</v>
          </cell>
        </row>
        <row r="983">
          <cell r="A983">
            <v>57</v>
          </cell>
          <cell r="B983" t="str">
            <v>CC-50</v>
          </cell>
          <cell r="C983" t="str">
            <v>KÑp c¸p nh«m</v>
          </cell>
          <cell r="H983">
            <v>11389.022293404092</v>
          </cell>
        </row>
        <row r="984">
          <cell r="C984" t="str">
            <v xml:space="preserve">CÆp c¸p nh«m c¸c lo¹i </v>
          </cell>
          <cell r="D984" t="str">
            <v>C¸i</v>
          </cell>
          <cell r="E984">
            <v>1</v>
          </cell>
          <cell r="G984">
            <v>8000</v>
          </cell>
          <cell r="H984">
            <v>8000</v>
          </cell>
        </row>
        <row r="985">
          <cell r="B985" t="str">
            <v>06.2130</v>
          </cell>
          <cell r="C985" t="str">
            <v>L¾p ®Æt</v>
          </cell>
          <cell r="E985">
            <v>1</v>
          </cell>
          <cell r="G985">
            <v>500</v>
          </cell>
          <cell r="H985">
            <v>500</v>
          </cell>
        </row>
        <row r="986">
          <cell r="C986" t="str">
            <v>Nh©n c«ng ®iÒu chØnh t¨ng thªm NC x (1+0,1/2,638 ) x 2,01-1</v>
          </cell>
          <cell r="H986">
            <v>490.94219105382842</v>
          </cell>
        </row>
        <row r="987">
          <cell r="C987" t="str">
            <v>Chi phÝ m¸y ®iÒu chinh t¨ng thªm C1 =  MTCx1,047</v>
          </cell>
          <cell r="H987">
            <v>0</v>
          </cell>
        </row>
        <row r="988">
          <cell r="C988" t="str">
            <v>Chi phÝ s¶n xuÊt chung: 71% CFNC</v>
          </cell>
          <cell r="H988">
            <v>703.56895564821809</v>
          </cell>
        </row>
        <row r="989">
          <cell r="C989" t="str">
            <v>Thu nhËp chÞu thuÕ tÝnh tr­íc 6% Z</v>
          </cell>
          <cell r="H989">
            <v>1694.5111467020465</v>
          </cell>
        </row>
        <row r="990">
          <cell r="A990">
            <v>58</v>
          </cell>
          <cell r="B990" t="str">
            <v>CC-70</v>
          </cell>
          <cell r="C990" t="str">
            <v>KÑp c¸p nh«m</v>
          </cell>
          <cell r="H990">
            <v>12926.181815504167</v>
          </cell>
        </row>
        <row r="991">
          <cell r="C991" t="str">
            <v xml:space="preserve">CÆp c¸p nh«m c¸c lo¹i </v>
          </cell>
          <cell r="D991" t="str">
            <v>C¸i</v>
          </cell>
          <cell r="E991">
            <v>1</v>
          </cell>
          <cell r="G991">
            <v>10500</v>
          </cell>
          <cell r="H991">
            <v>10500</v>
          </cell>
        </row>
        <row r="992">
          <cell r="B992" t="str">
            <v>06.2130</v>
          </cell>
          <cell r="C992" t="str">
            <v>L¾p ®Æt</v>
          </cell>
          <cell r="E992">
            <v>1</v>
          </cell>
          <cell r="G992">
            <v>500</v>
          </cell>
          <cell r="H992">
            <v>500</v>
          </cell>
        </row>
        <row r="993">
          <cell r="C993" t="str">
            <v>Nh©n c«ng ®iÒu chØnh t¨ng thªm NC x (1+0,1/2,638 ) x 2,01-1</v>
          </cell>
          <cell r="H993">
            <v>490.94219105382842</v>
          </cell>
        </row>
        <row r="994">
          <cell r="C994" t="str">
            <v>Chi phÝ m¸y ®iÒu chinh t¨ng thªm C1 =  MTCx1,047</v>
          </cell>
          <cell r="H994">
            <v>0</v>
          </cell>
        </row>
        <row r="995">
          <cell r="C995" t="str">
            <v>Chi phÝ s¶n xuÊt chung: 71% CFNC</v>
          </cell>
          <cell r="H995">
            <v>703.56895564821809</v>
          </cell>
        </row>
        <row r="996">
          <cell r="C996" t="str">
            <v>Thu nhËp chÞu thuÕ tÝnh tr­íc 6% Z</v>
          </cell>
          <cell r="H996">
            <v>731.67066880212269</v>
          </cell>
        </row>
        <row r="997">
          <cell r="A997" t="str">
            <v>59.</v>
          </cell>
          <cell r="B997" t="str">
            <v>CC-AM50</v>
          </cell>
          <cell r="C997" t="str">
            <v>CÆp c¸p ®ång nh«m</v>
          </cell>
          <cell r="H997">
            <v>14516.181815504167</v>
          </cell>
        </row>
        <row r="998">
          <cell r="C998" t="str">
            <v xml:space="preserve">CÆp c¸p nh«m c¸c lo¹i </v>
          </cell>
          <cell r="D998" t="str">
            <v>C¸i</v>
          </cell>
          <cell r="E998">
            <v>1</v>
          </cell>
          <cell r="G998">
            <v>12000</v>
          </cell>
          <cell r="H998">
            <v>12000</v>
          </cell>
        </row>
        <row r="999">
          <cell r="B999" t="str">
            <v>06.2130</v>
          </cell>
          <cell r="C999" t="str">
            <v>L¾p ®Æt</v>
          </cell>
          <cell r="E999">
            <v>1</v>
          </cell>
          <cell r="G999">
            <v>500</v>
          </cell>
          <cell r="H999">
            <v>500</v>
          </cell>
        </row>
        <row r="1000">
          <cell r="C1000" t="str">
            <v>Nh©n c«ng ®iÒu chØnh t¨ng thªm NC x (1+0,1/2,638 ) x 2,01-1</v>
          </cell>
          <cell r="H1000">
            <v>490.94219105382842</v>
          </cell>
        </row>
        <row r="1001">
          <cell r="C1001" t="str">
            <v>Chi phÝ m¸y ®iÒu chinh t¨ng thªm C1 =  MTCx1,047</v>
          </cell>
          <cell r="H1001">
            <v>0</v>
          </cell>
        </row>
        <row r="1002">
          <cell r="C1002" t="str">
            <v>Chi phÝ s¶n xuÊt chung: 71% CFNC</v>
          </cell>
          <cell r="H1002">
            <v>703.56895564821809</v>
          </cell>
        </row>
        <row r="1003">
          <cell r="C1003" t="str">
            <v>Thu nhËp chÞu thuÕ tÝnh tr­íc 6% Z</v>
          </cell>
          <cell r="H1003">
            <v>821.67066880212269</v>
          </cell>
        </row>
        <row r="1004">
          <cell r="A1004">
            <v>59</v>
          </cell>
          <cell r="B1004" t="str">
            <v>CC-AM70</v>
          </cell>
          <cell r="C1004" t="str">
            <v>CÆp c¸p ®ång nh«m</v>
          </cell>
          <cell r="H1004">
            <v>17696.181815504169</v>
          </cell>
        </row>
        <row r="1005">
          <cell r="C1005" t="str">
            <v xml:space="preserve">CÆp c¸p nh«m c¸c lo¹i </v>
          </cell>
          <cell r="D1005" t="str">
            <v>C¸i</v>
          </cell>
          <cell r="E1005">
            <v>1</v>
          </cell>
          <cell r="G1005">
            <v>15000</v>
          </cell>
          <cell r="H1005">
            <v>15000</v>
          </cell>
        </row>
        <row r="1006">
          <cell r="B1006" t="str">
            <v>06.2130</v>
          </cell>
          <cell r="C1006" t="str">
            <v>L¾p ®Æt</v>
          </cell>
          <cell r="E1006">
            <v>1</v>
          </cell>
          <cell r="G1006">
            <v>500</v>
          </cell>
          <cell r="H1006">
            <v>500</v>
          </cell>
        </row>
        <row r="1007">
          <cell r="C1007" t="str">
            <v>Nh©n c«ng ®iÒu chØnh t¨ng thªm NC x (1+0,1/2,638 ) x 2,01-1</v>
          </cell>
          <cell r="H1007">
            <v>490.94219105382842</v>
          </cell>
        </row>
        <row r="1008">
          <cell r="C1008" t="str">
            <v>Chi phÝ m¸y ®iÒu chinh t¨ng thªm C1 =  MTCx1,047</v>
          </cell>
        </row>
        <row r="1009">
          <cell r="C1009" t="str">
            <v>Chi phÝ s¶n xuÊt chung: 71% CFNC</v>
          </cell>
          <cell r="H1009">
            <v>703.56895564821809</v>
          </cell>
        </row>
        <row r="1010">
          <cell r="C1010" t="str">
            <v>Thu nhËp chÞu thuÕ tÝnh tr­íc 6% Z</v>
          </cell>
          <cell r="H1010">
            <v>1001.6706688021228</v>
          </cell>
        </row>
        <row r="1011">
          <cell r="A1011">
            <v>61</v>
          </cell>
          <cell r="C1011" t="str">
            <v>D©y nh«m buéc cæ sø</v>
          </cell>
          <cell r="H1011">
            <v>1036.4727262016679</v>
          </cell>
        </row>
        <row r="1012">
          <cell r="C1012" t="str">
            <v>D©y nh«m buéc cæ sø</v>
          </cell>
          <cell r="D1012" t="str">
            <v>m</v>
          </cell>
          <cell r="E1012">
            <v>1</v>
          </cell>
          <cell r="G1012">
            <v>300</v>
          </cell>
          <cell r="H1012">
            <v>300</v>
          </cell>
        </row>
        <row r="1013">
          <cell r="B1013" t="str">
            <v>06.2130</v>
          </cell>
          <cell r="C1013" t="str">
            <v>L¾p ®Æt</v>
          </cell>
          <cell r="E1013">
            <v>1</v>
          </cell>
          <cell r="G1013">
            <v>200</v>
          </cell>
          <cell r="H1013">
            <v>200</v>
          </cell>
        </row>
        <row r="1014">
          <cell r="C1014" t="str">
            <v>Nh©n c«ng ®iÒu chØnh t¨ng thªm NC x (1+0,1/2,638 ) x 2,01-1</v>
          </cell>
          <cell r="H1014">
            <v>196.37687642153136</v>
          </cell>
        </row>
        <row r="1015">
          <cell r="C1015" t="str">
            <v>Chi phÝ m¸y ®iÒu chinh t¨ng thªm C1 =  MTCx1,047</v>
          </cell>
        </row>
        <row r="1016">
          <cell r="C1016" t="str">
            <v>Chi phÝ s¶n xuÊt chung: 71% CFNC</v>
          </cell>
          <cell r="H1016">
            <v>281.42758225928725</v>
          </cell>
        </row>
        <row r="1017">
          <cell r="C1017" t="str">
            <v>Thu nhËp chÞu thuÕ tÝnh tr­íc 6% Z</v>
          </cell>
          <cell r="H1017">
            <v>58.66826752084912</v>
          </cell>
        </row>
        <row r="1022">
          <cell r="H1022">
            <v>12926.181815504167</v>
          </cell>
        </row>
      </sheetData>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GIA CUOC"/>
      <sheetName val="VUA XM"/>
      <sheetName val="VUA BT"/>
      <sheetName val="Sheet10"/>
      <sheetName val="NC"/>
      <sheetName val="XM"/>
      <sheetName val="CUOC VC"/>
    </sheetNames>
    <sheetDataSet>
      <sheetData sheetId="0"/>
      <sheetData sheetId="1"/>
      <sheetData sheetId="2"/>
      <sheetData sheetId="3"/>
      <sheetData sheetId="4"/>
      <sheetData sheetId="5"/>
      <sheetData sheetId="6"/>
      <sheetData sheetId="7"/>
      <sheetData sheetId="8"/>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eakdown 1"/>
      <sheetName val="Breakdown 2"/>
      <sheetName val="Breakdown bill"/>
    </sheetNames>
    <sheetDataSet>
      <sheetData sheetId="0" refreshError="1"/>
      <sheetData sheetId="1" refreshError="1"/>
      <sheetData sheetId="2"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nghop"/>
      <sheetName val="thso sanh"/>
      <sheetName val="dutoan"/>
      <sheetName val="dtk490-491(PAI)"/>
      <sheetName val="dtk490-491(PAII)"/>
      <sheetName val="tuong"/>
      <sheetName val="DG "/>
      <sheetName val="denbu"/>
      <sheetName val="Sheet2"/>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T_10KV"/>
      <sheetName val="TT_0,4KV"/>
      <sheetName val="TBA"/>
      <sheetName val="T_TBA"/>
      <sheetName val="10KV"/>
      <sheetName val="T_10KV"/>
      <sheetName val="0,4KV"/>
      <sheetName val="T_0,4KV"/>
      <sheetName val="CP_Xaylap"/>
      <sheetName val="CP_Thietbi"/>
      <sheetName val="CP_Khac"/>
      <sheetName val="Tong_DT"/>
      <sheetName val="TTVanChuyen"/>
      <sheetName val="Gia_GC_Satthep"/>
      <sheetName val="Phulu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7">
          <cell r="C7">
            <v>3546</v>
          </cell>
        </row>
      </sheetData>
      <sheetData sheetId="14"/>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ia_GC_Satthep"/>
      <sheetName val="35KV"/>
      <sheetName val="T.Tinh"/>
      <sheetName val="TBA "/>
      <sheetName val="TT_0,4KV"/>
      <sheetName val="DT_0,4KV"/>
      <sheetName val="CP_Xaylap"/>
      <sheetName val="CP_Thietbi"/>
      <sheetName val="CP_Khac"/>
      <sheetName val="Tong_DT"/>
      <sheetName val="TTVanChuyen"/>
      <sheetName val="Phuluc"/>
    </sheetNames>
    <sheetDataSet>
      <sheetData sheetId="0">
        <row r="7">
          <cell r="C7">
            <v>3546</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TTr"/>
      <sheetName val="BTTr"/>
      <sheetName val="TT35"/>
      <sheetName val="BT35"/>
      <sheetName val="TT04"/>
      <sheetName val="BT04"/>
      <sheetName val="TTCto"/>
      <sheetName val="Cto"/>
      <sheetName val="TH"/>
      <sheetName val="TH TB"/>
      <sheetName val="bia "/>
      <sheetName val="ChiphiVC"/>
      <sheetName val="Gia MBA (2)"/>
      <sheetName val="Gi¸ tñ bï"/>
      <sheetName val="Gia-NC"/>
      <sheetName val="Gia-TN"/>
      <sheetName val="Gia KH"/>
      <sheetName val="GiaVT"/>
      <sheetName val="GiaVT XDCB"/>
      <sheetName val="Gia MBA"/>
      <sheetName val="Cac HS hay SD"/>
      <sheetName val="00000000"/>
      <sheetName val="Gia"/>
      <sheetName val="Sheet1"/>
      <sheetName val="Sheet2"/>
      <sheetName val="Sheet3"/>
      <sheetName val="XL4Test5"/>
      <sheetName val="dtct cong"/>
      <sheetName val="Gia_GC_Satthep"/>
      <sheetName val="tra-vat-lieu"/>
      <sheetName val="gvl"/>
      <sheetName val="Gia_NC"/>
      <sheetName val="COAT&amp;WRAP-QIOT-#3"/>
      <sheetName val="PNT-QUOT-#3"/>
      <sheetName val="gia vt,nc,may"/>
      <sheetName val="TTTram"/>
      <sheetName val="VAT &amp; CIT COMIN"/>
      <sheetName val="VN 9"/>
      <sheetName val="VN 8"/>
      <sheetName val="VN 6"/>
      <sheetName val="VN 3"/>
      <sheetName val="VN 1"/>
      <sheetName val="lot 10.1"/>
      <sheetName val="lot 10.2"/>
      <sheetName val="lot 11.1"/>
      <sheetName val="lot 11.2"/>
      <sheetName val="lot 12.1"/>
      <sheetName val="lot 12.2"/>
      <sheetName val="NEW-PANEL"/>
      <sheetName val="XL4Poppy"/>
      <sheetName val="TH_TB"/>
      <sheetName val="bia_"/>
      <sheetName val="Gia_MBA_(2)"/>
      <sheetName val="Gi¸_tñ_bï"/>
      <sheetName val="Gia_KH"/>
      <sheetName val="GiaVT_XDCB"/>
      <sheetName val="Gia_MBA"/>
      <sheetName val="Cac_HS_hay_SD"/>
      <sheetName val="TTDZ22"/>
      <sheetName val="Chart1"/>
      <sheetName val="mong + than"/>
      <sheetName val="h thien tt"/>
      <sheetName val="hoµn thien x trat"/>
      <sheetName val="~         "/>
      <sheetName val="DGIAgoi1"/>
      <sheetName val="ctTBA"/>
      <sheetName val="XT_Buoc 3"/>
      <sheetName val="T_x0014_04"/>
      <sheetName val="ctdg"/>
      <sheetName val="bka "/>
      <sheetName val="Tổng kê"/>
      <sheetName val="tuong"/>
      <sheetName val="chitimc"/>
      <sheetName val="THPDMoi  (2)"/>
      <sheetName val="dongia (2)"/>
      <sheetName val="gtrinh"/>
      <sheetName val="phuluc1"/>
      <sheetName val="TONG HOP VL-NC"/>
      <sheetName val="lam-moi"/>
      <sheetName val="chitiet"/>
      <sheetName val="TONGKE3p "/>
      <sheetName val="giathanh1"/>
      <sheetName val="TH VL, NC, DDHT Thanhphuoc"/>
      <sheetName val="#REF"/>
      <sheetName val="DONGIA"/>
      <sheetName val="thao-go"/>
      <sheetName val="DON GIA"/>
      <sheetName val="TONGKE-HT"/>
      <sheetName val="DG"/>
      <sheetName val="dtxl"/>
      <sheetName val="LKVL-CK-HT-GD1"/>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Out"/>
      <sheetName val="Chiet tinh"/>
      <sheetName val="Yen Dinh 1"/>
      <sheetName val="KLHT"/>
      <sheetName val="T?ng kê"/>
      <sheetName val="daywork- Tham khao"/>
      <sheetName val="DATA"/>
      <sheetName val="T_ng kê"/>
      <sheetName val="hieuchinh30.11"/>
      <sheetName val="00 00000"/>
      <sheetName val="Book 1 Summary"/>
      <sheetName val="DONVIBAN"/>
      <sheetName val="NGUON"/>
      <sheetName val="Phan dau"/>
      <sheetName val="Luü kÕ 2007"/>
      <sheetName val="NXT thang5"/>
      <sheetName val="NXT thang6nam 07"/>
      <sheetName val="NXT thang 2"/>
      <sheetName val="NXT thang 3"/>
      <sheetName val="NXTon thang1"/>
      <sheetName val="NXTthang 5"/>
      <sheetName val="NXT thang 4"/>
      <sheetName val="NXT hang Ctao"/>
      <sheetName val="NXTthang8 "/>
      <sheetName val="VTu T6"/>
      <sheetName val="Gia_K_x0008_"/>
      <sheetName val="Cac_HP_hay_SD"/>
      <sheetName val="hoµn thien x tra4"/>
      <sheetName val="Gia vat tu"/>
      <sheetName val="TH_TB1"/>
      <sheetName val="bia_1"/>
      <sheetName val="Gia_MBA_(2)1"/>
      <sheetName val="Gi¸_tñ_bï1"/>
      <sheetName val="Gia_KH1"/>
      <sheetName val="GiaVT_XDCB1"/>
      <sheetName val="Gia_MBA1"/>
      <sheetName val="Cac_HS_hay_SD1"/>
      <sheetName val="VAT_&amp;_CIT_COMIN"/>
      <sheetName val="VN_9"/>
      <sheetName val="VN_8"/>
      <sheetName val="VN_6"/>
      <sheetName val="VN_3"/>
      <sheetName val="VN_1"/>
      <sheetName val="lot_10_1"/>
      <sheetName val="lot_10_2"/>
      <sheetName val="lot_11_1"/>
      <sheetName val="lot_11_2"/>
      <sheetName val="lot_12_1"/>
      <sheetName val="lot_12_2"/>
      <sheetName val="dtct_cong"/>
      <sheetName val="mong_+_than"/>
      <sheetName val="h_thien_tt"/>
      <sheetName val="hoµn_thien_x_trat"/>
      <sheetName val="~_________"/>
      <sheetName val="gia_vt,nc,may"/>
      <sheetName val="Tổng_kê"/>
      <sheetName val="XT_Buoc_3"/>
      <sheetName val="T04"/>
      <sheetName val="THPDMoi__(2)"/>
      <sheetName val="dongia_(2)"/>
      <sheetName val="TONG_HOP_VL-NC"/>
      <sheetName val="TONGKE3p_"/>
      <sheetName val="TH_VL,_NC,_DDHT_Thanhphuoc"/>
      <sheetName val="DON_GIA"/>
      <sheetName val="t-h_HA_THE"/>
      <sheetName val="CHITIET_VL-NC-TT_-1p"/>
      <sheetName val="TONG_HOP_VL-NC_TT"/>
      <sheetName val="TH_XL"/>
      <sheetName val="CHITIET_VL-NC"/>
      <sheetName val="CHITIET_VL-NC-TT-3p"/>
      <sheetName val="KPVC-BD_"/>
      <sheetName val="Chiet_tinh"/>
      <sheetName val="bka_"/>
      <sheetName val="Gia_vat_tu"/>
    </sheetNames>
    <sheetDataSet>
      <sheetData sheetId="0" refreshError="1"/>
      <sheetData sheetId="1" refreshError="1"/>
      <sheetData sheetId="2" refreshError="1"/>
      <sheetData sheetId="3" refreshError="1"/>
      <sheetData sheetId="4" refreshError="1">
        <row r="20">
          <cell r="J20">
            <v>62276.4</v>
          </cell>
        </row>
        <row r="37">
          <cell r="J37">
            <v>2815</v>
          </cell>
        </row>
      </sheetData>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sheetData sheetId="15"/>
      <sheetData sheetId="16"/>
      <sheetData sheetId="17"/>
      <sheetData sheetId="18"/>
      <sheetData sheetId="19"/>
      <sheetData sheetId="20"/>
      <sheetData sheetId="21"/>
      <sheetData sheetId="22" refreshError="1"/>
      <sheetData sheetId="23"/>
      <sheetData sheetId="24"/>
      <sheetData sheetId="25"/>
      <sheetData sheetId="26"/>
      <sheetData sheetId="27" refreshError="1"/>
      <sheetData sheetId="28" refreshError="1"/>
      <sheetData sheetId="29" refreshError="1"/>
      <sheetData sheetId="30" refreshError="1"/>
      <sheetData sheetId="31"/>
      <sheetData sheetId="32" refreshError="1"/>
      <sheetData sheetId="33" refreshError="1"/>
      <sheetData sheetId="34" refreshError="1"/>
      <sheetData sheetId="35" refreshError="1"/>
      <sheetData sheetId="36"/>
      <sheetData sheetId="37"/>
      <sheetData sheetId="38"/>
      <sheetData sheetId="39"/>
      <sheetData sheetId="40"/>
      <sheetData sheetId="41"/>
      <sheetData sheetId="42"/>
      <sheetData sheetId="43"/>
      <sheetData sheetId="44"/>
      <sheetData sheetId="45"/>
      <sheetData sheetId="46"/>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sheetData sheetId="132" refreshError="1"/>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n 4-12"/>
    </sheetNames>
    <sheetDataSet>
      <sheetData sheetId="0"/>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ia CD"/>
    </sheetNames>
    <sheetDataSet>
      <sheetData sheetId="0">
        <row r="2">
          <cell r="C2">
            <v>2200</v>
          </cell>
        </row>
        <row r="3">
          <cell r="C3">
            <v>0</v>
          </cell>
        </row>
        <row r="4">
          <cell r="C4">
            <v>476</v>
          </cell>
        </row>
        <row r="5">
          <cell r="C5">
            <v>0</v>
          </cell>
        </row>
        <row r="6">
          <cell r="C6">
            <v>3000</v>
          </cell>
        </row>
        <row r="7">
          <cell r="C7">
            <v>4000</v>
          </cell>
        </row>
        <row r="8">
          <cell r="C8">
            <v>22.2</v>
          </cell>
        </row>
        <row r="9">
          <cell r="C9">
            <v>5000</v>
          </cell>
        </row>
        <row r="10">
          <cell r="C10">
            <v>9500</v>
          </cell>
        </row>
        <row r="11">
          <cell r="C11">
            <v>1000</v>
          </cell>
        </row>
        <row r="12">
          <cell r="C12">
            <v>4000</v>
          </cell>
        </row>
        <row r="13">
          <cell r="C13">
            <v>3.6</v>
          </cell>
        </row>
        <row r="14">
          <cell r="C14">
            <v>0</v>
          </cell>
        </row>
        <row r="15">
          <cell r="C15">
            <v>0</v>
          </cell>
        </row>
      </sheetData>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PANEL 南區焚化爐"/>
      <sheetName val="NEW-PANEL"/>
      <sheetName val="MV-PANEL"/>
      <sheetName val="KM0+KM1"/>
      <sheetName val="KM1+KM2"/>
      <sheetName val="KM2+KM3"/>
      <sheetName val="Nen-Mat"/>
      <sheetName val="Ho ga"/>
      <sheetName val="Ho thu"/>
      <sheetName val=" Kl ranh kin BT, H30"/>
      <sheetName val="1.2-Kluong bo via &amp; rdan"/>
      <sheetName val="2.2-Kluong lat he"/>
      <sheetName val="BIA KP"/>
      <sheetName val="00000000"/>
      <sheetName val="10000000"/>
      <sheetName val="XL4Poppy"/>
      <sheetName val="Bieu1-LDTN"/>
      <sheetName val="Bieu 2a"/>
      <sheetName val="Bieu 2b"/>
      <sheetName val="Bieu 2c"/>
      <sheetName val="Bieu 3"/>
      <sheetName val="Bieu 4a"/>
      <sheetName val="Bieu 4b"/>
      <sheetName val="Bieu 4c-1"/>
      <sheetName val="Bieu 4c-2"/>
      <sheetName val="Bieu 5"/>
      <sheetName val="Bieu 6"/>
      <sheetName val="TDKT"/>
      <sheetName val="Tong San luong"/>
      <sheetName val="TQT"/>
      <sheetName val="Tong Quyettoan"/>
      <sheetName val="Quyettoan 2001"/>
      <sheetName val="TT tam ung"/>
      <sheetName val="QT thue 2001"/>
      <sheetName val="P bo CPC 2001"/>
      <sheetName val="PB KHTS 2001"/>
      <sheetName val="Dieuchinh thueVAT"/>
      <sheetName val="Sheet2"/>
      <sheetName val="Sheet3"/>
      <sheetName val="TONG HOP K L"/>
      <sheetName val="KLPSINH"/>
      <sheetName val="Bang PTKL-Luu"/>
      <sheetName val="Bang PTKL"/>
      <sheetName val="Tuan BCao"/>
      <sheetName val="KLNBA"/>
      <sheetName val="Theo doi Ranh"/>
      <sheetName val="Ranh 1"/>
      <sheetName val="Ranh"/>
      <sheetName val="KLTT"/>
      <sheetName val="cong411-415+500"/>
      <sheetName val="cong406-410"/>
      <sheetName val="116-128-cavico"/>
      <sheetName val="TKL"/>
      <sheetName val="KY TT"/>
      <sheetName val="KLBCCTY Cong"/>
      <sheetName val="TTKL VIA 2 NBA"/>
      <sheetName val="TTKL- TAM BAN 408"/>
      <sheetName val="KLVTU"/>
      <sheetName val="Phan dap K95"/>
      <sheetName val="Sheet27"/>
      <sheetName val="Sheet28"/>
      <sheetName val="Sheet29"/>
      <sheetName val="Sheet30"/>
      <sheetName val="Sheet31"/>
      <sheetName val="Sheet32"/>
      <sheetName val="Sheet33"/>
      <sheetName val="Sheet34"/>
      <sheetName val="Sheet35"/>
      <sheetName val="Sheet36"/>
      <sheetName val="Sheet37"/>
      <sheetName val="Sheet38"/>
      <sheetName val="Sheet39"/>
      <sheetName val="Sheet40"/>
      <sheetName val="Sheet41"/>
      <sheetName val="Sheet42"/>
      <sheetName val="Sheet43"/>
      <sheetName val="Sheet44"/>
      <sheetName val="Sheet45"/>
      <sheetName val="Sheet46"/>
      <sheetName val="Sheet47"/>
      <sheetName val="Sheet48"/>
      <sheetName val="Sheet49"/>
      <sheetName val="Sheet50"/>
      <sheetName val="Sheet51"/>
      <sheetName val="Sheet52"/>
      <sheetName val="Sheet53"/>
      <sheetName val="Sheet54"/>
      <sheetName val="Sheet55"/>
      <sheetName val="Sheet56"/>
      <sheetName val="Sheet57"/>
      <sheetName val="Sheet58"/>
      <sheetName val="Sheet59"/>
      <sheetName val="Sheet60"/>
      <sheetName val="Sheet61"/>
      <sheetName val="Sheet62"/>
      <sheetName val="Sheet63"/>
      <sheetName val="Sheet64"/>
      <sheetName val="Sheet65"/>
      <sheetName val="Sheet66"/>
      <sheetName val="Sheet67"/>
      <sheetName val="Sheet68"/>
      <sheetName val="Sheet69"/>
      <sheetName val="Sheet70"/>
      <sheetName val="Sheet71"/>
      <sheetName val="Sheet72"/>
      <sheetName val="Sheet73"/>
      <sheetName val="Sheet74"/>
      <sheetName val="Sheet75"/>
      <sheetName val="Sheet76"/>
      <sheetName val="Sheet77"/>
      <sheetName val="Sheet78"/>
      <sheetName val="Sheet79"/>
      <sheetName val="Sheet80"/>
      <sheetName val="Sheet81"/>
      <sheetName val="Sheet82"/>
      <sheetName val="Sheet83"/>
      <sheetName val="Sheet84"/>
      <sheetName val="Sheet85"/>
      <sheetName val="Sheet86"/>
      <sheetName val="Sheet87"/>
      <sheetName val="Sheet88"/>
      <sheetName val="Sheet89"/>
      <sheetName val="Sheet90"/>
      <sheetName val="Sheet91"/>
      <sheetName val="Sheet92"/>
      <sheetName val="Sheet93"/>
      <sheetName val="Sheet94"/>
      <sheetName val="Sheet95"/>
      <sheetName val="Sheet96"/>
      <sheetName val="Sheet97"/>
      <sheetName val="Sheet98"/>
      <sheetName val="Sheet99"/>
      <sheetName val="Sheet100"/>
      <sheetName val="Form3m"/>
      <sheetName val="FormCaoDo"/>
      <sheetName val="GOC-SB2"/>
      <sheetName val="1"/>
      <sheetName val="2"/>
      <sheetName val="3"/>
      <sheetName val="4"/>
      <sheetName val="5"/>
      <sheetName val="6"/>
      <sheetName val="7"/>
      <sheetName val="8"/>
      <sheetName val="9"/>
      <sheetName val="10"/>
      <sheetName val="11"/>
      <sheetName val="12"/>
      <sheetName val="13"/>
      <sheetName val="14"/>
      <sheetName val="15"/>
      <sheetName val="16"/>
      <sheetName val="17"/>
      <sheetName val="Dung"/>
      <sheetName val="Sheet11"/>
      <sheetName val="Sheet12"/>
      <sheetName val="Gia VL"/>
      <sheetName val="Bang gia ca may"/>
      <sheetName val="Bang luong CB"/>
      <sheetName val="Bang P.tich CT"/>
      <sheetName val="D.toan chi tiet"/>
      <sheetName val="Bang TH Dtoan"/>
      <sheetName val="XXXXXXXX"/>
      <sheetName val="KHthuvon T3-2003"/>
      <sheetName val="KHThuvonT4-2003"/>
      <sheetName val="THuchienKHTVQI-2003"/>
      <sheetName val="KHTV Q2-2003"/>
      <sheetName val="Thang5-03"/>
      <sheetName val="20000000"/>
      <sheetName val="30000000"/>
      <sheetName val="40000000"/>
      <sheetName val="50000000"/>
      <sheetName val="60000000"/>
      <sheetName val="70000000"/>
      <sheetName val="80000000"/>
      <sheetName val="90000000"/>
      <sheetName val="a0000000"/>
      <sheetName val="b0000000"/>
      <sheetName val="c0000000"/>
      <sheetName val="d0000000"/>
      <sheetName val="e0000000"/>
      <sheetName val="f0000000"/>
      <sheetName val="g0000000"/>
      <sheetName val="h0000000"/>
      <sheetName val="i0000000"/>
      <sheetName val="j0000000"/>
      <sheetName val="k0000000"/>
      <sheetName val="l0000000"/>
      <sheetName val="m0000000"/>
      <sheetName val="n0000000"/>
      <sheetName val="o0000000"/>
      <sheetName val="p0000000"/>
      <sheetName val="q0000000"/>
      <sheetName val="r0000000"/>
      <sheetName val="s0000000"/>
      <sheetName val="t0000000"/>
      <sheetName val="u0000000"/>
      <sheetName val="v0000000"/>
      <sheetName val="w0000000"/>
      <sheetName val="x0000000"/>
      <sheetName val="y0000000"/>
      <sheetName val="z0000000"/>
      <sheetName val="Hoan thanh"/>
      <sheetName val="Khoach"/>
      <sheetName val="hoan th 15"/>
      <sheetName val="Khoach 15"/>
      <sheetName val="HT 22"/>
      <sheetName val="KH 22"/>
      <sheetName val="KH29"/>
      <sheetName val="KH T8"/>
      <sheetName val="T11"/>
      <sheetName val="T10"/>
      <sheetName val="T8"/>
      <sheetName val="T7"/>
      <sheetName val="Kh48"/>
      <sheetName val="Ht 48"/>
      <sheetName val="Ht128"/>
      <sheetName val="ht12"/>
      <sheetName val="Kh 12"/>
      <sheetName val="ht 20-10"/>
      <sheetName val="ht 24-11"/>
      <sheetName val="kh20-1"/>
      <sheetName val="Ht 20-1"/>
      <sheetName val="KH 12-1"/>
      <sheetName val="HT 12-1"/>
      <sheetName val="KH 5-1"/>
      <sheetName val="HT 5-1"/>
      <sheetName val="Kh29-12"/>
      <sheetName val="Ht29-12"/>
      <sheetName val="KH22-12"/>
      <sheetName val="Ht 22-12"/>
      <sheetName val="KH15-12"/>
      <sheetName val="Ht 15-12"/>
      <sheetName val="kh 7-12"/>
      <sheetName val="ht 7-12"/>
      <sheetName val="kh 30-11"/>
      <sheetName val="ht 30-11"/>
      <sheetName val="kh24-11"/>
      <sheetName val="kh 17-11"/>
      <sheetName val="ht 17-11"/>
      <sheetName val="kh 10-11"/>
      <sheetName val="ht 10-11"/>
      <sheetName val="kh 2-11"/>
      <sheetName val="ht 02-11"/>
      <sheetName val="kh 27-10"/>
      <sheetName val="ht 27-10"/>
      <sheetName val="kh28-10"/>
      <sheetName val="Kh 6-10"/>
      <sheetName val="06-10"/>
      <sheetName val="29-9"/>
      <sheetName val="22-9"/>
      <sheetName val="16-9"/>
      <sheetName val="8-9"/>
      <sheetName val="1-9"/>
      <sheetName val="26-8"/>
      <sheetName val="n198"/>
      <sheetName val="kh128"/>
      <sheetName val="HT29"/>
      <sheetName val="ccdc"/>
      <sheetName val="pbnvlieu"/>
      <sheetName val="NKNVLIEUBSUNG"/>
      <sheetName val="pbcpqlq4"/>
      <sheetName val="pbcpchung"/>
      <sheetName val="pbccdcDUNG"/>
      <sheetName val="NVLQ1+2,03"/>
      <sheetName val="CCDCQ1+2.03"/>
      <sheetName val="1421Q1+2"/>
      <sheetName val="XXXXXXX0"/>
      <sheetName val="Congty"/>
      <sheetName val="VPPN"/>
      <sheetName val="XN74"/>
      <sheetName val="XN54"/>
      <sheetName val="XN33"/>
      <sheetName val="NK96"/>
      <sheetName val="XL4Test5"/>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T3"/>
      <sheetName val="KCT moi"/>
      <sheetName val="KCT moi (2)"/>
      <sheetName val="Hoi"/>
      <sheetName val="T4"/>
      <sheetName val="T5"/>
      <sheetName val="Quytien mat2003 baocao)"/>
      <sheetName val="T4 (2)"/>
      <sheetName val="T6"/>
      <sheetName val="T6Bich"/>
      <sheetName val="PC"/>
      <sheetName val="Ph-Thu"/>
      <sheetName val="Ph-Thu (2)"/>
      <sheetName val="PC (2)"/>
      <sheetName val="Chart2"/>
      <sheetName val="Chart1"/>
      <sheetName val="PC (3)"/>
      <sheetName val="THop (2)"/>
      <sheetName val="phÐp 99"/>
      <sheetName val="Nghi s¬n (2)"/>
      <sheetName val="kt1 (2)"/>
      <sheetName val="Tiepthi"/>
      <sheetName val="THop"/>
      <sheetName val="Daotao"/>
      <sheetName val="Cau 100 tan"/>
      <sheetName val="UongBi (2)"/>
      <sheetName val="UongBi"/>
      <sheetName val="tgd"/>
      <sheetName val="HDQT"/>
      <sheetName val="tc"/>
      <sheetName val="tv"/>
      <sheetName val="qlm"/>
      <sheetName val=" dngoai"/>
      <sheetName val="hchi"/>
      <sheetName val="dd"/>
      <sheetName val="kh"/>
      <sheetName val=" thidua"/>
      <sheetName val="bv"/>
      <sheetName val="lxe"/>
      <sheetName val="kt"/>
      <sheetName val="kt1"/>
      <sheetName val="vhan"/>
      <sheetName val="Tuvan1"/>
      <sheetName val="Tuvan2"/>
      <sheetName val="KOBE150T"/>
      <sheetName val=" cogioi"/>
      <sheetName val="HPhong"/>
      <sheetName val="xnk"/>
      <sheetName val="CNTT"/>
      <sheetName val="Doanphi"/>
      <sheetName val="tong hop"/>
      <sheetName val="phan tich DG"/>
      <sheetName val="gia vat lieu"/>
      <sheetName val="gia xe may"/>
      <sheetName val="gia nhan cong"/>
      <sheetName val="Phantich"/>
      <sheetName val="Toan_DA"/>
      <sheetName val="2004"/>
      <sheetName val="2005"/>
      <sheetName val="Tonghop30.9"/>
      <sheetName val="Tonghop15.7"/>
      <sheetName val="Tonghop30.6"/>
      <sheetName val="Tonghop30.4"/>
      <sheetName val="Tonghop30.2"/>
      <sheetName val="Tonghop31.12"/>
      <sheetName val="CPQl"/>
      <sheetName val="DBDAN"/>
      <sheetName val="CTCCN"/>
      <sheetName val="TDC"/>
      <sheetName val="Quang Tri"/>
      <sheetName val="TTHue"/>
      <sheetName val="Da Nang"/>
      <sheetName val="Quang Nam"/>
      <sheetName val="Quang Ngai"/>
      <sheetName val="TH DH-QN"/>
      <sheetName val="KP HD"/>
      <sheetName val="DB HD"/>
      <sheetName val="TH"/>
      <sheetName val="5 nam (tach)"/>
      <sheetName val="5 nam (tach) (2)"/>
      <sheetName val="KH 2003"/>
      <sheetName val="Sheet4"/>
      <sheetName val="Sheet5"/>
      <sheetName val="Sheet6"/>
      <sheetName val="Sheet7"/>
      <sheetName val="Sheet8"/>
      <sheetName val="Sheet9"/>
      <sheetName val="Sheet10"/>
      <sheetName val="Sheet13"/>
      <sheetName val="Sheet14"/>
      <sheetName val="Sheet15"/>
      <sheetName val="Sheet16"/>
      <sheetName val="NEW_PANEL"/>
      <sheetName val="TK331A"/>
      <sheetName val="TK131B"/>
      <sheetName val="TK131A"/>
      <sheetName val="TK 331c1"/>
      <sheetName val="TK331C"/>
      <sheetName val="CT331-2003"/>
      <sheetName val="CT 331"/>
      <sheetName val="CT131-2003"/>
      <sheetName val="CT 131"/>
      <sheetName val="TK331B"/>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504"/>
      <sheetName val="807"/>
      <sheetName val="809"/>
      <sheetName val="801"/>
      <sheetName val="10-3"/>
      <sheetName val="CAVICO"/>
      <sheetName val="SD7"/>
      <sheetName val="Ma"/>
      <sheetName val="Tonghop"/>
      <sheetName val="BQTPT"/>
      <sheetName val="BQTVT"/>
      <sheetName val="NKBH"/>
      <sheetName val="NH"/>
      <sheetName val="HToan"/>
      <sheetName val="NKPT"/>
      <sheetName val="QTPhoto"/>
      <sheetName val="No Photo"/>
      <sheetName val="TL"/>
      <sheetName val="NKVitinh"/>
      <sheetName val="QTVitinh"/>
      <sheetName val="No vitinh"/>
      <sheetName val="Luong"/>
      <sheetName val="XNCN"/>
      <sheetName val="tuan"/>
      <sheetName val="thang"/>
      <sheetName val="Soluong"/>
      <sheetName val="Ton"/>
      <sheetName val="BCNo"/>
      <sheetName val="Theno"/>
      <sheetName val="Sochi"/>
      <sheetName val="giaotien"/>
      <sheetName val="DGT"/>
      <sheetName val="Hagia"/>
      <sheetName val="duchai"/>
      <sheetName val="Congno2002va2003"/>
      <sheetName val="gia vat mieu"/>
      <sheetName val="NK4-QT"/>
      <sheetName val="NK5-QT"/>
      <sheetName val="QT4"/>
      <sheetName val="NT2"/>
      <sheetName val="NT2+2"/>
      <sheetName val="NT3"/>
      <sheetName val="NT3+2"/>
      <sheetName val="NT4"/>
      <sheetName val="nt 02 ntien cong ty lan 03  "/>
      <sheetName val="nt 02chua ntien cong ty lan 03 "/>
      <sheetName val="nt 04 ntien cong ty lan 03  "/>
      <sheetName val="nt 04chua ntien cong ty lan 03"/>
      <sheetName val="nt 05 ntien cong ty lan 03 "/>
      <sheetName val="nt 05  chuantien cong ty lan 03"/>
      <sheetName val="DTCT"/>
      <sheetName val="PTVT"/>
      <sheetName val="THDT"/>
      <sheetName val="THVT"/>
      <sheetName val="THGT"/>
      <sheetName val="[heet30"/>
      <sheetName val="KHOI LUONG"/>
      <sheetName val="cong40_x0016_-410"/>
      <sheetName val="ton tam"/>
      <sheetName val="Thep hinh"/>
      <sheetName val="p-in"/>
      <sheetName val=""/>
      <sheetName val="DSKH HN"/>
      <sheetName val="NKY "/>
      <sheetName val="DS-TT"/>
      <sheetName val=" HN NHAP"/>
      <sheetName val="KHO HN"/>
      <sheetName val="CNO "/>
      <sheetName val="BL01"/>
      <sheetName val="BL02"/>
      <sheetName val="BL03"/>
      <sheetName val="Phan dap J95"/>
      <sheetName val="_x0012_2-9"/>
      <sheetName val="K255 SBasa"/>
      <sheetName val="C.TIEU"/>
      <sheetName val="KQ (2)"/>
      <sheetName val="T.HAO"/>
      <sheetName val="T.HAO (2)"/>
      <sheetName val="KHbanhang"/>
      <sheetName val="CPSX"/>
      <sheetName val="QLDN"/>
      <sheetName val="T.Luong"/>
      <sheetName val="GTCX(Zx)"/>
      <sheetName val="W200x250"/>
      <sheetName val="DH200x250"/>
      <sheetName val="RT-G200x250"/>
      <sheetName val="T-250x400"/>
      <sheetName val="K-CT200x200"/>
      <sheetName val="TL-200x300"/>
      <sheetName val="400x400"/>
      <sheetName val="300x300"/>
      <sheetName val="T.Hao(1)"/>
      <sheetName val="TSCD"/>
      <sheetName val="CPNLTT"/>
      <sheetName val="NCTT"/>
      <sheetName val="LAI VAY"/>
      <sheetName val="641"/>
      <sheetName val="642"/>
      <sheetName val="CPSXKD"/>
      <sheetName val="GTmen"/>
      <sheetName val="K.luongSP"/>
      <sheetName val="BAI.MEN-Xuong"/>
      <sheetName val="KHDT"/>
      <sheetName val="KHGT"/>
      <sheetName val="KHDT(1)"/>
      <sheetName val="KHDT(2)"/>
      <sheetName val="SX-TT"/>
      <sheetName val="CL "/>
      <sheetName val="LDTL"/>
      <sheetName val="KHSCL"/>
      <sheetName val="BAO HO LD"/>
      <sheetName val="K-HAO"/>
      <sheetName val="CPC"/>
      <sheetName val="LNKD"/>
      <sheetName val="SK"/>
      <sheetName val="TRA NO"/>
      <sheetName val="CTTH"/>
      <sheetName val="VLD"/>
      <sheetName val="VLD_Phuong"/>
      <sheetName val="BCKQSXKD"/>
      <sheetName val="CANDOIKT"/>
      <sheetName val="BC LUU CHUYEN TTE"/>
      <sheetName val="BCKQHDSX -KD"/>
      <sheetName val="BANGCDKT"/>
      <sheetName val="BCDKT (CU)"/>
      <sheetName val="BCLCT.TE"/>
      <sheetName val="KH .BANHANG"/>
      <sheetName val="GIAVONHANGBAN"/>
      <sheetName val="C.PHISANXUAT"/>
      <sheetName val="CHIPHI HOATDONG"/>
      <sheetName val="KMTAICHINHBATTHUONG"/>
      <sheetName val="Tinhtoanchitiettaichinh"/>
      <sheetName val="kehoachdautu"/>
      <sheetName val="Shaet28"/>
      <sheetName val="400-415.37"/>
      <sheetName val="KL NR2"/>
      <sheetName val="NR2 565 PQ DQ"/>
      <sheetName val="565 DD"/>
      <sheetName val="M2-415.37"/>
      <sheetName val="Cong"/>
      <sheetName val="507 PQ"/>
      <sheetName val="507 DD"/>
      <sheetName val=" Subbase"/>
      <sheetName val="NR2"/>
      <sheetName val="kh Òv-10"/>
      <sheetName val="[PANEL.XLS_x001d_T5"/>
      <sheetName val="TK 911"/>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4"/>
      <sheetName val="TK333"/>
      <sheetName val="TK331"/>
      <sheetName val="TK 341vay dai han "/>
      <sheetName val="TK311"/>
      <sheetName val="TK 214"/>
      <sheetName val="TK 212"/>
      <sheetName val="Chi tiet TK 211"/>
      <sheetName val="TK 211"/>
      <sheetName val="TK 154"/>
      <sheetName val="TK153"/>
      <sheetName val="Chi tiet TK 152"/>
      <sheetName val="Can Doi TK"/>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SŨeet3"/>
      <sheetName val="Sheep75"/>
      <sheetName val="CP -141"/>
      <sheetName val="CPhi"/>
      <sheetName val="CP1"/>
      <sheetName val="GVXL5"/>
      <sheetName val="CPXL1"/>
      <sheetName val="THOP XL1"/>
      <sheetName val="CPXL5"/>
      <sheetName val="621XL1"/>
      <sheetName val="154XL1"/>
      <sheetName val="Khao PBXL1"/>
      <sheetName val="D154XL5"/>
      <sheetName val="KCCPXL5"/>
      <sheetName val="HTCPXL5"/>
      <sheetName val="TTCPXL5"/>
      <sheetName val="XL1-5"/>
      <sheetName val="k`28-10"/>
      <sheetName val="tuong"/>
      <sheetName val="Sheetး6"/>
      <sheetName val="NEW-PAN၅L"/>
      <sheetName val="[PANEL.XLSၝXL4Test5"/>
      <sheetName val="[PANEL.XLSŝQT thue 2001"/>
      <sheetName val="Tuan B_x0000_ao"/>
      <sheetName val="Kc giavonQ1.05"/>
      <sheetName val="Gan tru thue"/>
      <sheetName val="DThu"/>
      <sheetName val="Nhap KPCT"/>
      <sheetName val="PBo KPCT"/>
      <sheetName val="KP nop CT"/>
      <sheetName val="PB LV CNhanh"/>
      <sheetName val="PB CPC"/>
      <sheetName val="PB LV doi Q4"/>
      <sheetName val="PB LV doi"/>
      <sheetName val="GtQ4.05L4"/>
      <sheetName val="GTQ4.05L3"/>
      <sheetName val="GTQ4.05 L2"/>
      <sheetName val="GTQ4.05"/>
      <sheetName val="GT Q3,05 sua"/>
      <sheetName val="GT Kc Q3.05"/>
      <sheetName val="GT Q2.05"/>
      <sheetName val="GT01.2005"/>
      <sheetName val="T9"/>
      <sheetName val="T2"/>
      <sheetName val="T1"/>
      <sheetName val="TH FF140"/>
      <sheetName val="TH FF177"/>
      <sheetName val="Tien dat HD"/>
      <sheetName val="TH cong no"/>
      <sheetName val="12.03"/>
      <sheetName val="1.04"/>
      <sheetName val="2.04"/>
      <sheetName val="3.04"/>
      <sheetName val="4.04"/>
      <sheetName val="UH"/>
      <sheetName val="Bang lu哜ng CB"/>
      <sheetName val="tk131t1 (2)"/>
      <sheetName val="tk331 (3)"/>
      <sheetName val="tk336t1 (5)"/>
      <sheetName val="Ma KH 331 "/>
      <sheetName val="Danh sach (7)"/>
      <sheetName val="Thg 2"/>
      <sheetName val="DHTN"/>
      <sheetName val="ctTBA"/>
      <sheetName val="nuoc"/>
      <sheetName val="Dot - 2"/>
      <sheetName val="Dot 1"/>
      <sheetName val="PDV+XE"/>
      <sheetName val="ct6- 1"/>
      <sheetName val="ct6-2"/>
      <sheetName val="ct2 - 1"/>
      <sheetName val="ct2-2"/>
      <sheetName val=" ct16"/>
      <sheetName val="bc xe tth"/>
      <sheetName val="soke toan cno"/>
      <sheetName val="bccno"/>
      <sheetName val="bang thong ke"/>
      <sheetName val="bcdv"/>
      <sheetName val="bcchi tiet"/>
      <sheetName val="mau 1"/>
      <sheetName val="mau 10"/>
      <sheetName val="mau 2"/>
      <sheetName val="mau 3"/>
      <sheetName val="mau 4"/>
      <sheetName val="Tai san luu dong"/>
      <sheetName val="Boiduongkiemke"/>
      <sheetName val="Tonghopgiatri"/>
      <sheetName val="Kiemke30-6"/>
      <sheetName val="Giantiep"/>
      <sheetName val="Phucvu"/>
      <sheetName val="PXBTso1_SLa"/>
      <sheetName val="PXBT TQuang"/>
      <sheetName val="Doicogioi"/>
      <sheetName val="PXnghien"/>
      <sheetName val="BTHLT01&amp;0205"/>
      <sheetName val="Dien+T U"/>
      <sheetName val="DS chi tet TQ"/>
      <sheetName val="Doan phi"/>
      <sheetName val="Ba⁮g luong CB"/>
      <sheetName val="Bang CC (2)"/>
      <sheetName val="Nhat trinh"/>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refreshError="1"/>
      <sheetData sheetId="321" refreshError="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refreshError="1"/>
      <sheetData sheetId="490"/>
      <sheetData sheetId="491"/>
      <sheetData sheetId="492"/>
      <sheetData sheetId="493"/>
      <sheetData sheetId="494"/>
      <sheetData sheetId="495"/>
      <sheetData sheetId="496"/>
      <sheetData sheetId="497"/>
      <sheetData sheetId="498"/>
      <sheetData sheetId="499"/>
      <sheetData sheetId="500"/>
      <sheetData sheetId="501" refreshError="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refreshError="1"/>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refreshError="1"/>
      <sheetData sheetId="716"/>
      <sheetData sheetId="717"/>
      <sheetData sheetId="718"/>
      <sheetData sheetId="719"/>
      <sheetData sheetId="720"/>
      <sheetData sheetId="721"/>
      <sheetData sheetId="722"/>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refreshError="1"/>
      <sheetData sheetId="760"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8"/>
      <sheetName val="GVL"/>
      <sheetName val="Sheet6"/>
      <sheetName val="CT"/>
      <sheetName val="Sheet4"/>
      <sheetName val="DT"/>
      <sheetName val="Sheet2"/>
      <sheetName val="dongia"/>
      <sheetName val="Sheet3"/>
      <sheetName val="Sheet1"/>
      <sheetName val="Congty"/>
      <sheetName val="VPPN"/>
      <sheetName val="XN74"/>
      <sheetName val="XN54"/>
      <sheetName val="XN33"/>
      <sheetName val="NK96"/>
      <sheetName val="XL4Test5"/>
      <sheetName val="tong hop"/>
      <sheetName val="phan tich DG"/>
      <sheetName val="gia vat lieu"/>
      <sheetName val="gia xe may"/>
      <sheetName val="gia nhan cong"/>
      <sheetName val="dongia_x0000__x0000__x0000__x0000__x0000__x0000__x0000__x0000__x0000__x0000__x0009__x0000_㢠ś_x0000__x0004__x0000__x0000__x0000__x0000__x0000__x0000_㋄ś_x0000_"/>
      <sheetName val="Thang04"/>
      <sheetName val="Thang06"/>
      <sheetName val="Thang0"/>
      <sheetName val="00000000"/>
      <sheetName val="han"/>
      <sheetName val="thkp"/>
      <sheetName val="TC "/>
      <sheetName val="TC  (2)"/>
      <sheetName val="thct"/>
      <sheetName val="list"/>
      <sheetName val="dg"/>
      <sheetName val="VLTD"/>
      <sheetName val="KL"/>
      <sheetName val="GVLDCCT"/>
      <sheetName val="PTVC"/>
      <sheetName val="Tke"/>
      <sheetName val="KSP"/>
      <sheetName val="PL KS"/>
      <sheetName val="thi sat"/>
      <sheetName val="GCMay"/>
      <sheetName val="nc-m"/>
      <sheetName val="den bu"/>
      <sheetName val="10000000"/>
      <sheetName val="C47-456"/>
      <sheetName val="C46"/>
      <sheetName val="C47-PII"/>
      <sheetName val="Tminh-DT"/>
      <sheetName val="CONG-TDT"/>
      <sheetName val="Cphi-KHAC"/>
      <sheetName val="Du toan (2)"/>
      <sheetName val="Du toan"/>
      <sheetName val="Phan tich vat tu"/>
      <sheetName val="Tong hop vat tu"/>
      <sheetName val="Gia tri vat tu"/>
      <sheetName val="Chenh lech vat tu"/>
      <sheetName val="CLVT_TINH"/>
      <sheetName val="cuoc"/>
      <sheetName val="Du thau"/>
      <sheetName val="Don gia chi tiet"/>
      <sheetName val="THKP_CAU"/>
      <sheetName val="Tu van Thiet ke"/>
      <sheetName val="Tien do thi cong"/>
      <sheetName val="Bia du toan"/>
      <sheetName val="Tro giup"/>
      <sheetName val="CP-TV-CAU"/>
      <sheetName val="Config"/>
      <sheetName val="XL4Poppy"/>
      <sheetName val="CV1"/>
      <sheetName val="CV2"/>
      <sheetName val="CV3"/>
      <sheetName val="CV4"/>
      <sheetName val="CV5"/>
      <sheetName val="CV6"/>
      <sheetName val="CV7"/>
      <sheetName val="CV8"/>
      <sheetName val="CV9"/>
      <sheetName val="THDGCT"/>
      <sheetName val="THgiathau"/>
      <sheetName val="GVT"/>
      <sheetName val="Tai khoan"/>
      <sheetName val="GT TT (2)"/>
      <sheetName val="KLTC giai doan"/>
      <sheetName val="KL (2)"/>
      <sheetName val="KLtt lan3"/>
      <sheetName val="GTT2 lan3 tt"/>
      <sheetName val="GTT2 lan 4 dc "/>
      <sheetName val="chenh lech gia"/>
      <sheetName val="KL bao con lai"/>
      <sheetName val="GTT2 lan 4 tt"/>
      <sheetName val="XXXXXXXX"/>
      <sheetName val="THCP"/>
      <sheetName val="BQT"/>
      <sheetName val="RG"/>
      <sheetName val="BCVT"/>
      <sheetName val="BKHD"/>
      <sheetName val="phan tich DG_x0000__x0000_㠨Ȣ_x0000__x0004__x0000__x0000__x0000__x0000__x0000__x0000_杀Ȣ_x0000__x0000__x0000__x0000__x0000_"/>
      <sheetName val="CT doanh thu 2005"/>
      <sheetName val="Dthu 2006 sua"/>
      <sheetName val="Doanh thu gia thanh"/>
      <sheetName val="6 thang 2006"/>
      <sheetName val="Bao cao thue (2)"/>
      <sheetName val="Tong hop CP T10"/>
      <sheetName val="Bao cao thue"/>
      <sheetName val="Thue cong trinh"/>
      <sheetName val="Gia thanh"/>
      <sheetName val="Pke toan"/>
      <sheetName val="Gia thanh cong trinh - Hoa"/>
      <sheetName val="Ke toan thuc hien cong trinh"/>
      <sheetName val="Du kien DT 9 thang de nop"/>
      <sheetName val="TN"/>
      <sheetName val="ND"/>
      <sheetName val="VL"/>
      <sheetName val="d䁧"/>
      <sheetName val="Chart1"/>
      <sheetName val="KL18Thang"/>
      <sheetName val="TH"/>
      <sheetName val="M200"/>
      <sheetName val="DTCT"/>
      <sheetName val="Shaet4"/>
      <sheetName val="_x0000__x0000__x0000__x0000__x0000__x0000__x0000__x0000__x0000__x0009__x0000_?s_x0000__x0004__x0000__x0000__x0000__x0000__x0000__x0000_?s_x0000__x0000__x0000__x0000__x0000__x0000__x0000__x0000_"/>
      <sheetName val="NEW-PANEL"/>
      <sheetName val="TK NO 111"/>
      <sheetName val="TK NO 112"/>
      <sheetName val="TK 1418"/>
      <sheetName val="TK 331"/>
      <sheetName val="TK 1412"/>
      <sheetName val="BCAO SDCT"/>
      <sheetName val="TK 142"/>
      <sheetName val="TK 242"/>
      <sheetName val="TK CO 112"/>
      <sheetName val="TK 153"/>
      <sheetName val="334"/>
      <sheetName val="Sheet5"/>
      <sheetName val="642"/>
      <sheetName val="154"/>
      <sheetName val="CT 154"/>
      <sheetName val="1362"/>
      <sheetName val="TK CO 111"/>
      <sheetName val="XXXXXXX0"/>
      <sheetName val="Hướng dẫn"/>
      <sheetName val="Ví dụ hàm Vlookup"/>
      <sheetName val="dongia_x0000__x0000__x0000__x0000__x0000__x0000__x0000__x0000__x0000__x0000__x0009__x0000_?s_x0000__x0004__x0000__x0000__x0000__x0000__x0000__x0000_?s_x0000_"/>
      <sheetName val="ch DG_x0000__x0000_??_x0000__x0004__x0000__x0000__x0000__x0000__x0000__x0000_??_x0000__x0000__x0000__x0000__x0000__x0000__x0000__x0000_??_x0000__x0000_"/>
      <sheetName val="Comb"/>
      <sheetName val="CPVCBT"/>
      <sheetName val="CPVCBD"/>
      <sheetName val="GVLBT"/>
      <sheetName val="GVLBD"/>
      <sheetName val="vuabt"/>
      <sheetName val="vuabd"/>
      <sheetName val="SXDDMO"/>
      <sheetName val="SXDH"/>
      <sheetName val="SXBTN"/>
      <sheetName val="SXDDMOD"/>
      <sheetName val="SXDHD"/>
      <sheetName val="SXBTND"/>
      <sheetName val="gcm"/>
      <sheetName val="gcm06"/>
      <sheetName val="cphoi"/>
      <sheetName val="cphoi2"/>
      <sheetName val="duoith"/>
      <sheetName val="cpnc205"/>
      <sheetName val="cpnc205mtc"/>
      <sheetName val="cpnclx205"/>
      <sheetName val="cpncvts"/>
      <sheetName val="cpnctnvs"/>
      <sheetName val="cpnctlan"/>
      <sheetName val="KGA"/>
      <sheetName val="ctldtb"/>
      <sheetName val="tonghopldtb"/>
      <sheetName val="ctldtbd"/>
      <sheetName val="tonghopldtbd"/>
      <sheetName val="dongia_x0000_ 㢠ś_x0000__x0004__x0000_㋄ś_x0000_"/>
      <sheetName val="d?"/>
      <sheetName val="tra-vat-lieu"/>
      <sheetName val="Page 3"/>
      <sheetName val="_x0000_@_x0000_@_x0000_@_x0000_@_x0000_@_x0000_@_x0000_@_x0000_@_x0000_@_x0000_@_x0000_@_x0000_@_x0000_@_x0000_@_x0000_@_x0000_"/>
      <sheetName val="NEW_PANEL"/>
      <sheetName val="phan tich DG_x0000__x0000_??_x0000__x0004__x0000__x0000__x0000__x0000__x0000__x0000_??_x0000__x0000__x0000__x0000__x0000_"/>
      <sheetName val="dongia_x0000_ ?s_x0000__x0004__x0000_?s_x0000_"/>
      <sheetName val="Input"/>
      <sheetName val=""/>
      <sheetName val="T1"/>
      <sheetName val="T2"/>
      <sheetName val="T3"/>
      <sheetName val="T4"/>
      <sheetName val="T5"/>
      <sheetName val="T6"/>
      <sheetName val="T7"/>
      <sheetName val="T8"/>
      <sheetName val="t9"/>
      <sheetName val="t10"/>
      <sheetName val="t11"/>
      <sheetName val="t12"/>
      <sheetName val="Cham cong 07-&gt;12"/>
      <sheetName val="Cham cong TH 1-&gt;6"/>
      <sheetName val="T Hop luong"/>
      <sheetName val="dongia??????????_x0009_?㢠ś?_x0004_??????㋄ś?"/>
      <sheetName val="dongia?_x0009_㢠ś?_x0004_?㋄ś?"/>
      <sheetName val="phan tich DG??㠨Ȣ?_x0004_??????杀Ȣ?????"/>
      <sheetName val="?????????_x0009_??s?_x0004_???????s????????"/>
      <sheetName val="dongia?_x0009_㢠ś_x0004_?㋄ś"/>
      <sheetName val="dongia??????????_x0009_??s?_x0004_???????s?"/>
      <sheetName val="dongia?_x0009_?s?_x0004_??s?"/>
      <sheetName val="dongia?_x0009_?s_x0004_??s"/>
      <sheetName val="ch DG?????_x0004_????????????????????"/>
      <sheetName val="dongia? 㢠ś?_x0004_?㋄ś?"/>
      <sheetName val="BTH phi"/>
      <sheetName val="BLT phi"/>
      <sheetName val="phi,le phi"/>
      <sheetName val="Bien Lai TON"/>
      <sheetName val="BCQT "/>
      <sheetName val="Giay di duong"/>
      <sheetName val="BC QT cua tung ap"/>
      <sheetName val="GIAO CHI TIEU THU QUY 07"/>
      <sheetName val="BANG TONG HOP GIAY NOP TIEN"/>
      <sheetName val="ch DG"/>
      <sheetName val="_x0009_?s"/>
      <sheetName val="phan tich DG?????_x0004_?????????????"/>
      <sheetName val="dongia? ?s?_x0004_??s?"/>
      <sheetName val="_x0009_?s?_x0004_??s?"/>
      <sheetName val="ch DG????_x0004_???????"/>
      <sheetName val="phan tich DG????_x0004_????"/>
      <sheetName val="Hu?ng d?n"/>
      <sheetName val="Ví d? hàm Vlookup"/>
      <sheetName val="dongia_x0000__x0000__x0000__x0000__x0000__x0000__x0002__x0000__x0000__x0000__x0009__x0000_?s_x0000__x0004__x0000__x0000__x0000__x0000__x0000__x0000_?s_x0000_"/>
      <sheetName val="phaɮ tich DG??㠨Ȣ?_x0004_??????杀Ȣ?????"/>
      <sheetName val="G_x0016_L"/>
      <sheetName val="dongia??????_x0002_???_x0009_??s?_x0004_???????s?"/>
      <sheetName val="pha? tich DG?????_x0004_?????????????"/>
      <sheetName val="dongia?_x0002_?_x0009_?s?_x0004_??s?"/>
      <sheetName val="_x0000__x0000__x0000__x0000__x0000__x0000__x0000__x0000__x0000__x0009__x0000_??_x0000__x0004__x0000__x0000__x0000__x0000__x0000__x0000_??_x0000__x0000__x0000__x0000__x0000__x0000__x0000__x0000_"/>
      <sheetName val="tuong"/>
      <sheetName val="dongia_x0000_ ??_x0000__x0004__x0000_??_x0000_"/>
      <sheetName val=" ?s_x0000__x0004__x0000_?s_x0000_"/>
      <sheetName val="@_x0000_@_x0000_@_x0000_@_x0000_@_x0000_@_x0000_@_x0000_@_x0000_@_x0000_@_x0000_@_x0000_@_x0000_@_x0000_@_x0000_@_x0000_@"/>
      <sheetName val="?@?@?@?@?@?@?@?@?@?@?@?@?@?@?@?"/>
      <sheetName val="d_"/>
      <sheetName val="_x0009__s"/>
      <sheetName val="dongia___________x0009__㢠ś__x0004_______㋄ś_"/>
      <sheetName val="dongia__x0009_㢠ś__x0004__㋄ś_"/>
      <sheetName val="dongia__x0009_㢠ś_x0004__㋄ś"/>
      <sheetName val="phan tich DG__㠨Ȣ__x0004_______杀Ȣ_____"/>
      <sheetName val="dongia_ 㢠ś__x0004__㋄ś_"/>
      <sheetName val="__________x0009___s__x0004________s________"/>
      <sheetName val="dongia___________x0009___s__x0004________s_"/>
      <sheetName val="ch DG______x0004_____________________"/>
      <sheetName val="dongia__x0009__s__x0004___s_"/>
      <sheetName val="dongia__x0009__s_x0004___s"/>
      <sheetName val="phan tich DG______x0004______________"/>
      <sheetName val="dongia_ _s__x0004___s_"/>
      <sheetName val="_x0009__s__x0004___s_"/>
      <sheetName val="ch DG_____x0004________"/>
      <sheetName val="phan tich DG_____x0004_____"/>
      <sheetName val="Hu_ng d_n"/>
      <sheetName val="Ví d_ hàm Vlookup"/>
      <sheetName val="phaɮ tich DG__㠨Ȣ__x0004_______杀Ȣ_____"/>
      <sheetName val="dongia_______x0002_____x0009___s__x0004________s_"/>
      <sheetName val="pha_ tich DG______x0004______________"/>
      <sheetName val="tong_hop"/>
      <sheetName val="phan_tich_DG"/>
      <sheetName val="gia_vat_lieu"/>
      <sheetName val="gia_xe_may"/>
      <sheetName val="gia_nhan_cong"/>
      <sheetName val="TC_"/>
      <sheetName val="TC__(2)"/>
      <sheetName val="PL_KS"/>
      <sheetName val="thi_sat"/>
      <sheetName val="den_bu"/>
      <sheetName val="dongia 㢠ś㋄ś"/>
      <sheetName val="Du_toan_(2)"/>
      <sheetName val="Du_toan"/>
      <sheetName val="Phan_tich_vat_tu"/>
      <sheetName val="Tong_hop_vat_tu"/>
      <sheetName val="Gia_tri_vat_tu"/>
      <sheetName val="Chenh_lech_vat_tu"/>
      <sheetName val="Du_thau"/>
      <sheetName val="Don_gia_chi_tiet"/>
      <sheetName val="Tu_van_Thiet_ke"/>
      <sheetName val="Tien_do_thi_cong"/>
      <sheetName val="Bia_du_toan"/>
      <sheetName val="Tro_giup"/>
      <sheetName val="dongia_㢠ś㋄ś"/>
      <sheetName val="phan_tich_DG㠨Ȣ杀Ȣ咄Ȣ"/>
      <sheetName val="GT_TT_(2)"/>
      <sheetName val="KLTC_giai_doan"/>
      <sheetName val="KL_(2)"/>
      <sheetName val="KLtt_lan3"/>
      <sheetName val="GTT2_lan3_tt"/>
      <sheetName val="GTT2_lan_4_dc_"/>
      <sheetName val="chenh_lech_gia"/>
      <sheetName val="KL_bao_con_lai"/>
      <sheetName val="GTT2_lan_4_tt"/>
      <sheetName val="Tai_khoan"/>
      <sheetName val="CT_doanh_thu_2005"/>
      <sheetName val="Dthu_2006_sua"/>
      <sheetName val="Doanh_thu_gia_thanh"/>
      <sheetName val="6_thang_2006"/>
      <sheetName val="Bao_cao_thue_(2)"/>
      <sheetName val="Tong_hop_CP_T10"/>
      <sheetName val="Bao_cao_thue"/>
      <sheetName val="Thue_cong_trinh"/>
      <sheetName val="Gia_thanh"/>
      <sheetName val="Pke_toan"/>
      <sheetName val="Gia_thanh_cong_trinh_-_Hoa"/>
      <sheetName val="Ke_toan_thuc_hien_cong_trinh"/>
      <sheetName val="Du_kien_DT_9_thang_de_nop"/>
      <sheetName val="TK_NO_111"/>
      <sheetName val="TK_NO_112"/>
      <sheetName val="TK_1418"/>
      <sheetName val="TK_331"/>
      <sheetName val="TK_1412"/>
      <sheetName val="BCAO_SDCT"/>
      <sheetName val="TK_142"/>
      <sheetName val="TK_242"/>
      <sheetName val="TK_CO_112"/>
      <sheetName val="TK_153"/>
      <sheetName val="CT_154"/>
      <sheetName val="TK_CO_111"/>
      <sheetName val="donööö"/>
      <sheetName val="ch DG???_x0004_???????"/>
      <sheetName val="dongia? 㢠ś_x0004_?㋄ś"/>
      <sheetName val="_@_@_@_@_@_@_@_@_@_@_@_@_@_@_@_"/>
      <sheetName val="__________x0009______x0004_________________"/>
      <sheetName val="dongia_ 㢠ś_x0004__㋄ś"/>
      <sheetName val="?????????_x0009_????_x0004_????????????????"/>
      <sheetName val="DT-TN"/>
      <sheetName val="ctTBA"/>
      <sheetName val="dongia_x0000_̃̃̃̃̃̃̃̃̃̃̃̃̃̃̃̃̃̃̃̃̃̃̃̃"/>
      <sheetName val="[DT-TN.xlsMCT"/>
      <sheetName val="Sheet9"/>
      <sheetName val="Tai_x0000_khoan"/>
      <sheetName val="@?@?@?@?@?@?@?@?@?@?@?@?@?@?@?@"/>
      <sheetName val="dongia? ?s_x0004_??s"/>
      <sheetName val="dongia__x0002___x0009__s__x0004___s_"/>
      <sheetName val="ch DG__"/>
      <sheetName val="ch DG____x0004________"/>
      <sheetName val="@"/>
      <sheetName val="Book 1 Summary"/>
      <sheetName val=" ?s?_x0004_??s?"/>
      <sheetName val=" _s"/>
      <sheetName val="XXXPXXX0"/>
      <sheetName val="Hý?ng d?n"/>
      <sheetName val="dongia?_x0009_???_x0004_????"/>
      <sheetName val="dongia??????????_x0009_????_x0004_?????????"/>
      <sheetName val="dongia?_x0009_??_x0004_???"/>
      <sheetName val="dongia? ???_x0004_????"/>
      <sheetName val="dongia_x0000__x0009_??_x0000__x0004__x0000_??_x0000_"/>
      <sheetName val="Tra_bang"/>
      <sheetName val="KLt lan3"/>
      <sheetName val="tong ho`"/>
      <sheetName val="_DT-TN.xlsMCT"/>
      <sheetName val="@_@_@_@_@_@_@_@_@_@_@_@_@_@_@_@"/>
      <sheetName val="dongia_ _s_x0004___s"/>
      <sheetName val="Hý_ng d_n"/>
      <sheetName val="Gia"/>
      <sheetName val="RE"/>
      <sheetName val="phan_tich_DG㠨Ȣ杀Ȣ"/>
      <sheetName val=" ?s?s"/>
      <sheetName val="dongia ?s?s"/>
      <sheetName val="Gia "/>
      <sheetName val="dongia?????????? ?㢠ś?_x0004_??????㋄ś?"/>
      <sheetName val="GIAVNX"/>
      <sheetName val="BCTC"/>
      <sheetName val="dtct cau"/>
      <sheetName val="dongia_x0000__x0000__x0000__x0000__x0000__x0000__x0000__x0000__x0000__x0000__x0009__x0000_㢠뉛_x0000__x0000__x0000__x0000__x0000__x0000__x0000_㋄ś_x0000_"/>
      <sheetName val="dongia___________x0009__?s__x0004_______?s_"/>
      <sheetName val="dongia__x0009_?s__x0004__?s_"/>
      <sheetName val="dongia__x0009_?s_x0004__?s"/>
      <sheetName val="phan tich DG__??__x0004_______??_____"/>
      <sheetName val="dongia_ ?s__x0004__?s_"/>
      <sheetName val="pha? tich DG__??__x0004_______??_____"/>
      <sheetName val="dongia_ ?s_x0004__?s"/>
      <sheetName val="[DT-TN.xls_Cham cong TH 1-&gt;6"/>
      <sheetName val="HESO"/>
      <sheetName val="dongia?̃̃̃̃̃̃̃̃̃̃̃̃̃̃̃̃̃̃̃̃̃̃̃̃"/>
      <sheetName val="@?@?@?@?@?@?@?@?@?@?@?@?@?@?@?"/>
      <sheetName val="_DT-TN.xls_Cham cong TH 1-&gt;6"/>
      <sheetName val="@_@_@_@_@_@_@_@_@_@_@_@_@_@_@_"/>
      <sheetName val="DT-XL"/>
      <sheetName val="KKKKKKKK"/>
      <sheetName val="????????? ??s?_x0004_???????s????????"/>
      <sheetName val="dongia?????????? ??s?_x0004_???????s?"/>
      <sheetName val=" _s__x0004___s_"/>
      <sheetName val="Ke toan thuk hien cong trinh"/>
      <sheetName val=" ?s"/>
      <sheetName val="dongia_x0000__x0002__x0000_ ?s_x0000__x0004__x0000_?s_x0000_"/>
      <sheetName val="dongia??????_x0002_??? ??s?_x0004_???????s?"/>
      <sheetName val="dongia?_x0002_? ?s?_x0004_??s?"/>
      <sheetName val="dongia__________ _㢠ś__x0004_______㋄ś_"/>
      <sheetName val="_________ __s__x0004________s________"/>
      <sheetName val="dongia__________ __s__x0004________s_"/>
      <sheetName val="dongia_______x0002____ __s__x0004________s_"/>
      <sheetName val="dongia__x0002__ _s__x0004___s_"/>
      <sheetName val=" ??_x0000__x0004__x0000_??_x0000_"/>
      <sheetName val="????????? ????_x0004_????????????????"/>
      <sheetName val=" ???_x0004_????"/>
      <sheetName val="breakdown"/>
      <sheetName val="dongia__x0009_____x0004_____"/>
      <sheetName val="dongia___________x0009______x0004__________"/>
      <sheetName val="dongia__x0009____x0004____"/>
      <sheetName val="dongia_ ____x0004_____"/>
      <sheetName val=" _s_s"/>
      <sheetName val="dongia _s_s"/>
      <sheetName val=" __"/>
      <sheetName val="_________ _____x0004_________________"/>
      <sheetName val=" ____x0004_____"/>
      <sheetName val="_x0009_???_x0004_????"/>
      <sheetName val="Tai?khoan"/>
      <sheetName val="Page_3"/>
      <sheetName val="Tai"/>
      <sheetName val="gia vt,nc,may"/>
      <sheetName val="phan tich DG?㠨Ȣ?_x0004_?杀Ȣ?咄Ȣ?"/>
      <sheetName val="~~~~~~~~~~~~~~~~~~~~~~~~~~~~~~~"/>
      <sheetName val="#REF!"/>
      <sheetName val="Du th!u"/>
      <sheetName val="CP)TV-CAU"/>
      <sheetName val="_x0009___"/>
      <sheetName val="dongia 㢠ś"/>
      <sheetName val="XF33"/>
      <sheetName val="XL4Dest5"/>
      <sheetName val="dongia 㢠ś?_x0004_?㋄ś?"/>
      <sheetName val="Chenh lech vct tu"/>
      <sheetName val="IBASE"/>
      <sheetName val="DI-ESTI"/>
      <sheetName val="dongia_x0000_ 㢠ś_x0000__x0004__x0000_㏄ś_x0000_"/>
      <sheetName val="DG "/>
      <sheetName val="gia 6at lieu"/>
      <sheetName val="TC  (2("/>
      <sheetName val="000000 0"/>
      <sheetName val="Thuc thanh"/>
      <sheetName val="phan tich DG?㠨Ȣ?_x0004_?杀Ȣ?"/>
      <sheetName val="phan tich DG_㠨Ȣ__x0004__杀Ȣ_咄Ȣ_"/>
      <sheetName val="phan tich DG_㠨Ȣ__x0004__杀Ȣ_"/>
      <sheetName val="dongia 㢠ś__x0004__㋄ś_"/>
      <sheetName val="dongia_̃̃̃̃̃̃̃̃̃̃̃̃̃̃̃̃̃̃̃̃̃̃̃̃"/>
      <sheetName val="Loading"/>
      <sheetName val="Check C"/>
      <sheetName val="dongia ????"/>
      <sheetName val="dongia_????"/>
      <sheetName val="phan_tich_DG??????"/>
      <sheetName val="dongia_?s?s"/>
      <sheetName val="giamay"/>
      <sheetName val="dongia___________x0009___s]_x0004________s_"/>
      <sheetName val="CLVP_TINH"/>
      <sheetName val="dongia_㢠ś㋄ś1"/>
      <sheetName val="_?s?s"/>
      <sheetName val="dongia_?s?s1"/>
      <sheetName val="ch_DG??????"/>
      <sheetName val="Hướng_dẫn"/>
      <sheetName val="Ví_dụ_hàm_Vlookup"/>
      <sheetName val="phan_tich_DG????"/>
      <sheetName val="tong_hop1"/>
      <sheetName val="phan_tich_DG1"/>
      <sheetName val="gia_vat_lieu1"/>
      <sheetName val="gia_xe_may1"/>
      <sheetName val="gia_nhan_cong1"/>
      <sheetName val="TC_1"/>
      <sheetName val="TC__(2)1"/>
      <sheetName val="PL_KS1"/>
      <sheetName val="thi_sat1"/>
      <sheetName val="den_bu1"/>
    </sheetNames>
    <sheetDataSet>
      <sheetData sheetId="0" refreshError="1"/>
      <sheetData sheetId="1" refreshError="1">
        <row r="6">
          <cell r="A6">
            <v>2</v>
          </cell>
          <cell r="B6" t="str">
            <v>VËt liÖu</v>
          </cell>
          <cell r="C6" t="str">
            <v>c¸i</v>
          </cell>
          <cell r="D6">
            <v>15000</v>
          </cell>
        </row>
        <row r="7">
          <cell r="A7" t="str">
            <v>147</v>
          </cell>
          <cell r="B7" t="str">
            <v>DÇu mazót</v>
          </cell>
          <cell r="C7" t="str">
            <v>kg</v>
          </cell>
          <cell r="D7">
            <v>36.576000000000001</v>
          </cell>
          <cell r="E7">
            <v>4300</v>
          </cell>
          <cell r="F7">
            <v>157277</v>
          </cell>
        </row>
        <row r="8">
          <cell r="A8" t="str">
            <v>082</v>
          </cell>
          <cell r="B8" t="str">
            <v>CÊp phèi</v>
          </cell>
          <cell r="C8" t="str">
            <v>m3</v>
          </cell>
          <cell r="D8">
            <v>49.334400000000002</v>
          </cell>
          <cell r="E8">
            <v>52581.25</v>
          </cell>
          <cell r="F8">
            <v>986688</v>
          </cell>
        </row>
        <row r="9">
          <cell r="A9" t="str">
            <v>049</v>
          </cell>
          <cell r="B9" t="str">
            <v>Bª t«ng nhùa h¹t mÞn</v>
          </cell>
          <cell r="C9" t="str">
            <v>TÊn</v>
          </cell>
          <cell r="D9">
            <v>34.50564</v>
          </cell>
          <cell r="E9">
            <v>918577</v>
          </cell>
        </row>
        <row r="10">
          <cell r="A10" t="str">
            <v>050</v>
          </cell>
          <cell r="B10" t="str">
            <v>Bª t«ng nhùa h¹t th«</v>
          </cell>
          <cell r="C10" t="str">
            <v>TÊn</v>
          </cell>
          <cell r="D10">
            <v>104762</v>
          </cell>
          <cell r="E10">
            <v>887074</v>
          </cell>
        </row>
        <row r="11">
          <cell r="A11" t="str">
            <v>367</v>
          </cell>
          <cell r="B11" t="str">
            <v>TÊm bª t«ng 20x20</v>
          </cell>
          <cell r="C11" t="str">
            <v>m</v>
          </cell>
          <cell r="D11">
            <v>73.8</v>
          </cell>
          <cell r="E11">
            <v>23000</v>
          </cell>
          <cell r="F11">
            <v>1697400</v>
          </cell>
        </row>
        <row r="12">
          <cell r="A12" t="str">
            <v>337</v>
          </cell>
          <cell r="B12" t="str">
            <v>ThÐp trßn</v>
          </cell>
          <cell r="C12" t="str">
            <v>kg</v>
          </cell>
          <cell r="D12">
            <v>377.34899999999999</v>
          </cell>
          <cell r="E12">
            <v>4100</v>
          </cell>
          <cell r="F12">
            <v>1547131</v>
          </cell>
        </row>
        <row r="13">
          <cell r="A13" t="str">
            <v>331</v>
          </cell>
          <cell r="B13" t="str">
            <v>ThÐp h×nh</v>
          </cell>
          <cell r="C13" t="str">
            <v>kg</v>
          </cell>
          <cell r="D13">
            <v>560.2704</v>
          </cell>
          <cell r="E13">
            <v>4014</v>
          </cell>
          <cell r="F13">
            <v>2248925</v>
          </cell>
        </row>
        <row r="14">
          <cell r="A14" t="str">
            <v>442</v>
          </cell>
          <cell r="B14" t="str">
            <v>§Êt ®Ìn</v>
          </cell>
          <cell r="C14" t="str">
            <v>kg</v>
          </cell>
          <cell r="D14">
            <v>24.94858</v>
          </cell>
          <cell r="E14">
            <v>7500</v>
          </cell>
          <cell r="F14">
            <v>187114</v>
          </cell>
        </row>
        <row r="15">
          <cell r="A15" t="str">
            <v>400</v>
          </cell>
          <cell r="B15" t="str">
            <v>¤ xy</v>
          </cell>
          <cell r="C15" t="str">
            <v>chai</v>
          </cell>
          <cell r="D15">
            <v>6.2348800000000004</v>
          </cell>
          <cell r="E15">
            <v>25000</v>
          </cell>
          <cell r="F15">
            <v>155872</v>
          </cell>
        </row>
        <row r="16">
          <cell r="A16" t="str">
            <v>348</v>
          </cell>
          <cell r="B16" t="str">
            <v>ThÐp ®Öm</v>
          </cell>
          <cell r="C16" t="str">
            <v>kg</v>
          </cell>
          <cell r="D16">
            <v>75.400000000000006</v>
          </cell>
          <cell r="E16">
            <v>5000</v>
          </cell>
          <cell r="F16">
            <v>377000</v>
          </cell>
        </row>
        <row r="17">
          <cell r="A17" t="str">
            <v>026</v>
          </cell>
          <cell r="B17" t="str">
            <v>Bu l«ng M18x20</v>
          </cell>
          <cell r="C17" t="str">
            <v>c¸i</v>
          </cell>
          <cell r="D17">
            <v>174</v>
          </cell>
          <cell r="E17">
            <v>2897</v>
          </cell>
          <cell r="F17">
            <v>504078</v>
          </cell>
        </row>
        <row r="18">
          <cell r="A18" t="str">
            <v>341</v>
          </cell>
          <cell r="B18" t="str">
            <v>ThÐp trßn D &gt; 18mm</v>
          </cell>
          <cell r="C18" t="str">
            <v>kg</v>
          </cell>
          <cell r="D18">
            <v>2780.52</v>
          </cell>
          <cell r="E18">
            <v>3971.43</v>
          </cell>
          <cell r="F18">
            <v>10515927</v>
          </cell>
        </row>
        <row r="19">
          <cell r="A19" t="str">
            <v>388</v>
          </cell>
          <cell r="B19" t="str">
            <v>V÷a bª t«ng</v>
          </cell>
          <cell r="C19" t="str">
            <v>m3</v>
          </cell>
          <cell r="D19">
            <v>473.23360000000002</v>
          </cell>
        </row>
        <row r="20">
          <cell r="A20" t="str">
            <v>443</v>
          </cell>
          <cell r="B20" t="str">
            <v>§Êt ®á</v>
          </cell>
          <cell r="C20" t="str">
            <v>m3</v>
          </cell>
          <cell r="D20">
            <v>26.39744</v>
          </cell>
          <cell r="E20">
            <v>52581.25</v>
          </cell>
          <cell r="F20">
            <v>527949</v>
          </cell>
        </row>
        <row r="21">
          <cell r="A21" t="str">
            <v>427</v>
          </cell>
          <cell r="B21" t="str">
            <v>§¸ d¨m 0,5x1</v>
          </cell>
          <cell r="C21" t="str">
            <v>m3</v>
          </cell>
          <cell r="D21">
            <v>9.8604800000000008</v>
          </cell>
          <cell r="E21">
            <v>123207.61</v>
          </cell>
          <cell r="F21">
            <v>788838</v>
          </cell>
        </row>
        <row r="22">
          <cell r="A22" t="str">
            <v>430</v>
          </cell>
          <cell r="B22" t="str">
            <v>§¸ d¨m 4x6 t/c</v>
          </cell>
          <cell r="C22" t="str">
            <v>m3</v>
          </cell>
          <cell r="D22">
            <v>69.36</v>
          </cell>
          <cell r="E22">
            <v>94327.61</v>
          </cell>
          <cell r="F22">
            <v>4161600</v>
          </cell>
        </row>
        <row r="23">
          <cell r="A23" t="str">
            <v>426</v>
          </cell>
          <cell r="B23" t="str">
            <v>§¸ d¨m 4x6 t/h</v>
          </cell>
          <cell r="C23" t="str">
            <v>m3</v>
          </cell>
          <cell r="D23">
            <v>7.4755500000000001</v>
          </cell>
          <cell r="E23">
            <v>79089.509999999995</v>
          </cell>
          <cell r="F23">
            <v>448533</v>
          </cell>
        </row>
        <row r="24">
          <cell r="A24" t="str">
            <v>434</v>
          </cell>
          <cell r="B24" t="str">
            <v>§¸ héc</v>
          </cell>
          <cell r="C24" t="str">
            <v>m3</v>
          </cell>
          <cell r="D24">
            <v>178.11600000000001</v>
          </cell>
          <cell r="E24">
            <v>75923.8</v>
          </cell>
          <cell r="F24">
            <v>8096263</v>
          </cell>
        </row>
        <row r="25">
          <cell r="A25" t="str">
            <v>163</v>
          </cell>
          <cell r="B25" t="str">
            <v>GiÊy dÇu</v>
          </cell>
          <cell r="C25" t="str">
            <v>m2</v>
          </cell>
          <cell r="D25">
            <v>287.53919999999999</v>
          </cell>
          <cell r="E25">
            <v>15000</v>
          </cell>
          <cell r="F25">
            <v>4313088</v>
          </cell>
        </row>
        <row r="26">
          <cell r="A26" t="str">
            <v>002</v>
          </cell>
          <cell r="B26" t="str">
            <v>Bao t¶i</v>
          </cell>
          <cell r="C26" t="str">
            <v>m2</v>
          </cell>
          <cell r="D26">
            <v>157.7664</v>
          </cell>
          <cell r="E26">
            <v>3800</v>
          </cell>
          <cell r="F26">
            <v>599512</v>
          </cell>
        </row>
        <row r="27">
          <cell r="A27" t="str">
            <v>343</v>
          </cell>
          <cell r="B27" t="str">
            <v>ThÐp trßn D&lt;= 18mm</v>
          </cell>
          <cell r="C27" t="str">
            <v>kg</v>
          </cell>
          <cell r="D27">
            <v>32321.0052</v>
          </cell>
          <cell r="E27">
            <v>3971.43</v>
          </cell>
          <cell r="F27">
            <v>122981425</v>
          </cell>
        </row>
        <row r="28">
          <cell r="A28" t="str">
            <v>8002</v>
          </cell>
          <cell r="B28" t="str">
            <v>ThÐp trßn D= 10mm A2</v>
          </cell>
          <cell r="C28" t="str">
            <v>kg</v>
          </cell>
          <cell r="D28">
            <v>1900</v>
          </cell>
          <cell r="E28">
            <v>4447.62</v>
          </cell>
        </row>
        <row r="29">
          <cell r="A29" t="str">
            <v>8000</v>
          </cell>
          <cell r="B29" t="str">
            <v>ThÐp trßn D&lt;= 12mm A2</v>
          </cell>
          <cell r="C29" t="str">
            <v>kg</v>
          </cell>
          <cell r="D29">
            <v>109524</v>
          </cell>
          <cell r="E29">
            <v>4447.62</v>
          </cell>
        </row>
        <row r="30">
          <cell r="A30" t="str">
            <v>412</v>
          </cell>
          <cell r="B30" t="str">
            <v>§inh ®Øa</v>
          </cell>
          <cell r="C30" t="str">
            <v>C¸i</v>
          </cell>
          <cell r="D30">
            <v>1283.63219</v>
          </cell>
          <cell r="E30">
            <v>600</v>
          </cell>
          <cell r="F30">
            <v>770179</v>
          </cell>
        </row>
        <row r="31">
          <cell r="A31" t="str">
            <v>232</v>
          </cell>
          <cell r="B31" t="str">
            <v>Gç v¸n cÇu c«ng t¸c</v>
          </cell>
          <cell r="C31" t="str">
            <v>m3</v>
          </cell>
          <cell r="D31">
            <v>71.614959999999996</v>
          </cell>
          <cell r="E31">
            <v>1454545</v>
          </cell>
          <cell r="F31">
            <v>104167182</v>
          </cell>
        </row>
        <row r="32">
          <cell r="A32" t="str">
            <v>282</v>
          </cell>
          <cell r="B32" t="str">
            <v>Phô gia dÎo ho¸</v>
          </cell>
          <cell r="C32" t="str">
            <v>kg</v>
          </cell>
          <cell r="D32">
            <v>13083.99057</v>
          </cell>
          <cell r="E32">
            <v>673</v>
          </cell>
          <cell r="F32">
            <v>8805526</v>
          </cell>
        </row>
        <row r="33">
          <cell r="A33" t="str">
            <v>0414</v>
          </cell>
          <cell r="B33" t="str">
            <v>èng bª t«ng ly t©m D1200mm (èng dµi 2m)</v>
          </cell>
          <cell r="C33" t="str">
            <v>m</v>
          </cell>
          <cell r="D33">
            <v>6740.6149999999998</v>
          </cell>
          <cell r="E33">
            <v>647619.05000000005</v>
          </cell>
        </row>
        <row r="34">
          <cell r="A34" t="str">
            <v>0412</v>
          </cell>
          <cell r="B34" t="str">
            <v>èng bª t«ng ly t©m D1000mm (èng dµi 2m)</v>
          </cell>
          <cell r="C34" t="str">
            <v>m</v>
          </cell>
          <cell r="D34">
            <v>1555.9949999999999</v>
          </cell>
          <cell r="E34">
            <v>461904.76</v>
          </cell>
          <cell r="F34">
            <v>12557733</v>
          </cell>
        </row>
        <row r="35">
          <cell r="A35" t="str">
            <v>127</v>
          </cell>
          <cell r="B35" t="str">
            <v>D©y buéc</v>
          </cell>
          <cell r="C35" t="str">
            <v>kg</v>
          </cell>
          <cell r="D35">
            <v>50.790900000000001</v>
          </cell>
          <cell r="E35">
            <v>5500</v>
          </cell>
          <cell r="F35">
            <v>279350</v>
          </cell>
        </row>
        <row r="36">
          <cell r="A36" t="str">
            <v>214</v>
          </cell>
          <cell r="B36" t="str">
            <v>G¹ch x©y (6,5x10,5x22)</v>
          </cell>
          <cell r="C36" t="str">
            <v>viªn</v>
          </cell>
          <cell r="D36">
            <v>495.11</v>
          </cell>
          <cell r="E36">
            <v>485.71</v>
          </cell>
          <cell r="F36">
            <v>225275</v>
          </cell>
        </row>
        <row r="37">
          <cell r="A37" t="str">
            <v>0410</v>
          </cell>
          <cell r="B37" t="str">
            <v>èng bª t«ng ly t©m D800mm (èng dµi 2m)</v>
          </cell>
          <cell r="C37" t="str">
            <v>m</v>
          </cell>
          <cell r="D37">
            <v>458.78</v>
          </cell>
          <cell r="E37">
            <v>357142.86</v>
          </cell>
        </row>
        <row r="38">
          <cell r="A38" t="str">
            <v>078</v>
          </cell>
          <cell r="B38" t="str">
            <v>C¸t mÞn ML 1,5 - 2,0</v>
          </cell>
          <cell r="C38" t="str">
            <v>m3</v>
          </cell>
          <cell r="D38">
            <v>64.351879999999994</v>
          </cell>
          <cell r="E38">
            <v>79716.009999999995</v>
          </cell>
          <cell r="F38">
            <v>3159098</v>
          </cell>
        </row>
        <row r="39">
          <cell r="A39" t="str">
            <v>220</v>
          </cell>
          <cell r="B39" t="str">
            <v>Gç chÌn khi l¾p cÊu kiÖn</v>
          </cell>
          <cell r="C39" t="str">
            <v>m3</v>
          </cell>
          <cell r="D39">
            <v>29.02</v>
          </cell>
          <cell r="E39">
            <v>1454545</v>
          </cell>
          <cell r="F39">
            <v>42210896</v>
          </cell>
        </row>
        <row r="40">
          <cell r="A40" t="str">
            <v>286</v>
          </cell>
          <cell r="B40" t="str">
            <v>Que hµn</v>
          </cell>
          <cell r="C40" t="str">
            <v>kg</v>
          </cell>
          <cell r="D40">
            <v>4426.36114</v>
          </cell>
          <cell r="E40">
            <v>8500</v>
          </cell>
          <cell r="F40">
            <v>37624070</v>
          </cell>
        </row>
        <row r="41">
          <cell r="A41" t="str">
            <v>313</v>
          </cell>
          <cell r="B41" t="str">
            <v>S¾t ®Öm</v>
          </cell>
          <cell r="C41" t="str">
            <v>kg</v>
          </cell>
          <cell r="D41">
            <v>2902</v>
          </cell>
          <cell r="E41">
            <v>5000</v>
          </cell>
          <cell r="F41">
            <v>14510000</v>
          </cell>
        </row>
        <row r="42">
          <cell r="A42" t="str">
            <v>385</v>
          </cell>
          <cell r="B42" t="str">
            <v>V÷a</v>
          </cell>
          <cell r="C42" t="str">
            <v>m3</v>
          </cell>
          <cell r="D42">
            <v>0.51382000000000005</v>
          </cell>
        </row>
        <row r="43">
          <cell r="A43" t="str">
            <v>234</v>
          </cell>
          <cell r="B43" t="str">
            <v>Gç v¸n khu«n (c¶ nÑp)</v>
          </cell>
          <cell r="C43" t="str">
            <v>m3</v>
          </cell>
          <cell r="D43">
            <v>40.070059999999998</v>
          </cell>
          <cell r="E43">
            <v>1454545</v>
          </cell>
          <cell r="F43">
            <v>58283705</v>
          </cell>
        </row>
        <row r="44">
          <cell r="A44" t="str">
            <v>136</v>
          </cell>
          <cell r="B44" t="str">
            <v>D©y thÐp</v>
          </cell>
          <cell r="C44" t="str">
            <v>kg</v>
          </cell>
          <cell r="D44">
            <v>7438.5787399999999</v>
          </cell>
          <cell r="E44">
            <v>5455</v>
          </cell>
          <cell r="F44">
            <v>40577447</v>
          </cell>
        </row>
        <row r="45">
          <cell r="A45" t="str">
            <v>344</v>
          </cell>
          <cell r="B45" t="str">
            <v>ThÐp trßn D&lt;=10mm</v>
          </cell>
          <cell r="C45" t="str">
            <v>kg</v>
          </cell>
          <cell r="D45">
            <v>325952.06205000001</v>
          </cell>
          <cell r="E45">
            <v>4100</v>
          </cell>
          <cell r="F45">
            <v>1336403454</v>
          </cell>
        </row>
        <row r="46">
          <cell r="A46" t="str">
            <v>0408</v>
          </cell>
          <cell r="B46" t="str">
            <v>èng bª t«ng ly t©m D600mm (èng dµi 2m)</v>
          </cell>
          <cell r="C46" t="str">
            <v>m</v>
          </cell>
          <cell r="D46">
            <v>24.36</v>
          </cell>
          <cell r="E46">
            <v>180952.38</v>
          </cell>
        </row>
        <row r="47">
          <cell r="A47" t="str">
            <v>079</v>
          </cell>
          <cell r="B47" t="str">
            <v>C¸t nÒn</v>
          </cell>
          <cell r="C47" t="str">
            <v>m3</v>
          </cell>
          <cell r="D47">
            <v>435.57659999999998</v>
          </cell>
          <cell r="E47">
            <v>40668.39</v>
          </cell>
          <cell r="F47">
            <v>7523279</v>
          </cell>
        </row>
        <row r="48">
          <cell r="A48" t="str">
            <v>126</v>
          </cell>
          <cell r="B48" t="str">
            <v>D©y</v>
          </cell>
          <cell r="C48" t="str">
            <v>kg</v>
          </cell>
          <cell r="D48">
            <v>620.90231000000006</v>
          </cell>
          <cell r="E48">
            <v>5500</v>
          </cell>
          <cell r="F48">
            <v>3414963</v>
          </cell>
        </row>
        <row r="49">
          <cell r="A49" t="str">
            <v>231</v>
          </cell>
          <cell r="B49" t="str">
            <v>Gç v¸n</v>
          </cell>
          <cell r="C49" t="str">
            <v>m3</v>
          </cell>
          <cell r="D49">
            <v>14.951700000000001</v>
          </cell>
          <cell r="E49">
            <v>1454545</v>
          </cell>
          <cell r="F49">
            <v>21747920</v>
          </cell>
        </row>
        <row r="50">
          <cell r="A50" t="str">
            <v>071</v>
          </cell>
          <cell r="B50" t="str">
            <v>C©y chèng</v>
          </cell>
          <cell r="C50" t="str">
            <v>c©y</v>
          </cell>
          <cell r="D50">
            <v>2358.3970300000001</v>
          </cell>
          <cell r="E50">
            <v>17142.86</v>
          </cell>
          <cell r="F50">
            <v>23583970</v>
          </cell>
        </row>
        <row r="51">
          <cell r="A51" t="str">
            <v>100</v>
          </cell>
          <cell r="B51" t="str">
            <v>Cäc tre</v>
          </cell>
          <cell r="C51" t="str">
            <v>m</v>
          </cell>
          <cell r="D51">
            <v>138712.21875</v>
          </cell>
          <cell r="E51">
            <v>1136</v>
          </cell>
          <cell r="F51">
            <v>157577080</v>
          </cell>
        </row>
        <row r="52">
          <cell r="A52" t="str">
            <v>141</v>
          </cell>
          <cell r="B52" t="str">
            <v>D©y thõng</v>
          </cell>
          <cell r="C52" t="str">
            <v>m</v>
          </cell>
          <cell r="D52">
            <v>6562.5420000000004</v>
          </cell>
          <cell r="E52">
            <v>1121</v>
          </cell>
          <cell r="F52">
            <v>7356610</v>
          </cell>
        </row>
        <row r="53">
          <cell r="A53" t="str">
            <v>272</v>
          </cell>
          <cell r="B53" t="str">
            <v>Nhùa bitum sè 4</v>
          </cell>
          <cell r="C53" t="str">
            <v>kg</v>
          </cell>
          <cell r="D53">
            <v>5889.5495199999996</v>
          </cell>
          <cell r="E53">
            <v>2747</v>
          </cell>
          <cell r="F53">
            <v>13545964</v>
          </cell>
        </row>
        <row r="54">
          <cell r="A54" t="str">
            <v>428</v>
          </cell>
          <cell r="B54" t="str">
            <v>§¸ d¨m 1x2</v>
          </cell>
          <cell r="C54" t="str">
            <v>m3</v>
          </cell>
          <cell r="D54">
            <v>5234.9716600000002</v>
          </cell>
          <cell r="E54">
            <v>107017.13</v>
          </cell>
          <cell r="F54">
            <v>385482373</v>
          </cell>
        </row>
        <row r="55">
          <cell r="A55" t="str">
            <v>119</v>
          </cell>
          <cell r="B55" t="str">
            <v>Cñi</v>
          </cell>
          <cell r="C55" t="str">
            <v>kg</v>
          </cell>
          <cell r="D55">
            <v>97185.240720000002</v>
          </cell>
          <cell r="E55">
            <v>400</v>
          </cell>
          <cell r="F55">
            <v>38874096</v>
          </cell>
        </row>
        <row r="56">
          <cell r="A56" t="str">
            <v>067</v>
          </cell>
          <cell r="B56" t="str">
            <v>Bét ®¸</v>
          </cell>
          <cell r="C56" t="str">
            <v>kg</v>
          </cell>
          <cell r="D56">
            <v>46573.931519999998</v>
          </cell>
          <cell r="E56">
            <v>266.66666666666663</v>
          </cell>
          <cell r="F56">
            <v>8476456</v>
          </cell>
        </row>
        <row r="57">
          <cell r="A57" t="str">
            <v>271</v>
          </cell>
          <cell r="B57" t="str">
            <v>Nhùa bitum</v>
          </cell>
          <cell r="C57" t="str">
            <v>kg</v>
          </cell>
          <cell r="D57">
            <v>80860.92</v>
          </cell>
          <cell r="E57">
            <v>2747</v>
          </cell>
          <cell r="F57">
            <v>185980116</v>
          </cell>
        </row>
        <row r="58">
          <cell r="A58" t="str">
            <v>401</v>
          </cell>
          <cell r="B58" t="str">
            <v>§inh</v>
          </cell>
          <cell r="C58" t="str">
            <v>kg</v>
          </cell>
          <cell r="D58">
            <v>2302.0592499999998</v>
          </cell>
          <cell r="E58">
            <v>5455</v>
          </cell>
          <cell r="F58">
            <v>12557733</v>
          </cell>
        </row>
        <row r="59">
          <cell r="A59" t="str">
            <v>221</v>
          </cell>
          <cell r="B59" t="str">
            <v>Gç chèng</v>
          </cell>
          <cell r="C59" t="str">
            <v>m3</v>
          </cell>
          <cell r="D59">
            <v>62.123640000000002</v>
          </cell>
          <cell r="E59">
            <v>1454545</v>
          </cell>
          <cell r="F59">
            <v>90361630</v>
          </cell>
        </row>
        <row r="60">
          <cell r="A60" t="str">
            <v>239</v>
          </cell>
          <cell r="B60" t="str">
            <v>Gç ®µ nÑp</v>
          </cell>
          <cell r="C60" t="str">
            <v>m3</v>
          </cell>
          <cell r="D60">
            <v>16.925940000000001</v>
          </cell>
          <cell r="E60">
            <v>1454545</v>
          </cell>
          <cell r="F60">
            <v>24619541</v>
          </cell>
        </row>
        <row r="61">
          <cell r="A61" t="str">
            <v>233</v>
          </cell>
          <cell r="B61" t="str">
            <v>Gç v¸n khu«n</v>
          </cell>
          <cell r="C61" t="str">
            <v>m3</v>
          </cell>
          <cell r="D61">
            <v>114.6778</v>
          </cell>
          <cell r="E61">
            <v>1454545</v>
          </cell>
          <cell r="F61">
            <v>166804021</v>
          </cell>
        </row>
        <row r="62">
          <cell r="A62" t="str">
            <v>275</v>
          </cell>
          <cell r="B62" t="str">
            <v>N­íc</v>
          </cell>
          <cell r="C62" t="str">
            <v>LÝt</v>
          </cell>
          <cell r="D62">
            <v>1213213.2553900001</v>
          </cell>
          <cell r="E62">
            <v>6</v>
          </cell>
          <cell r="F62">
            <v>2426427</v>
          </cell>
        </row>
        <row r="63">
          <cell r="A63" t="str">
            <v>429</v>
          </cell>
          <cell r="B63" t="str">
            <v>§¸ d¨m 2x4</v>
          </cell>
          <cell r="C63" t="str">
            <v>m3</v>
          </cell>
          <cell r="D63">
            <v>397.76119</v>
          </cell>
          <cell r="E63">
            <v>102899.04</v>
          </cell>
          <cell r="F63">
            <v>27843283</v>
          </cell>
        </row>
        <row r="64">
          <cell r="A64" t="str">
            <v>081</v>
          </cell>
          <cell r="B64" t="str">
            <v>C¸t vµng</v>
          </cell>
          <cell r="C64" t="str">
            <v>m3</v>
          </cell>
          <cell r="D64">
            <v>3098.9452200000001</v>
          </cell>
          <cell r="E64">
            <v>79716.009999999995</v>
          </cell>
          <cell r="F64">
            <v>163398085</v>
          </cell>
        </row>
        <row r="65">
          <cell r="A65" t="str">
            <v>0002</v>
          </cell>
          <cell r="B65" t="str">
            <v>C¸t vµng</v>
          </cell>
          <cell r="C65" t="str">
            <v>m3</v>
          </cell>
          <cell r="D65">
            <v>203.15798000000001</v>
          </cell>
          <cell r="E65">
            <v>79716.009999999995</v>
          </cell>
          <cell r="F65">
            <v>10711911</v>
          </cell>
        </row>
        <row r="66">
          <cell r="A66" t="str">
            <v>390</v>
          </cell>
          <cell r="B66" t="str">
            <v>Xi m¨ng PC30</v>
          </cell>
          <cell r="C66" t="str">
            <v>kg</v>
          </cell>
          <cell r="D66">
            <v>2379864.18872</v>
          </cell>
          <cell r="E66">
            <v>714.29</v>
          </cell>
          <cell r="F66">
            <v>1601648599</v>
          </cell>
        </row>
        <row r="67">
          <cell r="A67" t="str">
            <v>0192</v>
          </cell>
          <cell r="B67" t="str">
            <v>Cñi ®un</v>
          </cell>
          <cell r="C67" t="str">
            <v>kg</v>
          </cell>
          <cell r="D67">
            <v>6936.9691999999995</v>
          </cell>
          <cell r="E67">
            <v>400</v>
          </cell>
          <cell r="F67">
            <v>2774788</v>
          </cell>
        </row>
        <row r="68">
          <cell r="A68" t="str">
            <v>0191</v>
          </cell>
          <cell r="B68" t="str">
            <v>Nhùa bi tum</v>
          </cell>
          <cell r="C68" t="str">
            <v>kg</v>
          </cell>
          <cell r="D68">
            <v>6936.9691999999995</v>
          </cell>
          <cell r="E68">
            <v>2747</v>
          </cell>
          <cell r="F68">
            <v>20810908</v>
          </cell>
        </row>
        <row r="69">
          <cell r="A69" t="str">
            <v>0372</v>
          </cell>
          <cell r="B69" t="str">
            <v>D©y ®ay</v>
          </cell>
          <cell r="C69" t="str">
            <v>kg</v>
          </cell>
          <cell r="D69">
            <v>22048.333999999999</v>
          </cell>
          <cell r="E69">
            <v>2500</v>
          </cell>
          <cell r="F69">
            <v>61760966</v>
          </cell>
        </row>
        <row r="70">
          <cell r="A70" t="str">
            <v>0406</v>
          </cell>
          <cell r="B70" t="str">
            <v>èng bª t«ng ly t©m D400mm (èng dµi 2m)</v>
          </cell>
          <cell r="C70" t="str">
            <v>m</v>
          </cell>
          <cell r="D70">
            <v>645.54</v>
          </cell>
          <cell r="E70">
            <v>104761.9</v>
          </cell>
        </row>
        <row r="71">
          <cell r="A71">
            <v>8001</v>
          </cell>
          <cell r="B71" t="str">
            <v>N¾p ga gang</v>
          </cell>
          <cell r="C71" t="str">
            <v>c¸i</v>
          </cell>
          <cell r="D71">
            <v>150</v>
          </cell>
          <cell r="E71">
            <v>1800000</v>
          </cell>
        </row>
        <row r="72">
          <cell r="A72" t="str">
            <v>6125</v>
          </cell>
          <cell r="B72" t="str">
            <v>Nh©n c«ng 2,5/7</v>
          </cell>
          <cell r="C72" t="str">
            <v>c«ng</v>
          </cell>
          <cell r="D72">
            <v>2.5272000000000001</v>
          </cell>
          <cell r="E72">
            <v>11889</v>
          </cell>
          <cell r="F72">
            <v>30046</v>
          </cell>
        </row>
        <row r="73">
          <cell r="A73" t="str">
            <v>6140</v>
          </cell>
          <cell r="B73" t="str">
            <v>Nh©n c«ng 4/7</v>
          </cell>
          <cell r="C73" t="str">
            <v>c«ng</v>
          </cell>
          <cell r="D73">
            <v>7110.9864900000002</v>
          </cell>
          <cell r="E73">
            <v>13529</v>
          </cell>
          <cell r="F73">
            <v>96204536</v>
          </cell>
        </row>
        <row r="74">
          <cell r="A74" t="str">
            <v>6137</v>
          </cell>
          <cell r="B74" t="str">
            <v>Nh©n c«ng 3,7/7</v>
          </cell>
          <cell r="C74" t="str">
            <v>c«ng</v>
          </cell>
          <cell r="D74">
            <v>1330.2401199999999</v>
          </cell>
          <cell r="E74">
            <v>13194</v>
          </cell>
          <cell r="F74">
            <v>17551188</v>
          </cell>
        </row>
        <row r="75">
          <cell r="A75" t="str">
            <v>6006</v>
          </cell>
          <cell r="B75" t="str">
            <v>Nh©n c«ng bËc 4/7</v>
          </cell>
          <cell r="C75" t="str">
            <v>C«ng</v>
          </cell>
          <cell r="D75">
            <v>41484.468999999997</v>
          </cell>
          <cell r="E75">
            <v>14506</v>
          </cell>
          <cell r="F75">
            <v>601773707</v>
          </cell>
        </row>
        <row r="76">
          <cell r="A76" t="str">
            <v>6135</v>
          </cell>
          <cell r="B76" t="str">
            <v>Nh©n c«ng 3,5/7</v>
          </cell>
          <cell r="C76" t="str">
            <v>c«ng</v>
          </cell>
          <cell r="D76">
            <v>21174.588159999999</v>
          </cell>
          <cell r="E76">
            <v>12971</v>
          </cell>
          <cell r="F76">
            <v>274655583</v>
          </cell>
        </row>
        <row r="77">
          <cell r="A77" t="str">
            <v>6005</v>
          </cell>
          <cell r="B77" t="str">
            <v>Nh©n c«ng bËc 3,5/7</v>
          </cell>
          <cell r="C77" t="str">
            <v>C«ng</v>
          </cell>
          <cell r="D77">
            <v>796.27200000000005</v>
          </cell>
          <cell r="E77">
            <v>13809</v>
          </cell>
          <cell r="F77">
            <v>10995720</v>
          </cell>
        </row>
        <row r="78">
          <cell r="A78" t="str">
            <v>6127</v>
          </cell>
          <cell r="B78" t="str">
            <v>Nh©n c«ng 2,7/7</v>
          </cell>
          <cell r="C78" t="str">
            <v>c«ng</v>
          </cell>
          <cell r="D78">
            <v>28854.020789999999</v>
          </cell>
          <cell r="E78">
            <v>12099</v>
          </cell>
          <cell r="F78">
            <v>349104798</v>
          </cell>
        </row>
        <row r="79">
          <cell r="A79" t="str">
            <v>6130</v>
          </cell>
          <cell r="B79" t="str">
            <v>Nh©n c«ng 3/7</v>
          </cell>
          <cell r="C79" t="str">
            <v>c«ng</v>
          </cell>
          <cell r="D79">
            <v>24441.44425</v>
          </cell>
          <cell r="E79">
            <v>12413</v>
          </cell>
          <cell r="F79">
            <v>303391647</v>
          </cell>
        </row>
        <row r="80">
          <cell r="A80">
            <v>76</v>
          </cell>
          <cell r="B80" t="str">
            <v>M¸y thi c«ng</v>
          </cell>
          <cell r="C80" t="str">
            <v>c¸i</v>
          </cell>
          <cell r="D80">
            <v>50000</v>
          </cell>
        </row>
        <row r="81">
          <cell r="A81" t="str">
            <v>7576</v>
          </cell>
          <cell r="B81" t="str">
            <v>M¸y ®Çm b¸nh lèp 16T</v>
          </cell>
          <cell r="C81" t="str">
            <v>ca</v>
          </cell>
          <cell r="D81">
            <v>4.6080000000000003E-2</v>
          </cell>
          <cell r="E81">
            <v>432053</v>
          </cell>
          <cell r="F81">
            <v>19909</v>
          </cell>
        </row>
        <row r="82">
          <cell r="A82" t="str">
            <v>7544</v>
          </cell>
          <cell r="B82" t="str">
            <v>M¸y lu 10T</v>
          </cell>
          <cell r="C82" t="str">
            <v>ca</v>
          </cell>
          <cell r="D82">
            <v>8.6400000000000005E-2</v>
          </cell>
          <cell r="E82">
            <v>288922</v>
          </cell>
          <cell r="F82">
            <v>24963</v>
          </cell>
        </row>
        <row r="83">
          <cell r="A83" t="str">
            <v>7555</v>
          </cell>
          <cell r="B83" t="str">
            <v>M¸y r¶i 20T/h</v>
          </cell>
          <cell r="C83" t="str">
            <v>ca</v>
          </cell>
          <cell r="D83">
            <v>7.1999999999999995E-2</v>
          </cell>
          <cell r="E83">
            <v>450000</v>
          </cell>
          <cell r="F83">
            <v>32400</v>
          </cell>
        </row>
        <row r="84">
          <cell r="A84" t="str">
            <v>7539</v>
          </cell>
          <cell r="B84" t="str">
            <v>M¸y khoan 4,5kw</v>
          </cell>
          <cell r="C84" t="str">
            <v>ca</v>
          </cell>
          <cell r="D84">
            <v>1.5854999999999999</v>
          </cell>
          <cell r="E84">
            <v>72334</v>
          </cell>
          <cell r="F84">
            <v>114686</v>
          </cell>
        </row>
        <row r="85">
          <cell r="A85" t="str">
            <v>7545</v>
          </cell>
          <cell r="B85" t="str">
            <v>M¸y lu 8,5T</v>
          </cell>
          <cell r="C85" t="str">
            <v>ca</v>
          </cell>
          <cell r="D85">
            <v>9.6975999999999996</v>
          </cell>
          <cell r="E85">
            <v>252823</v>
          </cell>
          <cell r="F85">
            <v>2451776</v>
          </cell>
        </row>
        <row r="86">
          <cell r="A86" t="str">
            <v>7561</v>
          </cell>
          <cell r="B86" t="str">
            <v>M¸y vËn th¨ng 0,8T</v>
          </cell>
          <cell r="C86" t="str">
            <v>ca</v>
          </cell>
          <cell r="D86">
            <v>64.078770000000006</v>
          </cell>
          <cell r="E86">
            <v>54495</v>
          </cell>
          <cell r="F86">
            <v>3491973</v>
          </cell>
        </row>
        <row r="87">
          <cell r="A87" t="str">
            <v>7538</v>
          </cell>
          <cell r="B87" t="str">
            <v>M¸y hµn 23kw</v>
          </cell>
          <cell r="C87" t="str">
            <v>ca</v>
          </cell>
          <cell r="D87">
            <v>634.41282999999999</v>
          </cell>
          <cell r="E87">
            <v>77338</v>
          </cell>
          <cell r="F87">
            <v>49064219</v>
          </cell>
        </row>
        <row r="88">
          <cell r="A88" t="str">
            <v>7506</v>
          </cell>
          <cell r="B88" t="str">
            <v>CÇn cÈu 10T</v>
          </cell>
          <cell r="C88" t="str">
            <v>ca</v>
          </cell>
          <cell r="D88">
            <v>105.922</v>
          </cell>
          <cell r="E88">
            <v>615511</v>
          </cell>
          <cell r="F88">
            <v>65196156</v>
          </cell>
        </row>
        <row r="89">
          <cell r="A89" t="str">
            <v>7559</v>
          </cell>
          <cell r="B89" t="str">
            <v>M¸y trén 80L</v>
          </cell>
          <cell r="C89" t="str">
            <v>ca</v>
          </cell>
          <cell r="D89">
            <v>0.78237000000000001</v>
          </cell>
          <cell r="E89">
            <v>45294</v>
          </cell>
          <cell r="F89">
            <v>35437</v>
          </cell>
        </row>
        <row r="90">
          <cell r="A90" t="str">
            <v>7536</v>
          </cell>
          <cell r="B90" t="str">
            <v>M¸y c¾t uèn</v>
          </cell>
          <cell r="C90" t="str">
            <v>ca</v>
          </cell>
          <cell r="D90">
            <v>140.30824000000001</v>
          </cell>
          <cell r="E90">
            <v>39789</v>
          </cell>
          <cell r="F90">
            <v>5582725</v>
          </cell>
        </row>
        <row r="91">
          <cell r="A91" t="str">
            <v>7573</v>
          </cell>
          <cell r="B91" t="str">
            <v>M¸y ®Çm 25T</v>
          </cell>
          <cell r="C91" t="str">
            <v>ca</v>
          </cell>
          <cell r="D91">
            <v>221.21337</v>
          </cell>
          <cell r="E91">
            <v>580000</v>
          </cell>
          <cell r="F91">
            <v>128303755</v>
          </cell>
        </row>
        <row r="92">
          <cell r="A92" t="str">
            <v>7579</v>
          </cell>
          <cell r="B92" t="str">
            <v>M¸y ®Çm dïi 1,5kw</v>
          </cell>
          <cell r="C92" t="str">
            <v>ca</v>
          </cell>
          <cell r="D92">
            <v>410.88961999999998</v>
          </cell>
          <cell r="E92">
            <v>37456</v>
          </cell>
          <cell r="F92">
            <v>15390282</v>
          </cell>
        </row>
        <row r="93">
          <cell r="A93" t="str">
            <v>7558</v>
          </cell>
          <cell r="B93" t="str">
            <v>M¸y trén 250L</v>
          </cell>
          <cell r="C93" t="str">
            <v>ca</v>
          </cell>
          <cell r="D93">
            <v>641.54966999999999</v>
          </cell>
          <cell r="E93">
            <v>96272</v>
          </cell>
          <cell r="F93">
            <v>61763270</v>
          </cell>
        </row>
        <row r="94">
          <cell r="A94" t="str">
            <v>6805</v>
          </cell>
          <cell r="B94" t="str">
            <v>CÈu b¸nh h¬i 6,0T</v>
          </cell>
          <cell r="C94" t="str">
            <v>ca</v>
          </cell>
          <cell r="D94">
            <v>250.79310000000001</v>
          </cell>
          <cell r="E94">
            <v>357174</v>
          </cell>
        </row>
        <row r="95">
          <cell r="A95" t="str">
            <v>7586</v>
          </cell>
          <cell r="B95" t="str">
            <v>M¸y ñi 110cv</v>
          </cell>
          <cell r="C95" t="str">
            <v>ca</v>
          </cell>
          <cell r="D95">
            <v>145.06644</v>
          </cell>
          <cell r="E95">
            <v>669348</v>
          </cell>
          <cell r="F95">
            <v>97099931</v>
          </cell>
        </row>
        <row r="96">
          <cell r="A96" t="str">
            <v>7616</v>
          </cell>
          <cell r="B96" t="str">
            <v>¤ t« &lt;=5T</v>
          </cell>
          <cell r="C96" t="str">
            <v>ca</v>
          </cell>
          <cell r="D96">
            <v>717.91236000000004</v>
          </cell>
          <cell r="E96">
            <v>309841</v>
          </cell>
          <cell r="F96">
            <v>222438684</v>
          </cell>
        </row>
        <row r="97">
          <cell r="A97" t="str">
            <v>7565</v>
          </cell>
          <cell r="B97" t="str">
            <v>M¸y ®µo &lt;= 0,4m3</v>
          </cell>
          <cell r="C97" t="str">
            <v>ca</v>
          </cell>
          <cell r="D97">
            <v>521.92228</v>
          </cell>
          <cell r="E97">
            <v>393549</v>
          </cell>
          <cell r="F97">
            <v>205401991</v>
          </cell>
        </row>
        <row r="98">
          <cell r="A98" t="str">
            <v>.</v>
          </cell>
          <cell r="B98" t="str">
            <v>VËt liÖu kh¸c</v>
          </cell>
          <cell r="C98" t="str">
            <v>m2</v>
          </cell>
          <cell r="D98">
            <v>3800</v>
          </cell>
          <cell r="E98">
            <v>0</v>
          </cell>
          <cell r="F98">
            <v>50057508</v>
          </cell>
        </row>
        <row r="99">
          <cell r="A99" t="str">
            <v>.</v>
          </cell>
          <cell r="B99" t="str">
            <v>Nh©n c«ng kh¸c</v>
          </cell>
          <cell r="C99" t="str">
            <v>bÇu</v>
          </cell>
          <cell r="D99">
            <v>2000</v>
          </cell>
        </row>
        <row r="100">
          <cell r="A100" t="str">
            <v>.</v>
          </cell>
          <cell r="B100" t="str">
            <v>M¸y thi c«ng kh¸c</v>
          </cell>
          <cell r="C100" t="str">
            <v>bé</v>
          </cell>
          <cell r="D100">
            <v>170000</v>
          </cell>
          <cell r="E100">
            <v>0</v>
          </cell>
          <cell r="F100">
            <v>84087</v>
          </cell>
        </row>
        <row r="101">
          <cell r="A101" t="str">
            <v>TT</v>
          </cell>
          <cell r="B101" t="str">
            <v>VËn chuyÓn èng cèng D=400</v>
          </cell>
          <cell r="C101" t="str">
            <v>m</v>
          </cell>
          <cell r="D101">
            <v>636</v>
          </cell>
        </row>
        <row r="102">
          <cell r="A102" t="str">
            <v>TT2</v>
          </cell>
          <cell r="B102" t="str">
            <v>VËn chuyÓn èng cèng D=600</v>
          </cell>
          <cell r="C102" t="str">
            <v>m</v>
          </cell>
          <cell r="D102">
            <v>24</v>
          </cell>
        </row>
        <row r="103">
          <cell r="A103" t="str">
            <v>TT3</v>
          </cell>
          <cell r="B103" t="str">
            <v>VËn chuyÓn vµ l¾p ®Æt tÊm ®an cèng D=600</v>
          </cell>
          <cell r="C103" t="str">
            <v>tÊm</v>
          </cell>
          <cell r="D103">
            <v>24</v>
          </cell>
        </row>
        <row r="104">
          <cell r="A104" t="str">
            <v>a</v>
          </cell>
          <cell r="B104" t="str">
            <v>ChÌn khe cèng</v>
          </cell>
          <cell r="C104" t="str">
            <v>kg</v>
          </cell>
          <cell r="D104">
            <v>381</v>
          </cell>
        </row>
        <row r="105">
          <cell r="A105" t="str">
            <v>b</v>
          </cell>
          <cell r="B105" t="str">
            <v>§óc tÊm ®an mèi nèi</v>
          </cell>
          <cell r="C105" t="str">
            <v>tÊm</v>
          </cell>
          <cell r="D105">
            <v>44</v>
          </cell>
        </row>
        <row r="106">
          <cell r="A106" t="str">
            <v>TT4</v>
          </cell>
          <cell r="B106" t="str">
            <v>VËn chuyÓn mèi nèi</v>
          </cell>
          <cell r="C106" t="str">
            <v>tÊm</v>
          </cell>
          <cell r="D106">
            <v>44</v>
          </cell>
        </row>
        <row r="107">
          <cell r="A107" t="str">
            <v>TT5</v>
          </cell>
          <cell r="B107" t="str">
            <v>VËn chuyÓn èng cèng D800</v>
          </cell>
          <cell r="C107" t="str">
            <v>m</v>
          </cell>
          <cell r="D107">
            <v>452</v>
          </cell>
        </row>
        <row r="108">
          <cell r="A108" t="str">
            <v>TT3</v>
          </cell>
          <cell r="B108" t="str">
            <v>VËn chuyÓn vµ l¾p ®Æt tÊm ®an cèng D=600</v>
          </cell>
          <cell r="C108" t="str">
            <v>tÊm</v>
          </cell>
          <cell r="D108">
            <v>452</v>
          </cell>
        </row>
        <row r="109">
          <cell r="A109" t="str">
            <v>a</v>
          </cell>
          <cell r="B109" t="str">
            <v>ChÌn khe cèng</v>
          </cell>
          <cell r="C109" t="str">
            <v>kg</v>
          </cell>
          <cell r="D109">
            <v>12727</v>
          </cell>
        </row>
        <row r="110">
          <cell r="A110" t="str">
            <v>b</v>
          </cell>
          <cell r="B110" t="str">
            <v>§óc tÊm ®an mèi nèi</v>
          </cell>
          <cell r="C110" t="str">
            <v>tÊm</v>
          </cell>
          <cell r="D110">
            <v>1281</v>
          </cell>
        </row>
        <row r="111">
          <cell r="A111" t="str">
            <v>TT4</v>
          </cell>
          <cell r="B111" t="str">
            <v>VËn chuyÓn mèi nèi</v>
          </cell>
          <cell r="C111" t="str">
            <v>tÊm</v>
          </cell>
          <cell r="D111">
            <v>1281</v>
          </cell>
        </row>
        <row r="112">
          <cell r="A112" t="str">
            <v>TT5</v>
          </cell>
          <cell r="B112" t="str">
            <v>VËn chuyÓn èng cèng D1000</v>
          </cell>
          <cell r="C112" t="str">
            <v>m</v>
          </cell>
          <cell r="D112">
            <v>1502</v>
          </cell>
        </row>
        <row r="113">
          <cell r="A113" t="str">
            <v>TT3</v>
          </cell>
          <cell r="B113" t="str">
            <v>VËn chuyÓn vµ l¾p ®Æt tÊm ®an cèng D=600</v>
          </cell>
          <cell r="C113" t="str">
            <v>tÊm</v>
          </cell>
          <cell r="D113">
            <v>1502</v>
          </cell>
        </row>
        <row r="114">
          <cell r="A114" t="str">
            <v>a</v>
          </cell>
          <cell r="B114" t="str">
            <v>chÌn khe cèng</v>
          </cell>
          <cell r="C114" t="str">
            <v>c¸i</v>
          </cell>
          <cell r="D114">
            <v>2300</v>
          </cell>
        </row>
        <row r="115">
          <cell r="A115" t="str">
            <v>b</v>
          </cell>
          <cell r="B115" t="str">
            <v>§óc tÊm ®an mèi nèi</v>
          </cell>
          <cell r="C115" t="str">
            <v>tÊm</v>
          </cell>
          <cell r="D115">
            <v>4389</v>
          </cell>
        </row>
        <row r="116">
          <cell r="A116" t="str">
            <v>TT4</v>
          </cell>
          <cell r="B116" t="str">
            <v>VËn chuyÓn mèi nèi</v>
          </cell>
          <cell r="C116" t="str">
            <v>tÊm</v>
          </cell>
          <cell r="D116">
            <v>4389</v>
          </cell>
        </row>
        <row r="117">
          <cell r="A117" t="str">
            <v>TT5</v>
          </cell>
          <cell r="B117" t="str">
            <v>VËn chuyÓn èng cèng D1000</v>
          </cell>
          <cell r="C117" t="str">
            <v>m</v>
          </cell>
          <cell r="D117">
            <v>31</v>
          </cell>
        </row>
        <row r="118">
          <cell r="A118" t="str">
            <v>TT3</v>
          </cell>
          <cell r="B118" t="str">
            <v>VËn chuyÓn vµ l¾p ®Æt tÊm ®an cèng D=600</v>
          </cell>
          <cell r="C118" t="str">
            <v>tÊm</v>
          </cell>
          <cell r="D118">
            <v>31</v>
          </cell>
        </row>
        <row r="119">
          <cell r="A119" t="str">
            <v>a</v>
          </cell>
          <cell r="B119" t="str">
            <v>chÌn khe cèng</v>
          </cell>
          <cell r="C119" t="str">
            <v>c¸i</v>
          </cell>
          <cell r="D119">
            <v>2200000</v>
          </cell>
        </row>
        <row r="120">
          <cell r="A120" t="str">
            <v>b</v>
          </cell>
          <cell r="B120" t="str">
            <v>§óc tÊm ®an mèi nèi</v>
          </cell>
          <cell r="C120" t="str">
            <v>tÊm</v>
          </cell>
          <cell r="D120">
            <v>90</v>
          </cell>
        </row>
        <row r="121">
          <cell r="A121" t="str">
            <v>TT4</v>
          </cell>
          <cell r="B121" t="str">
            <v>VËn chuyÓn mèi nèi</v>
          </cell>
          <cell r="C121" t="str">
            <v>tÊm</v>
          </cell>
          <cell r="D121">
            <v>90</v>
          </cell>
        </row>
        <row r="122">
          <cell r="A122" t="str">
            <v>TT5</v>
          </cell>
          <cell r="B122" t="str">
            <v>VËn chuyÓn èng cèng D1200</v>
          </cell>
          <cell r="C122" t="str">
            <v>m</v>
          </cell>
          <cell r="D122">
            <v>3334</v>
          </cell>
        </row>
        <row r="123">
          <cell r="A123" t="str">
            <v>TT3</v>
          </cell>
          <cell r="B123" t="str">
            <v>VËn chuyÓn vµ l¾p ®Æt tÊm ®an cèng D=600</v>
          </cell>
          <cell r="C123" t="str">
            <v>tÊm</v>
          </cell>
          <cell r="D123">
            <v>3334</v>
          </cell>
        </row>
        <row r="124">
          <cell r="A124" t="str">
            <v>a</v>
          </cell>
          <cell r="B124" t="str">
            <v>chÌn khe cèng</v>
          </cell>
          <cell r="C124" t="str">
            <v>c¸i</v>
          </cell>
          <cell r="D124">
            <v>1400</v>
          </cell>
        </row>
        <row r="125">
          <cell r="A125" t="str">
            <v>b</v>
          </cell>
          <cell r="B125" t="str">
            <v>§óc tÊm ®an mèi nèi</v>
          </cell>
          <cell r="C125" t="str">
            <v>bé</v>
          </cell>
          <cell r="D125">
            <v>9768</v>
          </cell>
        </row>
        <row r="126">
          <cell r="A126" t="str">
            <v>TT4</v>
          </cell>
          <cell r="B126" t="str">
            <v>VËn chuyÓn mèi nèi</v>
          </cell>
          <cell r="C126" t="str">
            <v>tÊm</v>
          </cell>
          <cell r="D126">
            <v>9768</v>
          </cell>
        </row>
        <row r="127">
          <cell r="A127" t="str">
            <v>TT5</v>
          </cell>
          <cell r="B127" t="str">
            <v>VËn chuyÓn èng cèng D1200</v>
          </cell>
          <cell r="C127" t="str">
            <v>m</v>
          </cell>
          <cell r="D127">
            <v>3307</v>
          </cell>
        </row>
        <row r="128">
          <cell r="A128" t="str">
            <v>TT3</v>
          </cell>
          <cell r="B128" t="str">
            <v>VËn chuyÓn vµ l¾p ®Æt tÊm ®an cèng D=600</v>
          </cell>
          <cell r="C128" t="str">
            <v>tÊm</v>
          </cell>
          <cell r="D128">
            <v>3307</v>
          </cell>
        </row>
        <row r="129">
          <cell r="A129" t="str">
            <v>a</v>
          </cell>
          <cell r="B129" t="str">
            <v>chÌn khe cèng</v>
          </cell>
          <cell r="C129" t="str">
            <v>c¸i</v>
          </cell>
          <cell r="D129">
            <v>1500</v>
          </cell>
        </row>
        <row r="130">
          <cell r="A130" t="str">
            <v>b</v>
          </cell>
          <cell r="B130" t="str">
            <v>§óc tÊm ®an mèi nèi</v>
          </cell>
          <cell r="C130" t="str">
            <v>c¸i</v>
          </cell>
          <cell r="D130">
            <v>9681</v>
          </cell>
        </row>
        <row r="131">
          <cell r="A131" t="str">
            <v>TT4</v>
          </cell>
          <cell r="B131" t="str">
            <v>VËn chuyÓn mèi nèi</v>
          </cell>
          <cell r="C131" t="str">
            <v>tÊm</v>
          </cell>
          <cell r="D131">
            <v>9681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sheetData sheetId="71"/>
      <sheetData sheetId="72"/>
      <sheetData sheetId="73"/>
      <sheetData sheetId="74"/>
      <sheetData sheetId="75"/>
      <sheetData sheetId="76"/>
      <sheetData sheetId="77"/>
      <sheetData sheetId="78"/>
      <sheetData sheetId="79"/>
      <sheetData sheetId="80"/>
      <sheetData sheetId="81"/>
      <sheetData sheetId="82" refreshError="1"/>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sheetData sheetId="118"/>
      <sheetData sheetId="119"/>
      <sheetData sheetId="120" refreshError="1"/>
      <sheetData sheetId="121" refreshError="1"/>
      <sheetData sheetId="122" refreshError="1"/>
      <sheetData sheetId="123" refreshError="1"/>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sheetData sheetId="180" refreshError="1"/>
      <sheetData sheetId="181" refreshError="1"/>
      <sheetData sheetId="182" refreshError="1"/>
      <sheetData sheetId="183" refreshError="1"/>
      <sheetData sheetId="184" refreshError="1"/>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refreshError="1"/>
      <sheetData sheetId="201"/>
      <sheetData sheetId="202" refreshError="1"/>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refreshError="1"/>
      <sheetData sheetId="227" refreshError="1"/>
      <sheetData sheetId="228" refreshError="1"/>
      <sheetData sheetId="229" refreshError="1"/>
      <sheetData sheetId="230" refreshError="1"/>
      <sheetData sheetId="231"/>
      <sheetData sheetId="232" refreshError="1"/>
      <sheetData sheetId="233"/>
      <sheetData sheetId="234" refreshError="1"/>
      <sheetData sheetId="235" refreshError="1"/>
      <sheetData sheetId="236" refreshError="1"/>
      <sheetData sheetId="237" refreshError="1"/>
      <sheetData sheetId="238" refreshError="1"/>
      <sheetData sheetId="239"/>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sheetData sheetId="329" refreshError="1"/>
      <sheetData sheetId="330" refreshError="1"/>
      <sheetData sheetId="331" refreshError="1"/>
      <sheetData sheetId="332" refreshError="1"/>
      <sheetData sheetId="333" refreshError="1"/>
      <sheetData sheetId="334" refreshError="1"/>
      <sheetData sheetId="335"/>
      <sheetData sheetId="336"/>
      <sheetData sheetId="337" refreshError="1"/>
      <sheetData sheetId="338" refreshError="1"/>
      <sheetData sheetId="339" refreshError="1"/>
      <sheetData sheetId="340" refreshError="1"/>
      <sheetData sheetId="341" refreshError="1"/>
      <sheetData sheetId="342" refreshError="1"/>
      <sheetData sheetId="343" refreshError="1"/>
      <sheetData sheetId="344"/>
      <sheetData sheetId="345" refreshError="1"/>
      <sheetData sheetId="346" refreshError="1"/>
      <sheetData sheetId="347" refreshError="1"/>
      <sheetData sheetId="348" refreshError="1"/>
      <sheetData sheetId="349" refreshError="1"/>
      <sheetData sheetId="350" refreshError="1"/>
      <sheetData sheetId="351" refreshError="1"/>
      <sheetData sheetId="352"/>
      <sheetData sheetId="353"/>
      <sheetData sheetId="354" refreshError="1"/>
      <sheetData sheetId="355" refreshError="1"/>
      <sheetData sheetId="356" refreshError="1"/>
      <sheetData sheetId="357" refreshError="1"/>
      <sheetData sheetId="358" refreshError="1"/>
      <sheetData sheetId="359" refreshError="1"/>
      <sheetData sheetId="360"/>
      <sheetData sheetId="361"/>
      <sheetData sheetId="362"/>
      <sheetData sheetId="363" refreshError="1"/>
      <sheetData sheetId="364" refreshError="1"/>
      <sheetData sheetId="365" refreshError="1"/>
      <sheetData sheetId="366"/>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sheetData sheetId="377" refreshError="1"/>
      <sheetData sheetId="378" refreshError="1"/>
      <sheetData sheetId="379" refreshError="1"/>
      <sheetData sheetId="380" refreshError="1"/>
      <sheetData sheetId="381" refreshError="1"/>
      <sheetData sheetId="382" refreshError="1"/>
      <sheetData sheetId="383"/>
      <sheetData sheetId="384" refreshError="1"/>
      <sheetData sheetId="385" refreshError="1"/>
      <sheetData sheetId="386" refreshError="1"/>
      <sheetData sheetId="387"/>
      <sheetData sheetId="388"/>
      <sheetData sheetId="389" refreshError="1"/>
      <sheetData sheetId="390"/>
      <sheetData sheetId="391"/>
      <sheetData sheetId="392" refreshError="1"/>
      <sheetData sheetId="393" refreshError="1"/>
      <sheetData sheetId="394" refreshError="1"/>
      <sheetData sheetId="395" refreshError="1"/>
      <sheetData sheetId="396" refreshError="1"/>
      <sheetData sheetId="397" refreshError="1"/>
      <sheetData sheetId="398"/>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sheetData sheetId="411" refreshError="1"/>
      <sheetData sheetId="412" refreshError="1"/>
      <sheetData sheetId="413" refreshError="1"/>
      <sheetData sheetId="414" refreshError="1"/>
      <sheetData sheetId="415" refreshError="1"/>
      <sheetData sheetId="416" refreshError="1"/>
      <sheetData sheetId="417"/>
      <sheetData sheetId="418"/>
      <sheetData sheetId="419"/>
      <sheetData sheetId="420" refreshError="1"/>
      <sheetData sheetId="421" refreshError="1"/>
      <sheetData sheetId="422"/>
      <sheetData sheetId="423"/>
      <sheetData sheetId="424" refreshError="1"/>
      <sheetData sheetId="425"/>
      <sheetData sheetId="426" refreshError="1"/>
      <sheetData sheetId="427" refreshError="1"/>
      <sheetData sheetId="428" refreshError="1"/>
      <sheetData sheetId="429" refreshError="1"/>
      <sheetData sheetId="430"/>
      <sheetData sheetId="431"/>
      <sheetData sheetId="432"/>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n gia TH"/>
      <sheetName val="Coc"/>
      <sheetName val="Duong"/>
      <sheetName val="Cot thep"/>
      <sheetName val="Van khuon"/>
      <sheetName val="Cap phoi"/>
      <sheetName val="PDDS"/>
      <sheetName val="Tong hop"/>
      <sheetName val="Be tong"/>
      <sheetName val="Dat"/>
      <sheetName val="VL"/>
      <sheetName val="Phan khac"/>
      <sheetName val="Phu tam"/>
      <sheetName val="M"/>
      <sheetName val="Bill Thiet ke"/>
      <sheetName val="LINH_TINH"/>
      <sheetName val="Gian tiep"/>
      <sheetName val="N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T35"/>
      <sheetName val="BT35"/>
      <sheetName val="TH35"/>
      <sheetName val="TTTBA"/>
      <sheetName val="BTTBA"/>
      <sheetName val="THTBA"/>
      <sheetName val="TT0,4CT"/>
      <sheetName val="BT0,4CT"/>
      <sheetName val="TH0,4CT"/>
      <sheetName val="THTB"/>
      <sheetName val="CQ"/>
      <sheetName val="VC"/>
      <sheetName val="bia"/>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Tkhung"/>
      <sheetName val="DTMT"/>
      <sheetName val="MAU"/>
      <sheetName val="BX1"/>
      <sheetName val="BX2"/>
      <sheetName val="DTbs"/>
      <sheetName val="HS"/>
      <sheetName val="KL"/>
      <sheetName val="S2DTbx"/>
      <sheetName val="Zamil"/>
      <sheetName val="S1DT"/>
      <sheetName val="Tonghopthietke"/>
      <sheetName val="TonghopZamil"/>
      <sheetName val="VT"/>
      <sheetName val="00000000"/>
    </sheetNames>
    <sheetDataSet>
      <sheetData sheetId="0"/>
      <sheetData sheetId="1"/>
      <sheetData sheetId="2"/>
      <sheetData sheetId="3"/>
      <sheetData sheetId="4"/>
      <sheetData sheetId="5"/>
      <sheetData sheetId="6">
        <row r="5">
          <cell r="B5">
            <v>1</v>
          </cell>
        </row>
        <row r="6">
          <cell r="B6">
            <v>1</v>
          </cell>
        </row>
        <row r="7">
          <cell r="B7">
            <v>1</v>
          </cell>
        </row>
      </sheetData>
      <sheetData sheetId="7"/>
      <sheetData sheetId="8"/>
      <sheetData sheetId="9"/>
      <sheetData sheetId="10"/>
      <sheetData sheetId="11"/>
      <sheetData sheetId="12"/>
      <sheetData sheetId="13"/>
      <sheetData sheetId="14"/>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1"/>
      <sheetName val="BONG 1"/>
      <sheetName val="B2"/>
      <sheetName val="BONG2"/>
      <sheetName val="B3"/>
      <sheetName val="BONG 3"/>
      <sheetName val="B4"/>
      <sheetName val="BONG4"/>
      <sheetName val="B5"/>
      <sheetName val="BONG5"/>
      <sheetName val="B6"/>
      <sheetName val="BONG6"/>
      <sheetName val="O1"/>
      <sheetName val="KO1"/>
      <sheetName val="O2"/>
      <sheetName val="KO2"/>
      <sheetName val="O3"/>
      <sheetName val="KO3"/>
      <sheetName val="CV"/>
      <sheetName val="CATVE"/>
      <sheetName val="CV 2"/>
      <sheetName val="CATVE2"/>
      <sheetName val="F1"/>
      <sheetName val="PHICH 1"/>
      <sheetName val="F2"/>
      <sheetName val="PHICH 2"/>
      <sheetName val="F3"/>
      <sheetName val="PHICH 3"/>
      <sheetName val="F4"/>
      <sheetName val="PHICH 4"/>
      <sheetName val="F5"/>
      <sheetName val="PHICH 5"/>
      <sheetName val="F6"/>
      <sheetName val="PHICH 6"/>
      <sheetName val="K.PVU"/>
      <sheetName val="Kho"/>
      <sheetName val="K"/>
      <sheetName val="Khuon"/>
      <sheetName val="KH"/>
      <sheetName val="Lo hung"/>
      <sheetName val="LH"/>
      <sheetName val="Lo Phich"/>
      <sheetName val="LP"/>
      <sheetName val="Bang hap"/>
      <sheetName val="BH"/>
      <sheetName val="FC Fich"/>
      <sheetName val="PCF"/>
      <sheetName val="FC Hung"/>
      <sheetName val="PCH"/>
      <sheetName val="Cokhi"/>
      <sheetName val="CK"/>
      <sheetName val="vp"/>
      <sheetName val="VPhong"/>
      <sheetName val="THop"/>
      <sheetName val="TONG"/>
      <sheetName val="TAM UNG"/>
      <sheetName val="BD"/>
      <sheetName val="UNG LUONG"/>
      <sheetName val="1"/>
      <sheetName val="Cho Viec"/>
      <sheetName val="XL4Poppy"/>
      <sheetName val="Tong hop"/>
      <sheetName val="XXXXXXXX"/>
      <sheetName val="00000000"/>
      <sheetName val="10000000"/>
      <sheetName val="THPDMoi  (2)"/>
      <sheetName val="dongia (2)"/>
      <sheetName val="gtrinh"/>
      <sheetName val="phuluc1"/>
      <sheetName val="TONG HOP VL-NC"/>
      <sheetName val="lam-moi"/>
      <sheetName val="chitiet"/>
      <sheetName val="TONGKE3p "/>
      <sheetName val="giathanh1"/>
      <sheetName val="TH VL, NC, DDHT Thanhphuoc"/>
      <sheetName val="#REF"/>
      <sheetName val="DONGIA"/>
      <sheetName val="thao-go"/>
      <sheetName val="DON GIA"/>
      <sheetName val="TONGKE-HT"/>
      <sheetName val="DG"/>
      <sheetName val="LKVL-CK-HT-GD1"/>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BC chi dinh thau"/>
      <sheetName val="BC 135"/>
      <sheetName val="BC 135 (2)"/>
      <sheetName val=" 135-05"/>
      <sheetName val="BC KH13505 (3)"/>
      <sheetName val="BC KH13505 (2)"/>
      <sheetName val="BC KH TH 04"/>
      <sheetName val="BC STC"/>
      <sheetName val="BC chi thau"/>
      <sheetName val="PHICH_x0000_3"/>
      <sheetName val="bảng mã sp"/>
      <sheetName val="Ma"/>
      <sheetName val="KE HOACH MUA"/>
      <sheetName val="KEXUAT"/>
      <sheetName val="TTTram"/>
      <sheetName val="THCT"/>
      <sheetName val="THDZ0,4"/>
      <sheetName val="TH DZ35"/>
      <sheetName val="THTra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sheetData sheetId="96"/>
      <sheetData sheetId="97"/>
      <sheetData sheetId="98"/>
      <sheetData sheetId="99"/>
      <sheetData sheetId="100"/>
      <sheetData sheetId="101"/>
      <sheetData sheetId="102"/>
      <sheetData sheetId="103"/>
      <sheetData sheetId="104"/>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Du_lieu"/>
      <sheetName val="Tong_gia"/>
      <sheetName val="Chi_tiet_gia"/>
      <sheetName val="KL_dao_Lap_dat"/>
      <sheetName val="THKP_don_gia_chao"/>
      <sheetName val="Tong_GT_khac_Pbo_vao_GT"/>
      <sheetName val="THKP_XL_Khac"/>
      <sheetName val="Lan_trai_tam"/>
      <sheetName val="Chuyen_quan"/>
      <sheetName val="Den_bu"/>
      <sheetName val="VL_NC_M_XL_khac"/>
      <sheetName val="BT_cot_thep"/>
      <sheetName val="KL_cot_thep"/>
      <sheetName val="Dap_Dat"/>
      <sheetName val="Tinh_CT_dao_dat_Luu"/>
      <sheetName val="Tinh_CT_dao_dat"/>
      <sheetName val="Chi_tiet_cot_pha"/>
      <sheetName val="Chiet_tinh_don_gia"/>
      <sheetName val="Don_gia_VCTC"/>
      <sheetName val="Gia_HTXL+VC"/>
      <sheetName val="XL4Poppy"/>
      <sheetName val="Bang ve"/>
      <sheetName val="Bang tong ke"/>
      <sheetName val="Liet ke vat tu"/>
      <sheetName val="Sheet2"/>
      <sheetName val="Sheet3"/>
      <sheetName val="Sheet4"/>
      <sheetName val="Sheet5"/>
      <sheetName val="XL4Test5"/>
      <sheetName val="THTN"/>
      <sheetName val="DT0156"/>
      <sheetName val="CL0156"/>
      <sheetName val="DT0559"/>
      <sheetName val="CL0559"/>
      <sheetName val="DT0720"/>
      <sheetName val="CL0720"/>
      <sheetName val="DT0829"/>
      <sheetName val="CL0829"/>
      <sheetName val="DT0998"/>
      <sheetName val="CL0998"/>
      <sheetName val="TN01"/>
      <sheetName val="DT1110"/>
      <sheetName val="CL1110"/>
      <sheetName val="DT1207"/>
      <sheetName val="CL1027"/>
      <sheetName val="DT1253"/>
      <sheetName val="CL1253"/>
      <sheetName val="DT1472"/>
      <sheetName val="CL1472"/>
      <sheetName val="DT1595"/>
      <sheetName val="CL1595"/>
      <sheetName val="DT1797"/>
      <sheetName val="CL1797"/>
      <sheetName val="DT1850"/>
      <sheetName val="CL1850"/>
      <sheetName val="DT1924"/>
      <sheetName val="CL1924"/>
      <sheetName val="TN12"/>
      <sheetName val="DT2009"/>
      <sheetName val="CL2009"/>
      <sheetName val="DT2828"/>
      <sheetName val="CL2828"/>
      <sheetName val="DT2895"/>
      <sheetName val="CL2895"/>
      <sheetName val="DT2978"/>
      <sheetName val="CL2978"/>
      <sheetName val="TN23"/>
      <sheetName val="DT3080"/>
      <sheetName val="CL3080"/>
      <sheetName val="DT3235"/>
      <sheetName val="CL3235"/>
      <sheetName val="DT3440"/>
      <sheetName val="CL3440"/>
      <sheetName val="DT3536"/>
      <sheetName val="CL3536"/>
      <sheetName val="DT3625"/>
      <sheetName val="CL3625"/>
      <sheetName val="DT3680"/>
      <sheetName val="CL3680"/>
      <sheetName val="DT3714"/>
      <sheetName val="CL3714"/>
      <sheetName val="DT3730"/>
      <sheetName val="CL3730"/>
      <sheetName val="DT3976"/>
      <sheetName val="CL3976"/>
      <sheetName val="TN34"/>
      <sheetName val="DT4084"/>
      <sheetName val="CL4084"/>
      <sheetName val="DT4172"/>
      <sheetName val="CL4172"/>
      <sheetName val="DT4386"/>
      <sheetName val="CL4386"/>
      <sheetName val="DT4492"/>
      <sheetName val="CL4492"/>
      <sheetName val="DT4509"/>
      <sheetName val="CL4509"/>
      <sheetName val="DT4680"/>
      <sheetName val="CL4680"/>
      <sheetName val="DT4792"/>
      <sheetName val="CL4792"/>
      <sheetName val="DT4974"/>
      <sheetName val="CL4974"/>
      <sheetName val="TN45"/>
      <sheetName val="DT5435"/>
      <sheetName val="CL5435"/>
      <sheetName val="DT5578"/>
      <sheetName val="CL5578"/>
      <sheetName val="DT5679"/>
      <sheetName val="CL5679"/>
      <sheetName val="DT5786"/>
      <sheetName val="CL5786"/>
      <sheetName val="TN56"/>
      <sheetName val="DT6031"/>
      <sheetName val="CL6031"/>
      <sheetName val="DT6463"/>
      <sheetName val="CL6463"/>
      <sheetName val="DT6653"/>
      <sheetName val="CL6653"/>
      <sheetName val="DT6676"/>
      <sheetName val="CL6676"/>
      <sheetName val="DT6803"/>
      <sheetName val="CL6803"/>
      <sheetName val="DT6918"/>
      <sheetName val="CL6918"/>
      <sheetName val="TN67"/>
      <sheetName val="DT7067"/>
      <sheetName val="CL7067"/>
      <sheetName val="DT7181"/>
      <sheetName val="CL7181"/>
      <sheetName val="DT7263"/>
      <sheetName val="CL7263"/>
      <sheetName val="DT7547"/>
      <sheetName val="CL7547"/>
      <sheetName val="DT7786"/>
      <sheetName val="CL7786"/>
      <sheetName val="DT7806"/>
      <sheetName val="CL7806"/>
      <sheetName val="DT7961"/>
      <sheetName val="CL7961"/>
      <sheetName val="TN78"/>
      <sheetName val="DT8118"/>
      <sheetName val="CL8118"/>
      <sheetName val="DT8163"/>
      <sheetName val="CL8163"/>
      <sheetName val="DT8391"/>
      <sheetName val="CL8391"/>
      <sheetName val="DT8654"/>
      <sheetName val="CL8654"/>
      <sheetName val="TN8C"/>
      <sheetName val="XLCau1"/>
      <sheetName val="DTCAU1"/>
      <sheetName val="CLCau1"/>
      <sheetName val="XLCau3"/>
      <sheetName val="DTCAU3"/>
      <sheetName val="CLCau3"/>
      <sheetName val="CVC"/>
      <sheetName val="CVCda"/>
      <sheetName val="Solieu"/>
      <sheetName val="TMC"/>
      <sheetName val="TMDT"/>
      <sheetName val="GiaQuyen"/>
      <sheetName val="tong hop"/>
      <sheetName val="TONG"/>
      <sheetName val="THXL"/>
      <sheetName val="GT"/>
      <sheetName val="chitiet"/>
      <sheetName val="DG"/>
      <sheetName val="ThuHoiVT"/>
      <sheetName val="vc"/>
      <sheetName val="VCDD"/>
      <sheetName val="THXL-tr"/>
      <sheetName val="CT_tram"/>
      <sheetName val="TK"/>
      <sheetName val="bu"/>
      <sheetName val="bu-tr"/>
      <sheetName val="klth"/>
      <sheetName val="vtthuhoi"/>
      <sheetName val="tram1x25"/>
      <sheetName val="tram1x50"/>
      <sheetName val="tram3x25"/>
      <sheetName val="tram250"/>
      <sheetName val="tram160"/>
      <sheetName val="kldd2"/>
      <sheetName val="kldd1"/>
      <sheetName val="pp3p_NC"/>
      <sheetName val="pp3p "/>
      <sheetName val="pp1p"/>
      <sheetName val="pphtABC"/>
      <sheetName val="pphtAV"/>
      <sheetName val="TienLuong"/>
      <sheetName val="00000000"/>
      <sheetName val="10000000"/>
      <sheetName val="BIA HUDA CHAI"/>
      <sheetName val="BIA HUDA LON"/>
      <sheetName val="BIA SG 450"/>
      <sheetName val="BIA SG 330"/>
      <sheetName val="BIA HENIKEN 330"/>
      <sheetName val="BG SUNNY 100g"/>
      <sheetName val="BG SUNNY 200g"/>
      <sheetName val="BG MEO 500g"/>
      <sheetName val="BG SOPHA 200g"/>
      <sheetName val="BG SUNNEW 100g"/>
      <sheetName val="BG SUNNEW 200g"/>
      <sheetName val="BG SUNNEW 500g"/>
      <sheetName val="BG ISO 400g "/>
      <sheetName val="BG ISO 180g"/>
      <sheetName val="PIN DEN CON VOI"/>
      <sheetName val="LOP OTO 500-12"/>
      <sheetName val="LOP OTO 700-16"/>
      <sheetName val="LOP OTO 840-15"/>
      <sheetName val="LOP OTO 900-20 DN"/>
      <sheetName val="LOP OTO 1000-20 DN"/>
      <sheetName val="LOP OTO 1100-20 DN"/>
      <sheetName val="LOP OTO 1200-20 DN"/>
      <sheetName val="LOP SIAM 900"/>
      <sheetName val="LOP SIAM 1000"/>
      <sheetName val="LOP SIAM 1100"/>
      <sheetName val="SAM OTO 1000-20 DN"/>
      <sheetName val="SAM OTO 1100-20 DN"/>
      <sheetName val="SAM OTO 1200-20 DN"/>
      <sheetName val="YEM OTO 1100-20"/>
      <sheetName val="YEM OTO 1200-20"/>
      <sheetName val="ACQUY 50 A"/>
      <sheetName val="ACQUY 70 A"/>
      <sheetName val="ACQUY 100 A"/>
      <sheetName val="ACQUY 120 A"/>
      <sheetName val="ACQUY 150 A"/>
      <sheetName val="ACQUY 200 A"/>
      <sheetName val="TL BASTOR"/>
      <sheetName val="TL ERA DO"/>
      <sheetName val="TL ERA XANH"/>
      <sheetName val="TL NGUA TRANG"/>
      <sheetName val="TL DALAT DO"/>
      <sheetName val="TL DA LAT XANH"/>
      <sheetName val="TL BLU XANH"/>
      <sheetName val="Tl CHO LON"/>
      <sheetName val="MI TALIFOOD"/>
      <sheetName val="MI  SAFOOD"/>
      <sheetName val="PHO BO GA"/>
      <sheetName val="MI BO RAU THOM"/>
      <sheetName val="MI  30 GOI"/>
      <sheetName val="MI BO BIT TET"/>
      <sheetName val="MI LAU THAI"/>
      <sheetName val="MI PH DONG DO"/>
      <sheetName val="NHUA LA PHONG "/>
      <sheetName val="KEO XOP CHANH"/>
      <sheetName val="SAT  4"/>
      <sheetName val="SAT 6"/>
      <sheetName val="SAT 8"/>
      <sheetName val="SAT 10"/>
      <sheetName val="SAT 12"/>
      <sheetName val="THEP BUOC"/>
      <sheetName val="KEM GAI"/>
      <sheetName val="THEP LUOI B40"/>
      <sheetName val="NHOM LA"/>
      <sheetName val="CAN N 5 LIT"/>
      <sheetName val="CAN N 20 LIT"/>
      <sheetName val="CAN N 30 LIT"/>
      <sheetName val="NI LONG (VAI N PVC)"/>
      <sheetName val="N- RUA SUMMER"/>
      <sheetName val="N- RUA SUPER 500 ml"/>
      <sheetName val="N- RUA TLONG"/>
      <sheetName val="DAY DIEN BOC PVC "/>
      <sheetName val="VO (GIAY TRANG)"/>
      <sheetName val="TON KEM"/>
      <sheetName val="QUAT TREO TUONG"/>
      <sheetName val="SUA DAC DD"/>
      <sheetName val="SUATUOI CO DUONG"/>
      <sheetName val="SUA PN XANH"/>
      <sheetName val="SUA ONG THO DO"/>
      <sheetName val="SUA BOT RILAC NGOT"/>
      <sheetName val="SUA  BOT RILAC MAN"/>
      <sheetName val="SUA PHINO"/>
      <sheetName val="SUA BOT 1,2,3"/>
      <sheetName val="MILO 200g"/>
      <sheetName val="MILO HOP 300g"/>
      <sheetName val="MILO 400g"/>
      <sheetName val="NUOC SAM YEN"/>
      <sheetName val="CAFE NET 20 goi"/>
      <sheetName val="CAFE NET 50 goi"/>
      <sheetName val="Hung"/>
      <sheetName val="Dau"/>
      <sheetName val="Doan"/>
      <sheetName val="Xanh"/>
      <sheetName val="Tri"/>
      <sheetName val="Chuong"/>
      <sheetName val="Hue"/>
      <sheetName val="Tien"/>
      <sheetName val="Sanh"/>
      <sheetName val="Phuc"/>
      <sheetName val="Hai"/>
      <sheetName val="Chau"/>
      <sheetName val="Lien"/>
      <sheetName val="Trieu"/>
      <sheetName val="Huong"/>
      <sheetName val="Canh"/>
      <sheetName val="Bao"/>
      <sheetName val="Kim"/>
      <sheetName val="Son"/>
      <sheetName val="Phuong"/>
      <sheetName val="Nga"/>
      <sheetName val="Thang02"/>
      <sheetName val="Thang03"/>
      <sheetName val="thang04"/>
      <sheetName val="KH-Q1,Q2,01"/>
      <sheetName val="Tinh_CT__x0003__x0000_o_dat"/>
      <sheetName val="1"/>
      <sheetName val="TSDL"/>
      <sheetName val="toketoanCND MSTS"/>
      <sheetName val="TSKH"/>
      <sheetName val="THCTANG"/>
      <sheetName val="TBHBOI"/>
      <sheetName val="DHKK2"/>
      <sheetName val="MOC"/>
      <sheetName val="TB"/>
      <sheetName val="THCPK"/>
      <sheetName val="THDT"/>
      <sheetName val="NHAN"/>
      <sheetName val="00000001"/>
      <sheetName val="Tong_GT_khac_Pbo_v!n_GT"/>
      <sheetName val="PTDG"/>
      <sheetName val="DGTHDC"/>
      <sheetName val="GM"/>
      <sheetName val="GVL"/>
      <sheetName val="GNC"/>
      <sheetName val="DKTT"/>
      <sheetName val="CTPTTC"/>
      <sheetName val="NC"/>
      <sheetName val="DIEN GIAI KL"/>
      <sheetName val="KLTHEP"/>
      <sheetName val="KL DUONG GOM"/>
      <sheetName val="Sheet19"/>
      <sheetName val="TGTHUC HIEN"/>
      <sheetName val="KLLK THUC HIEN"/>
      <sheetName val="GTNTTTD1"/>
      <sheetName val="DGTHT"/>
      <sheetName val="PTCT MUONG"/>
      <sheetName val="DGTH MUONG"/>
      <sheetName val="Sheet24"/>
      <sheetName val="Sheet25"/>
      <sheetName val="Sheet26"/>
      <sheetName val="Sheet27"/>
      <sheetName val="Sheet28"/>
      <sheetName val="Sheet29"/>
      <sheetName val="Sheet30"/>
      <sheetName val="Sheet31"/>
      <sheetName val="Sheet32"/>
      <sheetName val="Sheet33"/>
      <sheetName val="Sheet34"/>
      <sheetName val="Sheet35"/>
      <sheetName val="Sheet36"/>
      <sheetName val="XXXXXXXX"/>
      <sheetName val="ct luong "/>
      <sheetName val="Nhap 6T"/>
      <sheetName val="baocaochinh(qui1.05) (DC)"/>
      <sheetName val="Ctuluongq.1.05"/>
      <sheetName val="BANG PHAN BO qui1.05(DC)"/>
      <sheetName val="BANG PHAN BO quiII.05"/>
      <sheetName val="bao cac cinh Qui II-2005"/>
      <sheetName val="Phuc Hung "/>
      <sheetName val="Quang An I (3)"/>
      <sheetName val="Quang An I (2)"/>
      <sheetName val="Quang An I"/>
      <sheetName val="Long An (3)"/>
      <sheetName val="Long An (2)"/>
      <sheetName val="Long An"/>
      <sheetName val="Thanh Hung"/>
      <sheetName val="Giai Duc"/>
      <sheetName val="Tan Hoa"/>
      <sheetName val="XMXD Thong Nhat (2)"/>
      <sheetName val="XMXD Thong Nhat"/>
      <sheetName val="Viet Thai (2)"/>
      <sheetName val="Viet Thai"/>
      <sheetName val="The Quang  (3)"/>
      <sheetName val="The Quang  (2)"/>
      <sheetName val="The Quang "/>
      <sheetName val="Mong Phong"/>
      <sheetName val="Manh quang"/>
      <sheetName val="Minh chinh"/>
      <sheetName val="Ynghua"/>
      <sheetName val="Kien Dat (2)"/>
      <sheetName val="Kien Dat"/>
      <sheetName val="Khoa Dien"/>
      <sheetName val="Vi Tan"/>
      <sheetName val="INOUE "/>
      <sheetName val="EAGLE (2)"/>
      <sheetName val="EAGLE"/>
      <sheetName val="Lifan-Zhuoli"/>
      <sheetName val="Dong Thap (2)"/>
      <sheetName val="Dong Thap"/>
      <sheetName val="CKCX TLong"/>
      <sheetName val="Tong hop TT"/>
      <sheetName val="CK120"/>
      <sheetName val="CKCX1 (3)"/>
      <sheetName val="CKCX1 (2)"/>
      <sheetName val="CKCX1"/>
      <sheetName val="SON NAM"/>
      <sheetName val="LFTS"/>
      <sheetName val="Le long"/>
      <sheetName val="TRA"/>
      <sheetName val="Amoro"/>
      <sheetName val="Thien phuc"/>
      <sheetName val="DCCKXK"/>
      <sheetName val="TOAN LUC (Moi)"/>
      <sheetName val="TOAN LUC"/>
      <sheetName val="XL Dong Anh"/>
      <sheetName val="BORAMTEK"/>
      <sheetName val="A LONG"/>
      <sheetName val="DAI MO"/>
      <sheetName val="Thien Ngoc An"/>
      <sheetName val="Sheang nil"/>
      <sheetName val="XCD (2)"/>
      <sheetName val="Meinfa (2)"/>
      <sheetName val="Meinfa"/>
      <sheetName val="TN NEW"/>
      <sheetName val="285"/>
      <sheetName val="phangoithau"/>
      <sheetName val="TDT"/>
      <sheetName val="THCPXD"/>
      <sheetName val="cpkhac"/>
      <sheetName val="CP CBSX"/>
      <sheetName val="TN CT"/>
      <sheetName val="VLNCMTC TN"/>
      <sheetName val="CT day dan su phu kien"/>
      <sheetName val="CT xa - tiep dia"/>
      <sheetName val="THEP HINH"/>
      <sheetName val="CT cot"/>
      <sheetName val="Ct BT mong"/>
      <sheetName val="DatDao"/>
      <sheetName val="K LUONG duong day"/>
      <sheetName val="TH CTO"/>
      <sheetName val="VL-NC CTo"/>
      <sheetName val="CT cong to"/>
      <sheetName val="KL CONG TO"/>
      <sheetName val="VL DAU THAU"/>
      <sheetName val="TH DZ0,4"/>
      <sheetName val="TT"/>
      <sheetName val="VL-NC DZ0,4"/>
      <sheetName val="TH THAO DO"/>
      <sheetName val="VL-NC-MTC thao do"/>
      <sheetName val="CT THAO DO"/>
      <sheetName val="KL Thao Do"/>
      <sheetName val="ctdg"/>
      <sheetName val="Chart1"/>
      <sheetName val="TDTH"/>
      <sheetName val=""/>
      <sheetName val="VL_NC_溼_XL_khac"/>
      <sheetName val="KL_dak_Lap_dat"/>
      <sheetName val="KL_cot[thep"/>
      <sheetName val="BIA HUD_x0001_ LON"/>
      <sheetName val="Khoi luong"/>
      <sheetName val="jannkc"/>
      <sheetName val="JAN-05"/>
      <sheetName val="FEB-05 -NKC"/>
      <sheetName val="FEB-05"/>
      <sheetName val="NKCMAR05"/>
      <sheetName val="MAR 05"/>
      <sheetName val="APRIL NKC"/>
      <sheetName val="LOTHEPPHULAM"/>
      <sheetName val="loamiang16"/>
      <sheetName val="APRIL"/>
      <sheetName val="may"/>
      <sheetName val="maynkc"/>
      <sheetName val="chi Ngoc"/>
      <sheetName val="NKCJUNE"/>
      <sheetName val="JUNE"/>
      <sheetName val="nkcjuly"/>
      <sheetName val="JULY"/>
      <sheetName val="vtôiuhoi"/>
      <sheetName val="BAOGIATHANG"/>
      <sheetName val="DAODAT"/>
      <sheetName val="vanchuyen TC"/>
      <sheetName val="THXM-tr"/>
      <sheetName val="pp3x!"/>
      <sheetName val="K,DTt5-6"/>
      <sheetName val="K,DTt7-11"/>
      <sheetName val="K,DTt5-6 (2)"/>
      <sheetName val="K,DTt7-11 (2)"/>
      <sheetName val="VL_NC_?_XL_khac"/>
      <sheetName val="1-1"/>
      <sheetName val="Vat tu"/>
      <sheetName val="giathanh1"/>
      <sheetName val="桃彩楴瑥损瑯灟慨_x0012_䌀楨瑥瑟湩彨潤"/>
      <sheetName val="_x0004_T3714"/>
      <sheetName val="MTO REV.2(ARMOR)"/>
      <sheetName val="nhot1"/>
      <sheetName val="nhot0.8"/>
      <sheetName val="nhot0,7"/>
      <sheetName val="F020"/>
      <sheetName val="R020-4"/>
      <sheetName val="R020-6"/>
      <sheetName val="F100"/>
      <sheetName val="R100-4"/>
      <sheetName val="R100-6"/>
      <sheetName val="F200"/>
      <sheetName val="R200-4"/>
      <sheetName val="R200-6"/>
      <sheetName val="F300"/>
      <sheetName val="R300-4"/>
      <sheetName val="R300-6"/>
      <sheetName val="F300VN"/>
      <sheetName val="R300-4VN"/>
      <sheetName val="R300-6VN"/>
      <sheetName val="F400"/>
      <sheetName val="R400-4"/>
      <sheetName val="R400-6"/>
      <sheetName val="90-100-SPACY"/>
      <sheetName val="SAM25-50"/>
      <sheetName val="SAM75"/>
      <sheetName val="nhot1-ES"/>
      <sheetName val="nhot 0,8-ES"/>
      <sheetName val="sen AP 428"/>
      <sheetName val="sen AP420"/>
      <sheetName val="sen YBN 428"/>
      <sheetName val="ron mayC50+70"/>
      <sheetName val="ron mayC100"/>
      <sheetName val="ron mayW110"/>
      <sheetName val="ronmayYAMAHA"/>
      <sheetName val="ronmaySUZUKI"/>
      <sheetName val="ronmayBEST"/>
      <sheetName val="ronmaySwan,TQ110,TQ100"/>
      <sheetName val="ronmayC50,70FG"/>
      <sheetName val="ronmayC100FG"/>
      <sheetName val="rondauC50,70"/>
      <sheetName val="rondau C50,70FG"/>
      <sheetName val="rondau C100"/>
      <sheetName val="rondau C100FG"/>
      <sheetName val="rondau W110"/>
      <sheetName val="rondau Yamaha"/>
      <sheetName val="rondau Suxuki"/>
      <sheetName val="rondau Best"/>
      <sheetName val="rondau Swan,TQ110,TQ100"/>
      <sheetName val="Sheet7"/>
      <sheetName val="Sheet6"/>
      <sheetName val="cong DST2"/>
      <sheetName val="cong DS T1"/>
      <sheetName val="ManhԀ_x0000__x0000__x0000_Ȁ"/>
      <sheetName val="DãtDao"/>
      <sheetName val="TH C_x0017_O"/>
      <sheetName val="KLãCONG TO"/>
      <sheetName val="TH DZ0,t"/>
      <sheetName val="CT THAO EO"/>
      <sheetName val="ÈL_dak_Lap_dat"/>
      <sheetName val="PTDG_x0006__x0000__x0000_DGTHDC_x0002__x0000__x0000_GM_x0003__x0000__x0000_GVL_x0003__x0000__x0000_GN@_x0004_"/>
      <sheetName val="thau.xls]SAM OTO 1100-20 DN"/>
      <sheetName val="toketoanCLD MSTS"/>
      <sheetName val="Manh︀ᇕ԰_x0000_缀"/>
      <sheetName val="ManhԀ_x0000__x0000__x0000_"/>
      <sheetName val="Manh԰"/>
      <sheetName val="S-SKTM"/>
      <sheetName val="S-BDMTK"/>
      <sheetName val="SQTM"/>
      <sheetName val="SNKTT"/>
      <sheetName val="BCDTKKT"/>
      <sheetName val="BCKQHDKD"/>
      <sheetName val="TGTGTDKT"/>
      <sheetName val="SOCAI"/>
      <sheetName val="Manh?_x0000__x0000__x0000_?"/>
      <sheetName val="PTDG_x0006__x0000_DGTHDC_x0002__x0000_GM_x0003__x0000_GVL_x0003__x0000_GN@_x0004__x0000_DKT"/>
      <sheetName val="TH MUONG_x0007__x0000__x0000_Sheet24_x0007__x0000__x0000_heet25_x0007__x0000__x0000_"/>
      <sheetName val="Manh???_x0000_?"/>
      <sheetName val="Manh?"/>
      <sheetName val="၃hi_tiet_cot_pha"/>
      <sheetName val="NEW-PANEL"/>
      <sheetName val="????????_x0012_???????"/>
      <sheetName val="bia"/>
      <sheetName val="TH "/>
      <sheetName val="van chuyen"/>
      <sheetName val="KL"/>
      <sheetName val="Phan-Tich"/>
      <sheetName val="20000000"/>
      <sheetName val="30000000"/>
      <sheetName val="Cty"/>
      <sheetName val="Trả nợ"/>
      <sheetName val="Nhập"/>
      <sheetName val="K.Toan"/>
      <sheetName val="KTNXT"/>
      <sheetName val="Tinh_CT__x0003_?o_dat"/>
      <sheetName val="CL17?7"/>
      <sheetName val="CL17_x0000_7"/>
      <sheetName val="DATA"/>
      <sheetName val="Summary"/>
      <sheetName val="Rheet30"/>
      <sheetName val="MT"/>
      <sheetName val="th"/>
      <sheetName val="HDCT"/>
      <sheetName val="HDBT"/>
      <sheetName val="2003"/>
      <sheetName val="LK"/>
      <sheetName val="CHO"/>
      <sheetName val="NDU"/>
      <sheetName val="MAU"/>
      <sheetName val="LMC"/>
      <sheetName val="LG CT"/>
      <sheetName val="UBDS"/>
      <sheetName val="TH-TL"/>
      <sheetName val="UB-TL"/>
      <sheetName val="GDTX"/>
      <sheetName val="AN"/>
      <sheetName val="HH"/>
      <sheetName val="H-TR"/>
      <sheetName val="C.CA"/>
      <sheetName val="C.XANG"/>
      <sheetName val="XS"/>
      <sheetName val="BH"/>
      <sheetName val="KL_daoWLap_dat"/>
      <sheetName val="CL28&quot;8"/>
      <sheetName val="tbam3x25"/>
      <sheetName val="`p1p"/>
      <sheetName val="DGXDCB_DD"/>
      <sheetName val="Bang doc"/>
      <sheetName val="Bang ngang"/>
      <sheetName val="TK 111"/>
      <sheetName val="PB CCDC"/>
      <sheetName val="TK 154"/>
      <sheetName val="BHXH"/>
      <sheetName val="CDPS"/>
      <sheetName val="CDTK"/>
      <sheetName val="TK 331,311"/>
      <sheetName val="TK 1413"/>
      <sheetName val="TK 152,153"/>
      <sheetName val="Thuong tet"/>
      <sheetName val="Btt luong"/>
      <sheetName val="Bang cc"/>
      <sheetName val="Du toan"/>
      <sheetName val="DONGIA"/>
      <sheetName val="TTVanChuyen"/>
      <sheetName val="DG CANTHO"/>
      <sheetName val="Dutoan KL"/>
      <sheetName val="PT VATTU"/>
      <sheetName val="Don_giaíCTC"/>
      <sheetName val="Sheed27"/>
      <sheetName val="Tinh_CT_da䁯_dat_Luu"/>
      <sheetName val="Soî"/>
      <sheetName val="CT35"/>
      <sheetName val="Tinh_CT_dao_dat_Lue"/>
      <sheetName val="THANG 4"/>
      <sheetName val="Sheet17"/>
      <sheetName val="Sheet8"/>
      <sheetName val="Sheet9"/>
      <sheetName val="Sheet10"/>
      <sheetName val="Sheet11"/>
      <sheetName val="Sheet12"/>
      <sheetName val="Sheet13"/>
      <sheetName val="Sheet14"/>
      <sheetName val="Sheet15"/>
      <sheetName val="Sheet16"/>
      <sheetName val="h"/>
      <sheetName val="thang 1"/>
      <sheetName val="THANG 3"/>
      <sheetName val="Don_giI&lt;_x0000__x0000_J&lt;"/>
      <sheetName val="_x001f__x0000__x0000__x0000__x0000__x0000__x0000__x0000__x0000__x0000__x0000__x0000__x0016__x0000__x0000__x0000__x0000__x0000__x0015_6_x0001__x0017_ö_x0003__x0000__x0000__x001a_Ö _x0000_"/>
      <sheetName val="k,dd1"/>
      <sheetName val="Lai lo 05"/>
      <sheetName val="[Gia_$hau.xls_x0005_CL6463"/>
      <sheetName val="DS-nop"/>
      <sheetName val="DS-nop T12.03"/>
      <sheetName val="DS nop quý IV"/>
      <sheetName val="DS nop quý IV.04"/>
      <sheetName val="DSnop quý III.04"/>
      <sheetName val="DSnop quý II.04"/>
      <sheetName val="DSnop quý I.04"/>
      <sheetName val="DS-nop T11.03"/>
      <sheetName val="T10"/>
      <sheetName val="T11"/>
      <sheetName val="T12"/>
      <sheetName val="SQ12"/>
      <sheetName val="12(2)"/>
      <sheetName val="khung ten TD"/>
      <sheetName val="YEM O_x0014_O 1100-20"/>
      <sheetName val="T1"/>
      <sheetName val="PTT1"/>
      <sheetName val="pT12"/>
      <sheetName val="Sua"/>
      <sheetName val="TT661"/>
      <sheetName val="T661-2"/>
      <sheetName val="T661"/>
      <sheetName val="PTCT"/>
      <sheetName val="CL200_x0019_"/>
      <sheetName val="CD2895"/>
      <sheetName val="DT41_x0017_2"/>
      <sheetName val="CL6&amp;53"/>
      <sheetName val="DT_x0018_654"/>
      <sheetName val="BIA SG _x0013_30"/>
      <sheetName val="BG MEO 5 0g"/>
      <sheetName val="BG SUNNEW !00g"/>
      <sheetName val="LKP OTO 1000-20 DN"/>
      <sheetName val="LOP OTO 1100%20 DN"/>
      <sheetName val="YEI OTO 1200-20"/>
      <sheetName val="DINH MUC"/>
      <sheetName val="A301"/>
      <sheetName val="cc"/>
      <sheetName val="dtxl"/>
      <sheetName val="LK1111"/>
      <sheetName val="Tinh_CT__x0003_"/>
      <sheetName val="TH헾】_x0005__x0000_"/>
      <sheetName val="bdkdt"/>
      <sheetName val="DGchitiet "/>
      <sheetName val="Chi_tiet_gm"/>
      <sheetName val="DANHPHAP"/>
      <sheetName val="MTP"/>
      <sheetName val="PTDG_x0006_??DGTHDC_x0002_??GM_x0003_??GVL_x0003_??GN@_x0004_"/>
      <sheetName val="ManhԀ???Ȁ"/>
      <sheetName val="Manh︀ᇕ԰?缀"/>
      <sheetName val="ManhԀ???"/>
      <sheetName val="PTDG_x0006_?DGTHDC_x0002_?GM_x0003_?GVL_x0003_?GN@_x0004_?DKT"/>
      <sheetName val="Manh?????"/>
      <sheetName val="TH MUONG_x0007_??Sheet24_x0007_??heet25_x0007_??"/>
      <sheetName val="Manh??????"/>
      <sheetName val="ManhԀ???Ȁ?"/>
      <sheetName val="Gia_thau"/>
      <sheetName val="T T CL VC DZ 22"/>
      <sheetName val="Define finishing"/>
    </sheetNames>
    <sheetDataSet>
      <sheetData sheetId="0"/>
      <sheetData sheetId="1" refreshError="1">
        <row r="6">
          <cell r="C6">
            <v>1.5644349070100143</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refreshError="1"/>
      <sheetData sheetId="303" refreshError="1"/>
      <sheetData sheetId="304" refreshError="1"/>
      <sheetData sheetId="305" refreshError="1"/>
      <sheetData sheetId="306" refreshError="1"/>
      <sheetData sheetId="307" refreshError="1"/>
      <sheetData sheetId="308"/>
      <sheetData sheetId="309"/>
      <sheetData sheetId="310"/>
      <sheetData sheetId="311"/>
      <sheetData sheetId="312"/>
      <sheetData sheetId="313"/>
      <sheetData sheetId="314"/>
      <sheetData sheetId="315"/>
      <sheetData sheetId="316"/>
      <sheetData sheetId="317"/>
      <sheetData sheetId="318"/>
      <sheetData sheetId="319"/>
      <sheetData sheetId="320" refreshError="1"/>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refreshError="1"/>
      <sheetData sheetId="444" refreshError="1"/>
      <sheetData sheetId="445"/>
      <sheetData sheetId="446" refreshError="1"/>
      <sheetData sheetId="447" refreshError="1"/>
      <sheetData sheetId="448" refreshError="1"/>
      <sheetData sheetId="449" refreshError="1"/>
      <sheetData sheetId="450"/>
      <sheetData sheetId="451" refreshError="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refreshError="1"/>
      <sheetData sheetId="470" refreshError="1"/>
      <sheetData sheetId="471" refreshError="1"/>
      <sheetData sheetId="472" refreshError="1"/>
      <sheetData sheetId="473"/>
      <sheetData sheetId="474"/>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sheetData sheetId="485" refreshError="1"/>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sheetData sheetId="547"/>
      <sheetData sheetId="548"/>
      <sheetData sheetId="549"/>
      <sheetData sheetId="550"/>
      <sheetData sheetId="551"/>
      <sheetData sheetId="552"/>
      <sheetData sheetId="553"/>
      <sheetData sheetId="554"/>
      <sheetData sheetId="555"/>
      <sheetData sheetId="556"/>
      <sheetData sheetId="557"/>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refreshError="1"/>
      <sheetData sheetId="582" refreshError="1"/>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refreshError="1"/>
      <sheetData sheetId="607" refreshError="1"/>
      <sheetData sheetId="608" refreshError="1"/>
      <sheetData sheetId="609" refreshError="1"/>
      <sheetData sheetId="610" refreshError="1"/>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sheetData sheetId="635" refreshError="1"/>
      <sheetData sheetId="636" refreshError="1"/>
      <sheetData sheetId="637"/>
      <sheetData sheetId="638"/>
      <sheetData sheetId="639"/>
      <sheetData sheetId="640"/>
      <sheetData sheetId="641"/>
      <sheetData sheetId="642"/>
      <sheetData sheetId="643"/>
      <sheetData sheetId="644"/>
      <sheetData sheetId="645"/>
      <sheetData sheetId="646"/>
      <sheetData sheetId="647"/>
      <sheetData sheetId="648" refreshError="1"/>
      <sheetData sheetId="649" refreshError="1"/>
      <sheetData sheetId="650" refreshError="1"/>
      <sheetData sheetId="651" refreshError="1"/>
      <sheetData sheetId="652" refreshError="1"/>
      <sheetData sheetId="653"/>
      <sheetData sheetId="654"/>
      <sheetData sheetId="655" refreshError="1"/>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refreshError="1"/>
      <sheetData sheetId="670"/>
      <sheetData sheetId="671"/>
      <sheetData sheetId="672"/>
      <sheetData sheetId="673"/>
      <sheetData sheetId="674"/>
      <sheetData sheetId="675"/>
      <sheetData sheetId="676"/>
      <sheetData sheetId="677"/>
      <sheetData sheetId="678" refreshError="1"/>
      <sheetData sheetId="679" refreshError="1"/>
      <sheetData sheetId="680" refreshError="1"/>
      <sheetData sheetId="681" refreshError="1"/>
      <sheetData sheetId="682" refreshError="1"/>
      <sheetData sheetId="683" refreshError="1"/>
      <sheetData sheetId="684"/>
      <sheetData sheetId="685"/>
      <sheetData sheetId="686"/>
      <sheetData sheetId="687"/>
      <sheetData sheetId="688"/>
      <sheetData sheetId="689"/>
      <sheetData sheetId="690"/>
      <sheetData sheetId="691"/>
      <sheetData sheetId="692"/>
      <sheetData sheetId="693" refreshError="1"/>
      <sheetData sheetId="694"/>
      <sheetData sheetId="695" refreshError="1"/>
      <sheetData sheetId="696"/>
      <sheetData sheetId="697" refreshError="1"/>
      <sheetData sheetId="698" refreshError="1"/>
      <sheetData sheetId="699" refreshError="1"/>
      <sheetData sheetId="700" refreshError="1"/>
      <sheetData sheetId="701" refreshError="1"/>
      <sheetData sheetId="702" refreshError="1"/>
      <sheetData sheetId="703"/>
      <sheetData sheetId="704"/>
      <sheetData sheetId="705"/>
      <sheetData sheetId="706"/>
      <sheetData sheetId="707"/>
      <sheetData sheetId="708"/>
      <sheetData sheetId="709"/>
      <sheetData sheetId="710"/>
      <sheetData sheetId="711" refreshError="1"/>
      <sheetData sheetId="712" refreshError="1"/>
      <sheetData sheetId="713"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TTr"/>
      <sheetName val="XLKhac"/>
      <sheetName val="TTFS"/>
      <sheetName val="FS"/>
      <sheetName val="PhaDoMong"/>
      <sheetName val="ThaoDoDien"/>
      <sheetName val="XDNT"/>
      <sheetName val="C.TaoDK"/>
      <sheetName val="NhaPP"/>
      <sheetName val="Ch.SangThong gio"/>
      <sheetName val="TT35"/>
      <sheetName val="TT04"/>
      <sheetName val="TTCto"/>
      <sheetName val="Ch.Sang22"/>
      <sheetName val="LDatDien"/>
      <sheetName val="VC"/>
      <sheetName val="TN"/>
      <sheetName val="TH"/>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PA Chon"/>
      <sheetName val="Case 1"/>
      <sheetName val="Case 2"/>
      <sheetName val="Case 3"/>
      <sheetName val="Tong Hop"/>
      <sheetName val="FIRR &amp; NPV"/>
      <sheetName val="Sheet2"/>
      <sheetName val="Sheet3"/>
      <sheetName val="XL4Poppy"/>
      <sheetName val="bang tinh chi phi KSSB"/>
      <sheetName val="bang ke khoi luong"/>
      <sheetName val="bang tinh don gia khao sat"/>
      <sheetName val="bu nha cong"/>
      <sheetName val="phu cap"/>
      <sheetName val="bang luong"/>
      <sheetName val="bangtinhchiphi"/>
    </sheetNames>
    <sheetDataSet>
      <sheetData sheetId="0"/>
      <sheetData sheetId="1"/>
      <sheetData sheetId="2"/>
      <sheetData sheetId="3"/>
      <sheetData sheetId="4"/>
      <sheetData sheetId="5"/>
      <sheetData sheetId="6"/>
      <sheetData sheetId="7"/>
      <sheetData sheetId="8"/>
      <sheetData sheetId="9" refreshError="1">
        <row r="31">
          <cell r="C31" t="b">
            <v>1</v>
          </cell>
        </row>
      </sheetData>
      <sheetData sheetId="10"/>
      <sheetData sheetId="11"/>
      <sheetData sheetId="12"/>
      <sheetData sheetId="13"/>
      <sheetData sheetId="14"/>
      <sheetData sheetId="15"/>
      <sheetData sheetId="16"/>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iet bi Tu van (4)"/>
      <sheetName val="Thiet bi Tu van (3)"/>
      <sheetName val="Thiet bi Tu van (2)"/>
      <sheetName val="TBTV"/>
      <sheetName val="Thiet bi Tu van"/>
    </sheetNames>
    <sheetDataSet>
      <sheetData sheetId="0" refreshError="1"/>
      <sheetData sheetId="1" refreshError="1"/>
      <sheetData sheetId="2" refreshError="1"/>
      <sheetData sheetId="3" refreshError="1"/>
      <sheetData sheetId="4"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K04"/>
    </sheetNames>
    <sheetDataSet>
      <sheetData sheetId="0"/>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
      <sheetName val="TH-CT"/>
      <sheetName val="XL"/>
      <sheetName val="CPKH"/>
      <sheetName val="XL (3)"/>
      <sheetName val="XL (2)"/>
      <sheetName val="TH-CT -S"/>
      <sheetName val="TH-CT -S (2)"/>
      <sheetName val="XXXXXXXX"/>
      <sheetName val="Sheet1"/>
      <sheetName val="Sheet2"/>
      <sheetName val="Sheet3"/>
      <sheetName val="XL4Poppy"/>
      <sheetName val="CHAY-TL"/>
      <sheetName val="dghn"/>
      <sheetName val="tra-vat-lieu"/>
      <sheetName val="GVL"/>
      <sheetName val="MTC 7DL"/>
      <sheetName val="HelpMe"/>
    </sheetNames>
    <definedNames>
      <definedName name="TLTH" sheetId="0"/>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hung ten TD"/>
      <sheetName val="khung ten LM7"/>
      <sheetName val="khung ten HC Q3"/>
      <sheetName val="khung ten HC HOAI NHON"/>
      <sheetName val="khung ten HC Hoa Khanh"/>
      <sheetName val="Khung ten TK"/>
      <sheetName val="thong ke"/>
      <sheetName val="Sheet6"/>
      <sheetName val="Sheet7"/>
      <sheetName val="Sheet8"/>
      <sheetName val="Sheet9"/>
      <sheetName val="Sheet10"/>
      <sheetName val="Sheet11"/>
      <sheetName val="Sheet12"/>
      <sheetName val="Sheet13"/>
      <sheetName val="Sheet14"/>
      <sheetName val="Sheet15"/>
      <sheetName val="Sheet16"/>
      <sheetName val="TN NEW"/>
      <sheetName val="285"/>
      <sheetName val="phangoithau"/>
      <sheetName val="TDT"/>
      <sheetName val="THCPXD"/>
      <sheetName val="cpkhac"/>
      <sheetName val="CP CBSX"/>
      <sheetName val="THTN"/>
      <sheetName val="TN CT"/>
      <sheetName val="VLNCMTC TN"/>
      <sheetName val="CT day dan su phu kien"/>
      <sheetName val="CT xa - tiep dia"/>
      <sheetName val="THEP HINH"/>
      <sheetName val="CT cot"/>
      <sheetName val="Ct BT mong"/>
      <sheetName val="DatDao"/>
      <sheetName val="K LUONG duong day"/>
      <sheetName val="DG"/>
      <sheetName val="TH CTO"/>
      <sheetName val="VL-NC CTo"/>
      <sheetName val="CT cong to"/>
      <sheetName val="KL CONG TO"/>
      <sheetName val="VL DAU THAU"/>
      <sheetName val="TH DZ0,4"/>
      <sheetName val="TT"/>
      <sheetName val="VCDD"/>
      <sheetName val="VL-NC DZ0,4"/>
      <sheetName val="TH THAO DO"/>
      <sheetName val="VL-NC-MTC thao do"/>
      <sheetName val="CT THAO DO"/>
      <sheetName val="KL Thao Do"/>
      <sheetName val="00000000"/>
      <sheetName val="tcds"/>
      <sheetName val="dienthoai"/>
      <sheetName val="tiendien"/>
      <sheetName val="unchi"/>
      <sheetName val="Sheet1"/>
      <sheetName val="csbchi"/>
      <sheetName val="dsnl2005"/>
      <sheetName val="Sheet3"/>
      <sheetName val="tb3"/>
      <sheetName val="tlinh"/>
      <sheetName val="phicd"/>
      <sheetName val="Thang5"/>
      <sheetName val="thang4"/>
      <sheetName val="thang3"/>
      <sheetName val="Sheet2"/>
      <sheetName val="bangke"/>
      <sheetName val="tangio"/>
      <sheetName val="grtien"/>
      <sheetName val="t1"/>
      <sheetName val="tbhp"/>
      <sheetName val="bkhp"/>
      <sheetName val="XL4Test5"/>
      <sheetName val="giathanh1"/>
      <sheetName val="thopchung"/>
      <sheetName val="Thopne"/>
      <sheetName val="CLVLne"/>
      <sheetName val="NeXDCB"/>
      <sheetName val="dien"/>
      <sheetName val="Moi"/>
      <sheetName val="BaoChe"/>
      <sheetName val="Phan tich vt"/>
      <sheetName val="TH-XL"/>
      <sheetName val="VL-NC-tubo"/>
      <sheetName val="Go-ne"/>
      <sheetName val="VChuyen"/>
      <sheetName val="PT-Moi"/>
      <sheetName val="SThep"/>
      <sheetName val="VL-NC-SThep"/>
      <sheetName val="TH-Moi"/>
      <sheetName val="TH-Baoche"/>
      <sheetName val="TH-Dien"/>
      <sheetName val="CStinh"/>
      <sheetName val="CL-VL"/>
      <sheetName val="Thang 01"/>
      <sheetName val="Thang 02"/>
      <sheetName val="Thang 03"/>
      <sheetName val="Thang 04"/>
      <sheetName val="Thang 05"/>
      <sheetName val="Thang 06"/>
      <sheetName val="ctdg"/>
      <sheetName val="Du_lieu"/>
      <sheetName val="khung ten HC Hoa_x0000_Khanh"/>
      <sheetName val="2006"/>
      <sheetName val="so sanh SL,CP"/>
      <sheetName val="luy ke thu von"/>
      <sheetName val="So SL"/>
      <sheetName val="So TVon"/>
      <sheetName val="bao cao GD hang quÝ"/>
      <sheetName val="tinhDT"/>
      <sheetName val="XL4Poppy"/>
      <sheetName val="TONGHOP"/>
      <sheetName val="ChiTietDZ"/>
      <sheetName val="VuaBT"/>
      <sheetName val="BQ"/>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refreshError="1"/>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refreshError="1"/>
      <sheetData sheetId="100" refreshError="1"/>
      <sheetData sheetId="101" refreshError="1"/>
      <sheetData sheetId="102"/>
      <sheetData sheetId="103"/>
      <sheetData sheetId="104"/>
      <sheetData sheetId="105"/>
      <sheetData sheetId="106"/>
      <sheetData sheetId="107"/>
      <sheetData sheetId="108"/>
      <sheetData sheetId="109"/>
      <sheetData sheetId="110" refreshError="1"/>
      <sheetData sheetId="111" refreshError="1"/>
      <sheetData sheetId="112" refreshError="1"/>
      <sheetData sheetId="113"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
      <sheetName val="DZ22"/>
      <sheetName val="TBA"/>
      <sheetName val="DZ04"/>
      <sheetName val="Cto"/>
      <sheetName val="TNghiem"/>
      <sheetName val="tien luong"/>
      <sheetName val="XL4Poppy"/>
    </sheetNames>
    <sheetDataSet>
      <sheetData sheetId="0"/>
      <sheetData sheetId="1"/>
      <sheetData sheetId="2"/>
      <sheetData sheetId="3"/>
      <sheetData sheetId="4"/>
      <sheetData sheetId="5"/>
      <sheetData sheetId="6"/>
      <sheetData sheetId="7"/>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opthue"/>
      <sheetName val="Sheet2 (2)"/>
      <sheetName val="Sheet2 (3)"/>
      <sheetName val="dsthue8"/>
      <sheetName val="Chialuong36"/>
      <sheetName val="Chialuong35"/>
      <sheetName val="Chialuong32"/>
      <sheetName val="Chialuong34"/>
      <sheetName val="Chialuong34 (2)"/>
      <sheetName val="Sheet1 (2)"/>
      <sheetName val="thluong"/>
      <sheetName val="donvi"/>
      <sheetName val="luong"/>
      <sheetName val="soluong"/>
      <sheetName val="dsnv"/>
      <sheetName val="sobhxh"/>
      <sheetName val="bhxh"/>
      <sheetName val="Sheet1"/>
      <sheetName val="Sheet2"/>
      <sheetName val="Sheet3"/>
      <sheetName val="Sheet3 (2)"/>
      <sheetName val="dsthue8 (2)"/>
      <sheetName val="Sheet3 (3)"/>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A4" t="str">
            <v>M· NV</v>
          </cell>
          <cell r="C4" t="str">
            <v>Hä vµ tªn</v>
          </cell>
          <cell r="D4" t="str">
            <v>ChÊm
c«ng</v>
          </cell>
          <cell r="E4" t="str">
            <v>hsl</v>
          </cell>
          <cell r="F4" t="str">
            <v>L­¬ng SP
häc</v>
          </cell>
          <cell r="G4" t="str">
            <v>L­¬ng SP
T11</v>
          </cell>
          <cell r="H4" t="str">
            <v>L­¬ng SP</v>
          </cell>
          <cell r="I4" t="str">
            <v>L­¬ng 
®/gi¸</v>
          </cell>
          <cell r="J4" t="str">
            <v>phô cÊp</v>
          </cell>
          <cell r="O4" t="str">
            <v>T¨ng 30% &amp;25%</v>
          </cell>
          <cell r="R4" t="str">
            <v>t¨ng sp</v>
          </cell>
          <cell r="S4" t="str">
            <v>tæ
truëng</v>
          </cell>
          <cell r="T4" t="str">
            <v>TNLD</v>
          </cell>
          <cell r="U4" t="str">
            <v>trî gi¸o
ch÷a bÖnh</v>
          </cell>
          <cell r="V4" t="str">
            <v>Thªm giê 1/1/2002</v>
          </cell>
          <cell r="W4" t="str">
            <v>häc, ct¸c</v>
          </cell>
          <cell r="X4" t="str">
            <v>phÐp
chÕ ®é</v>
          </cell>
          <cell r="Y4" t="str">
            <v>L­¬ng 
thêi gian</v>
          </cell>
          <cell r="Z4" t="str">
            <v>b¶o d­ìng</v>
          </cell>
          <cell r="AB4" t="str">
            <v>Chê viÖc</v>
          </cell>
          <cell r="AD4" t="str">
            <v>¨n ca</v>
          </cell>
          <cell r="AE4" t="str">
            <v>¨n ca</v>
          </cell>
          <cell r="AF4" t="str">
            <v>BHXH</v>
          </cell>
          <cell r="AH4" t="str">
            <v>BHXH</v>
          </cell>
          <cell r="AI4" t="str">
            <v>T¨ng TN
2-9</v>
          </cell>
          <cell r="AJ4" t="str">
            <v>tæng
céng</v>
          </cell>
          <cell r="AK4" t="str">
            <v>BHXH</v>
          </cell>
          <cell r="AL4" t="str">
            <v>BHYT</v>
          </cell>
          <cell r="AM4" t="str">
            <v>nu«i
con</v>
          </cell>
          <cell r="AN4" t="str">
            <v>gi¸m chi TTN
do nhÇm</v>
          </cell>
          <cell r="AO4" t="str">
            <v>thuÕ
TN kú nµy</v>
          </cell>
          <cell r="AP4" t="str">
            <v>thuÕ
TN kú tr­íc</v>
          </cell>
          <cell r="AQ4" t="str">
            <v>T¨ng TN
24/11</v>
          </cell>
          <cell r="AR4" t="str">
            <v>T¹m
øng</v>
          </cell>
          <cell r="AS4" t="str">
            <v>Céng
k/trõ</v>
          </cell>
          <cell r="AT4" t="str">
            <v>cßn
l¹i</v>
          </cell>
          <cell r="AU4" t="str">
            <v>Trõ 
c®oµn</v>
          </cell>
          <cell r="AV4" t="str">
            <v>tiÒn
®­îc lÜnh</v>
          </cell>
          <cell r="AW4" t="str">
            <v>Thu nhËp chÞu thuÕ</v>
          </cell>
        </row>
        <row r="5">
          <cell r="J5" t="str">
            <v>®éc
h¹i</v>
          </cell>
          <cell r="K5" t="str">
            <v>H¹ long</v>
          </cell>
          <cell r="L5" t="str">
            <v>§T
L§ bxÕp</v>
          </cell>
          <cell r="M5" t="str">
            <v>§T</v>
          </cell>
          <cell r="N5" t="str">
            <v>Tæng
phô cÊp</v>
          </cell>
          <cell r="O5" t="str">
            <v>40% SP</v>
          </cell>
          <cell r="P5" t="str">
            <v>88%</v>
          </cell>
          <cell r="Q5" t="str">
            <v>35%</v>
          </cell>
          <cell r="R5" t="str">
            <v>Tæng</v>
          </cell>
          <cell r="Z5" t="str">
            <v>c«ng</v>
          </cell>
          <cell r="AA5" t="str">
            <v>tiÒn</v>
          </cell>
          <cell r="AB5" t="str">
            <v>c«ng</v>
          </cell>
          <cell r="AC5" t="str">
            <v>tiÒn</v>
          </cell>
          <cell r="AE5" t="str">
            <v>tiÒn</v>
          </cell>
          <cell r="AF5" t="str">
            <v>n¨m 2000</v>
          </cell>
          <cell r="AG5" t="str">
            <v>n¨m 2002</v>
          </cell>
          <cell r="AH5" t="str">
            <v>céng</v>
          </cell>
          <cell r="AX5" t="str">
            <v>tiÒn l­¬ng</v>
          </cell>
          <cell r="AY5" t="str">
            <v>tiÒn th­ëng</v>
          </cell>
          <cell r="AZ5" t="str">
            <v>tn kh¸c</v>
          </cell>
          <cell r="BA5" t="str">
            <v>céng</v>
          </cell>
        </row>
        <row r="6">
          <cell r="A6" t="str">
            <v>t320001</v>
          </cell>
          <cell r="B6" t="str">
            <v>t32</v>
          </cell>
          <cell r="C6" t="str">
            <v>Ph¹m V¨n TiÕn</v>
          </cell>
          <cell r="D6">
            <v>1</v>
          </cell>
          <cell r="E6">
            <v>3.46</v>
          </cell>
          <cell r="G6">
            <v>1789671</v>
          </cell>
          <cell r="H6">
            <v>1789671</v>
          </cell>
          <cell r="I6">
            <v>1834671</v>
          </cell>
          <cell r="J6">
            <v>12000</v>
          </cell>
          <cell r="M6">
            <v>68715</v>
          </cell>
          <cell r="N6">
            <v>80715</v>
          </cell>
          <cell r="O6">
            <v>715860</v>
          </cell>
          <cell r="P6">
            <v>0</v>
          </cell>
          <cell r="R6">
            <v>715860</v>
          </cell>
          <cell r="S6">
            <v>21000</v>
          </cell>
          <cell r="V6">
            <v>41910</v>
          </cell>
          <cell r="Y6">
            <v>0</v>
          </cell>
          <cell r="AA6">
            <v>0</v>
          </cell>
          <cell r="AB6">
            <v>3</v>
          </cell>
          <cell r="AC6">
            <v>24000</v>
          </cell>
          <cell r="AD6">
            <v>26</v>
          </cell>
          <cell r="AE6">
            <v>156000</v>
          </cell>
          <cell r="AF6">
            <v>0</v>
          </cell>
          <cell r="AG6">
            <v>0</v>
          </cell>
          <cell r="AH6">
            <v>0</v>
          </cell>
          <cell r="AJ6">
            <v>2829156</v>
          </cell>
          <cell r="AK6">
            <v>36330</v>
          </cell>
          <cell r="AL6">
            <v>7266</v>
          </cell>
          <cell r="AM6">
            <v>0</v>
          </cell>
          <cell r="AO6">
            <v>0</v>
          </cell>
          <cell r="AP6">
            <v>76000</v>
          </cell>
          <cell r="AQ6">
            <v>0</v>
          </cell>
          <cell r="AR6">
            <v>1500000</v>
          </cell>
          <cell r="AS6">
            <v>1619596</v>
          </cell>
          <cell r="AT6">
            <v>1209560</v>
          </cell>
          <cell r="AU6">
            <v>28000</v>
          </cell>
          <cell r="AV6">
            <v>1181560</v>
          </cell>
          <cell r="AW6">
            <v>2748441</v>
          </cell>
          <cell r="AX6">
            <v>2032581</v>
          </cell>
          <cell r="AZ6">
            <v>715860</v>
          </cell>
          <cell r="BA6">
            <v>2748441</v>
          </cell>
          <cell r="BB6">
            <v>295575</v>
          </cell>
          <cell r="BC6">
            <v>234316</v>
          </cell>
          <cell r="BD6">
            <v>61259</v>
          </cell>
        </row>
        <row r="7">
          <cell r="A7" t="str">
            <v>t320002</v>
          </cell>
          <cell r="B7" t="str">
            <v>t32</v>
          </cell>
          <cell r="C7" t="str">
            <v>NguyÔn V¨n Ninh</v>
          </cell>
          <cell r="D7">
            <v>1</v>
          </cell>
          <cell r="E7">
            <v>3.46</v>
          </cell>
          <cell r="G7">
            <v>1637100</v>
          </cell>
          <cell r="H7">
            <v>1637100</v>
          </cell>
          <cell r="I7">
            <v>1661100</v>
          </cell>
          <cell r="J7">
            <v>10000</v>
          </cell>
          <cell r="M7">
            <v>44300</v>
          </cell>
          <cell r="N7">
            <v>54300</v>
          </cell>
          <cell r="O7">
            <v>654840</v>
          </cell>
          <cell r="P7">
            <v>0</v>
          </cell>
          <cell r="R7">
            <v>654840</v>
          </cell>
          <cell r="V7">
            <v>27940</v>
          </cell>
          <cell r="Y7">
            <v>0</v>
          </cell>
          <cell r="AA7">
            <v>0</v>
          </cell>
          <cell r="AB7">
            <v>3</v>
          </cell>
          <cell r="AC7">
            <v>24000</v>
          </cell>
          <cell r="AD7">
            <v>25</v>
          </cell>
          <cell r="AE7">
            <v>150000</v>
          </cell>
          <cell r="AF7">
            <v>0</v>
          </cell>
          <cell r="AG7">
            <v>0</v>
          </cell>
          <cell r="AH7">
            <v>0</v>
          </cell>
          <cell r="AJ7">
            <v>2548180</v>
          </cell>
          <cell r="AK7">
            <v>36330</v>
          </cell>
          <cell r="AL7">
            <v>7266</v>
          </cell>
          <cell r="AM7">
            <v>0</v>
          </cell>
          <cell r="AO7">
            <v>0</v>
          </cell>
          <cell r="AP7">
            <v>204000</v>
          </cell>
          <cell r="AQ7">
            <v>0</v>
          </cell>
          <cell r="AR7">
            <v>1500000</v>
          </cell>
          <cell r="AS7">
            <v>1747596</v>
          </cell>
          <cell r="AT7">
            <v>800584</v>
          </cell>
          <cell r="AU7">
            <v>25000</v>
          </cell>
          <cell r="AV7">
            <v>775584</v>
          </cell>
          <cell r="AW7">
            <v>2493880</v>
          </cell>
          <cell r="AX7">
            <v>1839040</v>
          </cell>
          <cell r="AZ7">
            <v>654840</v>
          </cell>
          <cell r="BA7">
            <v>2493880</v>
          </cell>
          <cell r="BB7">
            <v>296500</v>
          </cell>
          <cell r="BC7">
            <v>235100</v>
          </cell>
          <cell r="BD7">
            <v>61400</v>
          </cell>
        </row>
        <row r="8">
          <cell r="A8" t="str">
            <v>t320003</v>
          </cell>
          <cell r="B8" t="str">
            <v>t32</v>
          </cell>
          <cell r="C8" t="str">
            <v>§ång Xu©n Hång</v>
          </cell>
          <cell r="D8">
            <v>1</v>
          </cell>
          <cell r="E8">
            <v>3.46</v>
          </cell>
          <cell r="G8">
            <v>1291400</v>
          </cell>
          <cell r="H8">
            <v>1291400</v>
          </cell>
          <cell r="I8">
            <v>1307400</v>
          </cell>
          <cell r="J8">
            <v>6000</v>
          </cell>
          <cell r="M8">
            <v>69600</v>
          </cell>
          <cell r="N8">
            <v>75600</v>
          </cell>
          <cell r="O8">
            <v>516560</v>
          </cell>
          <cell r="P8">
            <v>0</v>
          </cell>
          <cell r="R8">
            <v>516560</v>
          </cell>
          <cell r="V8">
            <v>27940</v>
          </cell>
          <cell r="Y8">
            <v>0</v>
          </cell>
          <cell r="AA8">
            <v>0</v>
          </cell>
          <cell r="AB8">
            <v>2</v>
          </cell>
          <cell r="AC8">
            <v>16000</v>
          </cell>
          <cell r="AD8">
            <v>19</v>
          </cell>
          <cell r="AE8">
            <v>114000</v>
          </cell>
          <cell r="AF8">
            <v>0</v>
          </cell>
          <cell r="AG8">
            <v>62900</v>
          </cell>
          <cell r="AH8">
            <v>62900</v>
          </cell>
          <cell r="AJ8">
            <v>2104400</v>
          </cell>
          <cell r="AK8">
            <v>36330</v>
          </cell>
          <cell r="AL8">
            <v>7266</v>
          </cell>
          <cell r="AM8">
            <v>0</v>
          </cell>
          <cell r="AO8">
            <v>0</v>
          </cell>
          <cell r="AP8">
            <v>109000</v>
          </cell>
          <cell r="AQ8">
            <v>0</v>
          </cell>
          <cell r="AR8">
            <v>1000000</v>
          </cell>
          <cell r="AS8">
            <v>1152596</v>
          </cell>
          <cell r="AT8">
            <v>951804</v>
          </cell>
          <cell r="AU8">
            <v>21000</v>
          </cell>
          <cell r="AV8">
            <v>930804</v>
          </cell>
          <cell r="AW8">
            <v>2028800</v>
          </cell>
          <cell r="AX8">
            <v>1512240</v>
          </cell>
          <cell r="AZ8">
            <v>516560</v>
          </cell>
          <cell r="BA8">
            <v>2028800</v>
          </cell>
          <cell r="BB8">
            <v>288100</v>
          </cell>
          <cell r="BC8">
            <v>228400</v>
          </cell>
          <cell r="BD8">
            <v>59700</v>
          </cell>
        </row>
        <row r="9">
          <cell r="A9" t="str">
            <v>t320004</v>
          </cell>
          <cell r="B9" t="str">
            <v>t32</v>
          </cell>
          <cell r="C9" t="str">
            <v>Ph¹m V¨n NhuËn</v>
          </cell>
          <cell r="D9">
            <v>1</v>
          </cell>
          <cell r="E9">
            <v>3.46</v>
          </cell>
          <cell r="G9">
            <v>1489700</v>
          </cell>
          <cell r="H9">
            <v>1489700</v>
          </cell>
          <cell r="I9">
            <v>1513700</v>
          </cell>
          <cell r="J9">
            <v>10000</v>
          </cell>
          <cell r="M9">
            <v>67200</v>
          </cell>
          <cell r="N9">
            <v>77200</v>
          </cell>
          <cell r="O9">
            <v>595880</v>
          </cell>
          <cell r="P9">
            <v>0</v>
          </cell>
          <cell r="R9">
            <v>595880</v>
          </cell>
          <cell r="V9">
            <v>27940</v>
          </cell>
          <cell r="Y9">
            <v>0</v>
          </cell>
          <cell r="AA9">
            <v>0</v>
          </cell>
          <cell r="AB9">
            <v>3</v>
          </cell>
          <cell r="AC9">
            <v>24000</v>
          </cell>
          <cell r="AD9">
            <v>21</v>
          </cell>
          <cell r="AE9">
            <v>126000</v>
          </cell>
          <cell r="AF9">
            <v>0</v>
          </cell>
          <cell r="AG9">
            <v>0</v>
          </cell>
          <cell r="AH9">
            <v>0</v>
          </cell>
          <cell r="AJ9">
            <v>2340720</v>
          </cell>
          <cell r="AK9">
            <v>36330</v>
          </cell>
          <cell r="AL9">
            <v>7266</v>
          </cell>
          <cell r="AM9">
            <v>0</v>
          </cell>
          <cell r="AO9">
            <v>0</v>
          </cell>
          <cell r="AP9">
            <v>170000</v>
          </cell>
          <cell r="AQ9">
            <v>0</v>
          </cell>
          <cell r="AR9">
            <v>1200000</v>
          </cell>
          <cell r="AS9">
            <v>1413596</v>
          </cell>
          <cell r="AT9">
            <v>927124</v>
          </cell>
          <cell r="AU9">
            <v>23000</v>
          </cell>
          <cell r="AV9">
            <v>904124</v>
          </cell>
          <cell r="AW9">
            <v>2263520</v>
          </cell>
          <cell r="AX9">
            <v>1667640</v>
          </cell>
          <cell r="AZ9">
            <v>595880</v>
          </cell>
          <cell r="BA9">
            <v>2263520</v>
          </cell>
          <cell r="BB9">
            <v>290300</v>
          </cell>
          <cell r="BC9">
            <v>230200</v>
          </cell>
          <cell r="BD9">
            <v>60100</v>
          </cell>
        </row>
        <row r="10">
          <cell r="A10" t="str">
            <v>t320005</v>
          </cell>
          <cell r="B10" t="str">
            <v>t32</v>
          </cell>
          <cell r="C10" t="str">
            <v>Vò V¨n Tr­êng</v>
          </cell>
          <cell r="D10">
            <v>1</v>
          </cell>
          <cell r="E10">
            <v>3.46</v>
          </cell>
          <cell r="G10">
            <v>469500</v>
          </cell>
          <cell r="H10">
            <v>469500</v>
          </cell>
          <cell r="I10">
            <v>485500</v>
          </cell>
          <cell r="J10">
            <v>4000</v>
          </cell>
          <cell r="M10">
            <v>11400</v>
          </cell>
          <cell r="N10">
            <v>15400</v>
          </cell>
          <cell r="O10">
            <v>187800</v>
          </cell>
          <cell r="P10">
            <v>0</v>
          </cell>
          <cell r="R10">
            <v>187800</v>
          </cell>
          <cell r="V10">
            <v>41910</v>
          </cell>
          <cell r="Y10">
            <v>0</v>
          </cell>
          <cell r="AA10">
            <v>0</v>
          </cell>
          <cell r="AB10">
            <v>2</v>
          </cell>
          <cell r="AC10">
            <v>16000</v>
          </cell>
          <cell r="AD10">
            <v>6</v>
          </cell>
          <cell r="AE10">
            <v>36000</v>
          </cell>
          <cell r="AF10">
            <v>0</v>
          </cell>
          <cell r="AG10">
            <v>0</v>
          </cell>
          <cell r="AH10">
            <v>0</v>
          </cell>
          <cell r="AJ10">
            <v>766610</v>
          </cell>
          <cell r="AK10">
            <v>36330</v>
          </cell>
          <cell r="AL10">
            <v>7266</v>
          </cell>
          <cell r="AM10">
            <v>0</v>
          </cell>
          <cell r="AO10">
            <v>0</v>
          </cell>
          <cell r="AQ10">
            <v>0</v>
          </cell>
          <cell r="AR10">
            <v>500000</v>
          </cell>
          <cell r="AS10">
            <v>543596</v>
          </cell>
          <cell r="AT10">
            <v>223014</v>
          </cell>
          <cell r="AU10">
            <v>8000</v>
          </cell>
          <cell r="AV10">
            <v>215014</v>
          </cell>
          <cell r="AW10">
            <v>751210</v>
          </cell>
          <cell r="AX10">
            <v>563410</v>
          </cell>
          <cell r="AZ10">
            <v>187800</v>
          </cell>
          <cell r="BA10">
            <v>751210</v>
          </cell>
          <cell r="BC10">
            <v>0</v>
          </cell>
        </row>
        <row r="11">
          <cell r="A11" t="str">
            <v>t320006</v>
          </cell>
          <cell r="B11" t="str">
            <v>t32</v>
          </cell>
          <cell r="C11" t="str">
            <v>Ph¹m V¨n C¸t</v>
          </cell>
          <cell r="D11">
            <v>1</v>
          </cell>
          <cell r="E11">
            <v>3.46</v>
          </cell>
          <cell r="G11">
            <v>1654600</v>
          </cell>
          <cell r="H11">
            <v>1654600</v>
          </cell>
          <cell r="I11">
            <v>1678600</v>
          </cell>
          <cell r="J11">
            <v>10000</v>
          </cell>
          <cell r="M11">
            <v>67200</v>
          </cell>
          <cell r="N11">
            <v>77200</v>
          </cell>
          <cell r="O11">
            <v>661840</v>
          </cell>
          <cell r="P11">
            <v>0</v>
          </cell>
          <cell r="R11">
            <v>661840</v>
          </cell>
          <cell r="V11">
            <v>27940</v>
          </cell>
          <cell r="Y11">
            <v>0</v>
          </cell>
          <cell r="AA11">
            <v>0</v>
          </cell>
          <cell r="AB11">
            <v>3</v>
          </cell>
          <cell r="AC11">
            <v>24000</v>
          </cell>
          <cell r="AD11">
            <v>25</v>
          </cell>
          <cell r="AE11">
            <v>150000</v>
          </cell>
          <cell r="AF11">
            <v>0</v>
          </cell>
          <cell r="AG11">
            <v>0</v>
          </cell>
          <cell r="AH11">
            <v>0</v>
          </cell>
          <cell r="AJ11">
            <v>2595580</v>
          </cell>
          <cell r="AK11">
            <v>36330</v>
          </cell>
          <cell r="AL11">
            <v>7266</v>
          </cell>
          <cell r="AM11">
            <v>0</v>
          </cell>
          <cell r="AO11">
            <v>0</v>
          </cell>
          <cell r="AP11">
            <v>180000</v>
          </cell>
          <cell r="AQ11">
            <v>0</v>
          </cell>
          <cell r="AR11">
            <v>1500000</v>
          </cell>
          <cell r="AS11">
            <v>1723596</v>
          </cell>
          <cell r="AT11">
            <v>871984</v>
          </cell>
          <cell r="AU11">
            <v>26000</v>
          </cell>
          <cell r="AV11">
            <v>845984</v>
          </cell>
          <cell r="AW11">
            <v>2518380</v>
          </cell>
          <cell r="AX11">
            <v>1856540</v>
          </cell>
          <cell r="AZ11">
            <v>661840</v>
          </cell>
          <cell r="BA11">
            <v>2518380</v>
          </cell>
          <cell r="BB11">
            <v>296500</v>
          </cell>
          <cell r="BC11">
            <v>235100</v>
          </cell>
          <cell r="BD11">
            <v>61400</v>
          </cell>
        </row>
        <row r="12">
          <cell r="A12" t="str">
            <v>t320007</v>
          </cell>
          <cell r="B12" t="str">
            <v>t32</v>
          </cell>
          <cell r="C12" t="str">
            <v>Bïi Quang KiÓm</v>
          </cell>
          <cell r="D12">
            <v>1</v>
          </cell>
          <cell r="E12">
            <v>3.46</v>
          </cell>
          <cell r="G12">
            <v>1704500</v>
          </cell>
          <cell r="H12">
            <v>1704500</v>
          </cell>
          <cell r="I12">
            <v>2279400</v>
          </cell>
          <cell r="J12">
            <v>10000</v>
          </cell>
          <cell r="M12">
            <v>69600</v>
          </cell>
          <cell r="N12">
            <v>79600</v>
          </cell>
          <cell r="O12">
            <v>681800</v>
          </cell>
          <cell r="P12">
            <v>0</v>
          </cell>
          <cell r="R12">
            <v>681800</v>
          </cell>
          <cell r="V12">
            <v>27940</v>
          </cell>
          <cell r="X12">
            <v>558900</v>
          </cell>
          <cell r="Y12">
            <v>558900</v>
          </cell>
          <cell r="AA12">
            <v>0</v>
          </cell>
          <cell r="AB12">
            <v>2</v>
          </cell>
          <cell r="AC12">
            <v>16000</v>
          </cell>
          <cell r="AD12">
            <v>24</v>
          </cell>
          <cell r="AE12">
            <v>144000</v>
          </cell>
          <cell r="AF12">
            <v>0</v>
          </cell>
          <cell r="AG12">
            <v>0</v>
          </cell>
          <cell r="AH12">
            <v>0</v>
          </cell>
          <cell r="AJ12">
            <v>3212740</v>
          </cell>
          <cell r="AK12">
            <v>36330</v>
          </cell>
          <cell r="AL12">
            <v>7266</v>
          </cell>
          <cell r="AM12">
            <v>0</v>
          </cell>
          <cell r="AO12">
            <v>0</v>
          </cell>
          <cell r="AP12">
            <v>151000</v>
          </cell>
          <cell r="AQ12">
            <v>0</v>
          </cell>
          <cell r="AR12">
            <v>1500000</v>
          </cell>
          <cell r="AS12">
            <v>1694596</v>
          </cell>
          <cell r="AT12">
            <v>1518144</v>
          </cell>
          <cell r="AU12">
            <v>32000</v>
          </cell>
          <cell r="AV12">
            <v>1486144</v>
          </cell>
          <cell r="AW12">
            <v>3133140</v>
          </cell>
          <cell r="AX12">
            <v>2451340</v>
          </cell>
          <cell r="AZ12">
            <v>681800</v>
          </cell>
          <cell r="BA12">
            <v>3133140</v>
          </cell>
          <cell r="BB12">
            <v>296500</v>
          </cell>
          <cell r="BC12">
            <v>235100</v>
          </cell>
          <cell r="BD12">
            <v>61400</v>
          </cell>
        </row>
        <row r="13">
          <cell r="A13" t="str">
            <v>t320008</v>
          </cell>
          <cell r="B13" t="str">
            <v>t32</v>
          </cell>
          <cell r="C13" t="str">
            <v>NguyÔn §×nh Thµnh</v>
          </cell>
          <cell r="D13">
            <v>1</v>
          </cell>
          <cell r="E13">
            <v>3.46</v>
          </cell>
          <cell r="G13">
            <v>1490600</v>
          </cell>
          <cell r="H13">
            <v>1490600</v>
          </cell>
          <cell r="I13">
            <v>1514600</v>
          </cell>
          <cell r="J13">
            <v>6000</v>
          </cell>
          <cell r="M13">
            <v>53400</v>
          </cell>
          <cell r="N13">
            <v>59400</v>
          </cell>
          <cell r="O13">
            <v>596240</v>
          </cell>
          <cell r="P13">
            <v>0</v>
          </cell>
          <cell r="R13">
            <v>596240</v>
          </cell>
          <cell r="V13">
            <v>27940</v>
          </cell>
          <cell r="Y13">
            <v>0</v>
          </cell>
          <cell r="AA13">
            <v>0</v>
          </cell>
          <cell r="AB13">
            <v>3</v>
          </cell>
          <cell r="AC13">
            <v>24000</v>
          </cell>
          <cell r="AD13">
            <v>21</v>
          </cell>
          <cell r="AE13">
            <v>126000</v>
          </cell>
          <cell r="AF13">
            <v>0</v>
          </cell>
          <cell r="AG13">
            <v>0</v>
          </cell>
          <cell r="AH13">
            <v>0</v>
          </cell>
          <cell r="AJ13">
            <v>2324180</v>
          </cell>
          <cell r="AK13">
            <v>36330</v>
          </cell>
          <cell r="AL13">
            <v>7266</v>
          </cell>
          <cell r="AM13">
            <v>0</v>
          </cell>
          <cell r="AO13">
            <v>0</v>
          </cell>
          <cell r="AP13">
            <v>134000</v>
          </cell>
          <cell r="AQ13">
            <v>0</v>
          </cell>
          <cell r="AR13">
            <v>1000000</v>
          </cell>
          <cell r="AS13">
            <v>1177596</v>
          </cell>
          <cell r="AT13">
            <v>1146584</v>
          </cell>
          <cell r="AU13">
            <v>23000</v>
          </cell>
          <cell r="AV13">
            <v>1123584</v>
          </cell>
          <cell r="AW13">
            <v>2264780</v>
          </cell>
          <cell r="AX13">
            <v>1668540</v>
          </cell>
          <cell r="AZ13">
            <v>596240</v>
          </cell>
          <cell r="BA13">
            <v>2264780</v>
          </cell>
          <cell r="BB13">
            <v>290000</v>
          </cell>
          <cell r="BC13">
            <v>229900</v>
          </cell>
          <cell r="BD13">
            <v>60100</v>
          </cell>
        </row>
        <row r="14">
          <cell r="A14" t="str">
            <v>t320009</v>
          </cell>
          <cell r="B14" t="str">
            <v>t32</v>
          </cell>
          <cell r="C14" t="str">
            <v>L­u V¨n T©m</v>
          </cell>
          <cell r="D14">
            <v>1</v>
          </cell>
          <cell r="E14">
            <v>3.46</v>
          </cell>
          <cell r="G14">
            <v>1598100</v>
          </cell>
          <cell r="H14">
            <v>1598100</v>
          </cell>
          <cell r="I14">
            <v>1622100</v>
          </cell>
          <cell r="J14">
            <v>10000</v>
          </cell>
          <cell r="M14">
            <v>58400</v>
          </cell>
          <cell r="N14">
            <v>68400</v>
          </cell>
          <cell r="O14">
            <v>639240</v>
          </cell>
          <cell r="P14">
            <v>0</v>
          </cell>
          <cell r="R14">
            <v>639240</v>
          </cell>
          <cell r="V14">
            <v>27940</v>
          </cell>
          <cell r="Y14">
            <v>0</v>
          </cell>
          <cell r="AA14">
            <v>0</v>
          </cell>
          <cell r="AB14">
            <v>3</v>
          </cell>
          <cell r="AC14">
            <v>24000</v>
          </cell>
          <cell r="AD14">
            <v>23</v>
          </cell>
          <cell r="AE14">
            <v>138000</v>
          </cell>
          <cell r="AF14">
            <v>0</v>
          </cell>
          <cell r="AG14">
            <v>0</v>
          </cell>
          <cell r="AH14">
            <v>0</v>
          </cell>
          <cell r="AJ14">
            <v>2495680</v>
          </cell>
          <cell r="AK14">
            <v>36330</v>
          </cell>
          <cell r="AL14">
            <v>7266</v>
          </cell>
          <cell r="AM14">
            <v>0</v>
          </cell>
          <cell r="AO14">
            <v>0</v>
          </cell>
          <cell r="AP14">
            <v>143000</v>
          </cell>
          <cell r="AQ14">
            <v>0</v>
          </cell>
          <cell r="AR14">
            <v>1200000</v>
          </cell>
          <cell r="AS14">
            <v>1386596</v>
          </cell>
          <cell r="AT14">
            <v>1109084</v>
          </cell>
          <cell r="AU14">
            <v>25000</v>
          </cell>
          <cell r="AV14">
            <v>1084084</v>
          </cell>
          <cell r="AW14">
            <v>2427280</v>
          </cell>
          <cell r="AX14">
            <v>1788040</v>
          </cell>
          <cell r="AZ14">
            <v>639240</v>
          </cell>
          <cell r="BA14">
            <v>2427280</v>
          </cell>
          <cell r="BB14">
            <v>214200</v>
          </cell>
          <cell r="BC14">
            <v>169800</v>
          </cell>
          <cell r="BD14">
            <v>44400</v>
          </cell>
        </row>
        <row r="15">
          <cell r="A15" t="str">
            <v>t320010</v>
          </cell>
          <cell r="B15" t="str">
            <v>t32</v>
          </cell>
          <cell r="C15" t="str">
            <v>TrÇn V¨n Mong</v>
          </cell>
          <cell r="D15">
            <v>1</v>
          </cell>
          <cell r="E15">
            <v>3.46</v>
          </cell>
          <cell r="G15">
            <v>1528000</v>
          </cell>
          <cell r="H15">
            <v>1528000</v>
          </cell>
          <cell r="I15">
            <v>1552000</v>
          </cell>
          <cell r="J15">
            <v>12000</v>
          </cell>
          <cell r="M15">
            <v>49800</v>
          </cell>
          <cell r="N15">
            <v>61800</v>
          </cell>
          <cell r="O15">
            <v>611200</v>
          </cell>
          <cell r="P15">
            <v>0</v>
          </cell>
          <cell r="R15">
            <v>611200</v>
          </cell>
          <cell r="V15">
            <v>27940</v>
          </cell>
          <cell r="Y15">
            <v>0</v>
          </cell>
          <cell r="AA15">
            <v>0</v>
          </cell>
          <cell r="AB15">
            <v>3</v>
          </cell>
          <cell r="AC15">
            <v>24000</v>
          </cell>
          <cell r="AD15">
            <v>22</v>
          </cell>
          <cell r="AE15">
            <v>132000</v>
          </cell>
          <cell r="AF15">
            <v>0</v>
          </cell>
          <cell r="AG15">
            <v>0</v>
          </cell>
          <cell r="AH15">
            <v>0</v>
          </cell>
          <cell r="AJ15">
            <v>2384940</v>
          </cell>
          <cell r="AK15">
            <v>36330</v>
          </cell>
          <cell r="AL15">
            <v>7266</v>
          </cell>
          <cell r="AM15">
            <v>0</v>
          </cell>
          <cell r="AO15">
            <v>0</v>
          </cell>
          <cell r="AP15">
            <v>95000</v>
          </cell>
          <cell r="AQ15">
            <v>0</v>
          </cell>
          <cell r="AR15">
            <v>1200000</v>
          </cell>
          <cell r="AS15">
            <v>1338596</v>
          </cell>
          <cell r="AT15">
            <v>1046344</v>
          </cell>
          <cell r="AU15">
            <v>24000</v>
          </cell>
          <cell r="AV15">
            <v>1022344</v>
          </cell>
          <cell r="AW15">
            <v>2323140</v>
          </cell>
          <cell r="AX15">
            <v>1711940</v>
          </cell>
          <cell r="AZ15">
            <v>611200</v>
          </cell>
          <cell r="BA15">
            <v>2323140</v>
          </cell>
          <cell r="BB15">
            <v>3000</v>
          </cell>
          <cell r="BC15">
            <v>0</v>
          </cell>
          <cell r="BD15">
            <v>3000</v>
          </cell>
        </row>
        <row r="16">
          <cell r="A16" t="str">
            <v>t320011</v>
          </cell>
          <cell r="B16" t="str">
            <v>t32</v>
          </cell>
          <cell r="C16" t="str">
            <v>Bïi V¨n ChØnh</v>
          </cell>
          <cell r="D16">
            <v>1</v>
          </cell>
          <cell r="E16">
            <v>2.44</v>
          </cell>
          <cell r="G16">
            <v>1552100</v>
          </cell>
          <cell r="H16">
            <v>1552100</v>
          </cell>
          <cell r="I16">
            <v>1576100</v>
          </cell>
          <cell r="J16">
            <v>10000</v>
          </cell>
          <cell r="M16">
            <v>51200</v>
          </cell>
          <cell r="N16">
            <v>61200</v>
          </cell>
          <cell r="O16">
            <v>620840</v>
          </cell>
          <cell r="P16">
            <v>0</v>
          </cell>
          <cell r="R16">
            <v>620840</v>
          </cell>
          <cell r="V16">
            <v>19700</v>
          </cell>
          <cell r="Y16">
            <v>0</v>
          </cell>
          <cell r="AA16">
            <v>0</v>
          </cell>
          <cell r="AB16">
            <v>3</v>
          </cell>
          <cell r="AC16">
            <v>24000</v>
          </cell>
          <cell r="AD16">
            <v>21</v>
          </cell>
          <cell r="AE16">
            <v>126000</v>
          </cell>
          <cell r="AF16">
            <v>0</v>
          </cell>
          <cell r="AG16">
            <v>0</v>
          </cell>
          <cell r="AH16">
            <v>0</v>
          </cell>
          <cell r="AJ16">
            <v>2403840</v>
          </cell>
          <cell r="AK16">
            <v>25620</v>
          </cell>
          <cell r="AL16">
            <v>5124</v>
          </cell>
          <cell r="AM16">
            <v>0</v>
          </cell>
          <cell r="AO16">
            <v>0</v>
          </cell>
          <cell r="AP16">
            <v>98000</v>
          </cell>
          <cell r="AQ16">
            <v>0</v>
          </cell>
          <cell r="AR16">
            <v>1200000</v>
          </cell>
          <cell r="AS16">
            <v>1328744</v>
          </cell>
          <cell r="AT16">
            <v>1075096</v>
          </cell>
          <cell r="AU16">
            <v>24000</v>
          </cell>
          <cell r="AV16">
            <v>1051096</v>
          </cell>
          <cell r="AW16">
            <v>2342640</v>
          </cell>
          <cell r="AX16">
            <v>1721800</v>
          </cell>
          <cell r="AZ16">
            <v>620840</v>
          </cell>
          <cell r="BA16">
            <v>2342640</v>
          </cell>
          <cell r="BB16">
            <v>275300</v>
          </cell>
          <cell r="BC16">
            <v>218300</v>
          </cell>
          <cell r="BD16">
            <v>57000</v>
          </cell>
        </row>
        <row r="17">
          <cell r="A17" t="str">
            <v>t320012</v>
          </cell>
          <cell r="B17" t="str">
            <v>t32</v>
          </cell>
          <cell r="C17" t="str">
            <v>§ç V¨n Thè</v>
          </cell>
          <cell r="D17">
            <v>1</v>
          </cell>
          <cell r="E17">
            <v>2.44</v>
          </cell>
          <cell r="G17">
            <v>1580900</v>
          </cell>
          <cell r="H17">
            <v>1580900</v>
          </cell>
          <cell r="I17">
            <v>1604900</v>
          </cell>
          <cell r="J17">
            <v>12000</v>
          </cell>
          <cell r="M17">
            <v>55800</v>
          </cell>
          <cell r="N17">
            <v>67800</v>
          </cell>
          <cell r="O17">
            <v>632360</v>
          </cell>
          <cell r="P17">
            <v>0</v>
          </cell>
          <cell r="R17">
            <v>632360</v>
          </cell>
          <cell r="V17">
            <v>19700</v>
          </cell>
          <cell r="Y17">
            <v>0</v>
          </cell>
          <cell r="AA17">
            <v>0</v>
          </cell>
          <cell r="AB17">
            <v>3</v>
          </cell>
          <cell r="AC17">
            <v>24000</v>
          </cell>
          <cell r="AD17">
            <v>25</v>
          </cell>
          <cell r="AE17">
            <v>150000</v>
          </cell>
          <cell r="AF17">
            <v>0</v>
          </cell>
          <cell r="AG17">
            <v>0</v>
          </cell>
          <cell r="AH17">
            <v>0</v>
          </cell>
          <cell r="AJ17">
            <v>2474760</v>
          </cell>
          <cell r="AK17">
            <v>25620</v>
          </cell>
          <cell r="AL17">
            <v>5124</v>
          </cell>
          <cell r="AM17">
            <v>0</v>
          </cell>
          <cell r="AO17">
            <v>0</v>
          </cell>
          <cell r="AP17">
            <v>232000</v>
          </cell>
          <cell r="AQ17">
            <v>0</v>
          </cell>
          <cell r="AR17">
            <v>1200000</v>
          </cell>
          <cell r="AS17">
            <v>1462744</v>
          </cell>
          <cell r="AT17">
            <v>1012016</v>
          </cell>
          <cell r="AU17">
            <v>25000</v>
          </cell>
          <cell r="AV17">
            <v>987016</v>
          </cell>
          <cell r="AW17">
            <v>2406960</v>
          </cell>
          <cell r="AX17">
            <v>1774600</v>
          </cell>
          <cell r="AZ17">
            <v>632360</v>
          </cell>
          <cell r="BA17">
            <v>2406960</v>
          </cell>
          <cell r="BB17">
            <v>288100</v>
          </cell>
          <cell r="BC17">
            <v>228400</v>
          </cell>
          <cell r="BD17">
            <v>59700</v>
          </cell>
        </row>
        <row r="18">
          <cell r="A18" t="str">
            <v>t320013</v>
          </cell>
          <cell r="B18" t="str">
            <v>t32</v>
          </cell>
          <cell r="C18" t="str">
            <v>Vò H÷u Thanh</v>
          </cell>
          <cell r="D18">
            <v>1</v>
          </cell>
          <cell r="E18">
            <v>2.44</v>
          </cell>
          <cell r="G18">
            <v>471600</v>
          </cell>
          <cell r="H18">
            <v>471600</v>
          </cell>
          <cell r="I18">
            <v>479600</v>
          </cell>
          <cell r="J18">
            <v>6000</v>
          </cell>
          <cell r="M18">
            <v>16100</v>
          </cell>
          <cell r="N18">
            <v>22100</v>
          </cell>
          <cell r="O18">
            <v>188640</v>
          </cell>
          <cell r="P18">
            <v>0</v>
          </cell>
          <cell r="R18">
            <v>188640</v>
          </cell>
          <cell r="V18">
            <v>19700</v>
          </cell>
          <cell r="Y18">
            <v>0</v>
          </cell>
          <cell r="AA18">
            <v>0</v>
          </cell>
          <cell r="AB18">
            <v>1</v>
          </cell>
          <cell r="AC18">
            <v>8000</v>
          </cell>
          <cell r="AD18">
            <v>8</v>
          </cell>
          <cell r="AE18">
            <v>48000</v>
          </cell>
          <cell r="AF18">
            <v>0</v>
          </cell>
          <cell r="AG18">
            <v>0</v>
          </cell>
          <cell r="AH18">
            <v>0</v>
          </cell>
          <cell r="AJ18">
            <v>758040</v>
          </cell>
          <cell r="AK18">
            <v>25620</v>
          </cell>
          <cell r="AL18">
            <v>5124</v>
          </cell>
          <cell r="AM18">
            <v>0</v>
          </cell>
          <cell r="AO18">
            <v>0</v>
          </cell>
          <cell r="AQ18">
            <v>0</v>
          </cell>
          <cell r="AS18">
            <v>30744</v>
          </cell>
          <cell r="AT18">
            <v>727296</v>
          </cell>
          <cell r="AU18">
            <v>8000</v>
          </cell>
          <cell r="AV18">
            <v>719296</v>
          </cell>
          <cell r="AW18">
            <v>735940</v>
          </cell>
          <cell r="AX18">
            <v>547300</v>
          </cell>
          <cell r="AZ18">
            <v>188640</v>
          </cell>
          <cell r="BA18">
            <v>735940</v>
          </cell>
          <cell r="BB18">
            <v>283800</v>
          </cell>
          <cell r="BC18">
            <v>225000</v>
          </cell>
          <cell r="BD18">
            <v>58800</v>
          </cell>
        </row>
        <row r="19">
          <cell r="A19" t="str">
            <v>t320014</v>
          </cell>
          <cell r="B19" t="str">
            <v>t32</v>
          </cell>
          <cell r="C19" t="str">
            <v>§inh V¨n Ch©u</v>
          </cell>
          <cell r="D19">
            <v>1</v>
          </cell>
          <cell r="E19">
            <v>2.44</v>
          </cell>
          <cell r="G19">
            <v>1352300</v>
          </cell>
          <cell r="H19">
            <v>1352300</v>
          </cell>
          <cell r="I19">
            <v>1734700</v>
          </cell>
          <cell r="J19">
            <v>8000</v>
          </cell>
          <cell r="M19">
            <v>49200</v>
          </cell>
          <cell r="N19">
            <v>57200</v>
          </cell>
          <cell r="O19">
            <v>540920</v>
          </cell>
          <cell r="P19">
            <v>0</v>
          </cell>
          <cell r="R19">
            <v>540920</v>
          </cell>
          <cell r="V19">
            <v>19700</v>
          </cell>
          <cell r="X19">
            <v>374400</v>
          </cell>
          <cell r="Y19">
            <v>374400</v>
          </cell>
          <cell r="AA19">
            <v>0</v>
          </cell>
          <cell r="AB19">
            <v>1</v>
          </cell>
          <cell r="AC19">
            <v>8000</v>
          </cell>
          <cell r="AD19">
            <v>20</v>
          </cell>
          <cell r="AE19">
            <v>120000</v>
          </cell>
          <cell r="AF19">
            <v>0</v>
          </cell>
          <cell r="AG19">
            <v>0</v>
          </cell>
          <cell r="AH19">
            <v>0</v>
          </cell>
          <cell r="AJ19">
            <v>2472520</v>
          </cell>
          <cell r="AK19">
            <v>25620</v>
          </cell>
          <cell r="AL19">
            <v>5124</v>
          </cell>
          <cell r="AM19">
            <v>0</v>
          </cell>
          <cell r="AO19">
            <v>0</v>
          </cell>
          <cell r="AP19">
            <v>141000</v>
          </cell>
          <cell r="AQ19">
            <v>0</v>
          </cell>
          <cell r="AR19">
            <v>1000000</v>
          </cell>
          <cell r="AS19">
            <v>1171744</v>
          </cell>
          <cell r="AT19">
            <v>1300776</v>
          </cell>
          <cell r="AU19">
            <v>25000</v>
          </cell>
          <cell r="AV19">
            <v>1275776</v>
          </cell>
          <cell r="AW19">
            <v>2415320</v>
          </cell>
          <cell r="AX19">
            <v>1874400</v>
          </cell>
          <cell r="AZ19">
            <v>540920</v>
          </cell>
          <cell r="BA19">
            <v>2415320</v>
          </cell>
          <cell r="BB19">
            <v>238900</v>
          </cell>
          <cell r="BC19">
            <v>189400</v>
          </cell>
          <cell r="BD19">
            <v>49500</v>
          </cell>
        </row>
        <row r="20">
          <cell r="A20" t="str">
            <v>t320015</v>
          </cell>
          <cell r="B20" t="str">
            <v>t32</v>
          </cell>
          <cell r="C20" t="str">
            <v>Bïi Xu©n NhÑ</v>
          </cell>
          <cell r="D20">
            <v>1</v>
          </cell>
          <cell r="E20">
            <v>2.44</v>
          </cell>
          <cell r="G20">
            <v>1449600</v>
          </cell>
          <cell r="H20">
            <v>1449600</v>
          </cell>
          <cell r="I20">
            <v>1473600</v>
          </cell>
          <cell r="J20">
            <v>12000</v>
          </cell>
          <cell r="M20">
            <v>48800</v>
          </cell>
          <cell r="N20">
            <v>60800</v>
          </cell>
          <cell r="O20">
            <v>579840</v>
          </cell>
          <cell r="P20">
            <v>0</v>
          </cell>
          <cell r="R20">
            <v>579840</v>
          </cell>
          <cell r="V20">
            <v>19700</v>
          </cell>
          <cell r="Y20">
            <v>0</v>
          </cell>
          <cell r="AA20">
            <v>0</v>
          </cell>
          <cell r="AB20">
            <v>3</v>
          </cell>
          <cell r="AC20">
            <v>24000</v>
          </cell>
          <cell r="AD20">
            <v>23</v>
          </cell>
          <cell r="AE20">
            <v>138000</v>
          </cell>
          <cell r="AF20">
            <v>0</v>
          </cell>
          <cell r="AG20">
            <v>0</v>
          </cell>
          <cell r="AH20">
            <v>0</v>
          </cell>
          <cell r="AJ20">
            <v>2271940</v>
          </cell>
          <cell r="AK20">
            <v>25620</v>
          </cell>
          <cell r="AL20">
            <v>5124</v>
          </cell>
          <cell r="AM20">
            <v>0</v>
          </cell>
          <cell r="AO20">
            <v>0</v>
          </cell>
          <cell r="AP20">
            <v>244000</v>
          </cell>
          <cell r="AQ20">
            <v>0</v>
          </cell>
          <cell r="AR20">
            <v>1000000</v>
          </cell>
          <cell r="AS20">
            <v>1274744</v>
          </cell>
          <cell r="AT20">
            <v>997196</v>
          </cell>
          <cell r="AU20">
            <v>23000</v>
          </cell>
          <cell r="AV20">
            <v>974196</v>
          </cell>
          <cell r="AW20">
            <v>2211140</v>
          </cell>
          <cell r="AX20">
            <v>1631300</v>
          </cell>
          <cell r="AZ20">
            <v>579840</v>
          </cell>
          <cell r="BA20">
            <v>2211140</v>
          </cell>
          <cell r="BB20">
            <v>290000</v>
          </cell>
          <cell r="BC20">
            <v>229900</v>
          </cell>
          <cell r="BD20">
            <v>60100</v>
          </cell>
        </row>
        <row r="21">
          <cell r="A21" t="str">
            <v>t320016</v>
          </cell>
          <cell r="B21" t="str">
            <v>t32</v>
          </cell>
          <cell r="C21" t="str">
            <v>Mai Thµnh §«</v>
          </cell>
          <cell r="D21">
            <v>1</v>
          </cell>
          <cell r="E21">
            <v>2.44</v>
          </cell>
          <cell r="G21">
            <v>1422400</v>
          </cell>
          <cell r="H21">
            <v>1422400</v>
          </cell>
          <cell r="I21">
            <v>1438400</v>
          </cell>
          <cell r="J21">
            <v>12000</v>
          </cell>
          <cell r="M21">
            <v>56100</v>
          </cell>
          <cell r="N21">
            <v>68100</v>
          </cell>
          <cell r="O21">
            <v>568960</v>
          </cell>
          <cell r="P21">
            <v>0</v>
          </cell>
          <cell r="R21">
            <v>568960</v>
          </cell>
          <cell r="V21">
            <v>29550</v>
          </cell>
          <cell r="Y21">
            <v>0</v>
          </cell>
          <cell r="AA21">
            <v>0</v>
          </cell>
          <cell r="AB21">
            <v>2</v>
          </cell>
          <cell r="AC21">
            <v>16000</v>
          </cell>
          <cell r="AD21">
            <v>19</v>
          </cell>
          <cell r="AE21">
            <v>114000</v>
          </cell>
          <cell r="AF21">
            <v>0</v>
          </cell>
          <cell r="AG21">
            <v>0</v>
          </cell>
          <cell r="AH21">
            <v>0</v>
          </cell>
          <cell r="AJ21">
            <v>2219010</v>
          </cell>
          <cell r="AK21">
            <v>25620</v>
          </cell>
          <cell r="AL21">
            <v>5124</v>
          </cell>
          <cell r="AM21">
            <v>0</v>
          </cell>
          <cell r="AO21">
            <v>0</v>
          </cell>
          <cell r="AQ21">
            <v>0</v>
          </cell>
          <cell r="AR21">
            <v>1000000</v>
          </cell>
          <cell r="AS21">
            <v>1030744</v>
          </cell>
          <cell r="AT21">
            <v>1188266</v>
          </cell>
          <cell r="AU21">
            <v>22000</v>
          </cell>
          <cell r="AV21">
            <v>1166266</v>
          </cell>
          <cell r="AW21">
            <v>2150910</v>
          </cell>
          <cell r="AX21">
            <v>1581950</v>
          </cell>
          <cell r="AZ21">
            <v>568960</v>
          </cell>
          <cell r="BA21">
            <v>2150910</v>
          </cell>
          <cell r="BB21">
            <v>1800</v>
          </cell>
          <cell r="BC21">
            <v>0</v>
          </cell>
          <cell r="BD21">
            <v>1800</v>
          </cell>
        </row>
        <row r="22">
          <cell r="A22" t="str">
            <v>t320017</v>
          </cell>
          <cell r="B22" t="str">
            <v>t32</v>
          </cell>
          <cell r="C22" t="str">
            <v>TrÇn Thanh V©n</v>
          </cell>
          <cell r="D22">
            <v>1</v>
          </cell>
          <cell r="E22">
            <v>2.44</v>
          </cell>
          <cell r="G22">
            <v>1487600</v>
          </cell>
          <cell r="H22">
            <v>1487600</v>
          </cell>
          <cell r="I22">
            <v>1511600</v>
          </cell>
          <cell r="J22">
            <v>12000</v>
          </cell>
          <cell r="M22">
            <v>47800</v>
          </cell>
          <cell r="N22">
            <v>59800</v>
          </cell>
          <cell r="O22">
            <v>595040</v>
          </cell>
          <cell r="P22">
            <v>0</v>
          </cell>
          <cell r="R22">
            <v>595040</v>
          </cell>
          <cell r="V22">
            <v>19700</v>
          </cell>
          <cell r="Y22">
            <v>0</v>
          </cell>
          <cell r="AA22">
            <v>0</v>
          </cell>
          <cell r="AB22">
            <v>3</v>
          </cell>
          <cell r="AC22">
            <v>24000</v>
          </cell>
          <cell r="AD22">
            <v>22</v>
          </cell>
          <cell r="AE22">
            <v>132000</v>
          </cell>
          <cell r="AF22">
            <v>0</v>
          </cell>
          <cell r="AG22">
            <v>0</v>
          </cell>
          <cell r="AH22">
            <v>0</v>
          </cell>
          <cell r="AJ22">
            <v>2318140</v>
          </cell>
          <cell r="AK22">
            <v>25620</v>
          </cell>
          <cell r="AL22">
            <v>5124</v>
          </cell>
          <cell r="AM22">
            <v>0</v>
          </cell>
          <cell r="AO22">
            <v>0</v>
          </cell>
          <cell r="AQ22">
            <v>0</v>
          </cell>
          <cell r="AR22">
            <v>1000000</v>
          </cell>
          <cell r="AS22">
            <v>1030744</v>
          </cell>
          <cell r="AT22">
            <v>1287396</v>
          </cell>
          <cell r="AU22">
            <v>23000</v>
          </cell>
          <cell r="AV22">
            <v>1264396</v>
          </cell>
          <cell r="AW22">
            <v>2258340</v>
          </cell>
          <cell r="AX22">
            <v>1663300</v>
          </cell>
          <cell r="AZ22">
            <v>595040</v>
          </cell>
          <cell r="BA22">
            <v>2258340</v>
          </cell>
          <cell r="BB22">
            <v>285000</v>
          </cell>
          <cell r="BC22">
            <v>226000</v>
          </cell>
          <cell r="BD22">
            <v>59000</v>
          </cell>
        </row>
        <row r="23">
          <cell r="A23" t="str">
            <v>t320018</v>
          </cell>
          <cell r="B23" t="str">
            <v>t32</v>
          </cell>
          <cell r="C23" t="str">
            <v>NguyÔn Thanh B×nh</v>
          </cell>
          <cell r="D23">
            <v>1</v>
          </cell>
          <cell r="E23">
            <v>1.7</v>
          </cell>
          <cell r="G23">
            <v>869900</v>
          </cell>
          <cell r="H23">
            <v>869900</v>
          </cell>
          <cell r="I23">
            <v>885900</v>
          </cell>
          <cell r="J23">
            <v>6000</v>
          </cell>
          <cell r="M23">
            <v>31200</v>
          </cell>
          <cell r="N23">
            <v>37200</v>
          </cell>
          <cell r="O23">
            <v>347960</v>
          </cell>
          <cell r="P23">
            <v>0</v>
          </cell>
          <cell r="R23">
            <v>347960</v>
          </cell>
          <cell r="V23">
            <v>13700</v>
          </cell>
          <cell r="Y23">
            <v>0</v>
          </cell>
          <cell r="AA23">
            <v>0</v>
          </cell>
          <cell r="AB23">
            <v>2</v>
          </cell>
          <cell r="AC23">
            <v>16000</v>
          </cell>
          <cell r="AD23">
            <v>14</v>
          </cell>
          <cell r="AE23">
            <v>84000</v>
          </cell>
          <cell r="AF23">
            <v>0</v>
          </cell>
          <cell r="AG23">
            <v>0</v>
          </cell>
          <cell r="AH23">
            <v>0</v>
          </cell>
          <cell r="AJ23">
            <v>1368760</v>
          </cell>
          <cell r="AK23">
            <v>17850</v>
          </cell>
          <cell r="AL23">
            <v>3570</v>
          </cell>
          <cell r="AM23">
            <v>0</v>
          </cell>
          <cell r="AO23">
            <v>0</v>
          </cell>
          <cell r="AQ23">
            <v>0</v>
          </cell>
          <cell r="AR23">
            <v>500000</v>
          </cell>
          <cell r="AS23">
            <v>521420</v>
          </cell>
          <cell r="AT23">
            <v>847340</v>
          </cell>
          <cell r="AU23">
            <v>14000</v>
          </cell>
          <cell r="AV23">
            <v>833340</v>
          </cell>
          <cell r="AW23">
            <v>1331560</v>
          </cell>
          <cell r="AX23">
            <v>983600</v>
          </cell>
          <cell r="AZ23">
            <v>347960</v>
          </cell>
          <cell r="BA23">
            <v>1331560</v>
          </cell>
          <cell r="BB23">
            <v>7400</v>
          </cell>
          <cell r="BC23">
            <v>0</v>
          </cell>
          <cell r="BD23">
            <v>7400</v>
          </cell>
        </row>
        <row r="24">
          <cell r="A24" t="str">
            <v>t320019</v>
          </cell>
          <cell r="B24" t="str">
            <v>t32</v>
          </cell>
          <cell r="C24" t="str">
            <v>§ç Kh¾c S¬n</v>
          </cell>
          <cell r="D24">
            <v>1</v>
          </cell>
          <cell r="E24">
            <v>1.7</v>
          </cell>
          <cell r="G24">
            <v>1724500</v>
          </cell>
          <cell r="H24">
            <v>1724500</v>
          </cell>
          <cell r="I24">
            <v>1748500</v>
          </cell>
          <cell r="J24">
            <v>12000</v>
          </cell>
          <cell r="M24">
            <v>67200</v>
          </cell>
          <cell r="N24">
            <v>79200</v>
          </cell>
          <cell r="O24">
            <v>689800</v>
          </cell>
          <cell r="P24">
            <v>0</v>
          </cell>
          <cell r="R24">
            <v>689800</v>
          </cell>
          <cell r="V24">
            <v>13700</v>
          </cell>
          <cell r="Y24">
            <v>0</v>
          </cell>
          <cell r="AA24">
            <v>0</v>
          </cell>
          <cell r="AB24">
            <v>3</v>
          </cell>
          <cell r="AC24">
            <v>24000</v>
          </cell>
          <cell r="AD24">
            <v>25</v>
          </cell>
          <cell r="AE24">
            <v>150000</v>
          </cell>
          <cell r="AF24">
            <v>0</v>
          </cell>
          <cell r="AG24">
            <v>0</v>
          </cell>
          <cell r="AH24">
            <v>0</v>
          </cell>
          <cell r="AJ24">
            <v>2681200</v>
          </cell>
          <cell r="AK24">
            <v>17850</v>
          </cell>
          <cell r="AL24">
            <v>3570</v>
          </cell>
          <cell r="AM24">
            <v>0</v>
          </cell>
          <cell r="AO24">
            <v>0</v>
          </cell>
          <cell r="AP24">
            <v>168000</v>
          </cell>
          <cell r="AQ24">
            <v>0</v>
          </cell>
          <cell r="AR24">
            <v>1000000</v>
          </cell>
          <cell r="AS24">
            <v>1189420</v>
          </cell>
          <cell r="AT24">
            <v>1491780</v>
          </cell>
          <cell r="AU24">
            <v>27000</v>
          </cell>
          <cell r="AV24">
            <v>1464780</v>
          </cell>
          <cell r="AW24">
            <v>2602000</v>
          </cell>
          <cell r="AX24">
            <v>1912200</v>
          </cell>
          <cell r="AZ24">
            <v>689800</v>
          </cell>
          <cell r="BA24">
            <v>2602000</v>
          </cell>
          <cell r="BB24">
            <v>296500</v>
          </cell>
          <cell r="BC24">
            <v>235100</v>
          </cell>
          <cell r="BD24">
            <v>61400</v>
          </cell>
        </row>
        <row r="25">
          <cell r="B25" t="str">
            <v>t32 Total</v>
          </cell>
          <cell r="D25">
            <v>19</v>
          </cell>
          <cell r="E25">
            <v>55.079999999999991</v>
          </cell>
          <cell r="F25">
            <v>0</v>
          </cell>
          <cell r="G25">
            <v>26564071</v>
          </cell>
          <cell r="H25">
            <v>26564071</v>
          </cell>
          <cell r="I25">
            <v>27902371</v>
          </cell>
          <cell r="J25">
            <v>180000</v>
          </cell>
          <cell r="K25">
            <v>0</v>
          </cell>
          <cell r="L25">
            <v>0</v>
          </cell>
          <cell r="M25">
            <v>983015</v>
          </cell>
          <cell r="N25">
            <v>1163015</v>
          </cell>
          <cell r="O25">
            <v>10625620</v>
          </cell>
          <cell r="P25">
            <v>0</v>
          </cell>
          <cell r="Q25">
            <v>0</v>
          </cell>
          <cell r="R25">
            <v>10625620</v>
          </cell>
          <cell r="S25">
            <v>21000</v>
          </cell>
          <cell r="T25">
            <v>0</v>
          </cell>
          <cell r="U25">
            <v>0</v>
          </cell>
          <cell r="V25">
            <v>482490</v>
          </cell>
          <cell r="W25">
            <v>0</v>
          </cell>
          <cell r="X25">
            <v>933300</v>
          </cell>
          <cell r="Y25">
            <v>933300</v>
          </cell>
          <cell r="Z25">
            <v>0</v>
          </cell>
          <cell r="AA25">
            <v>0</v>
          </cell>
          <cell r="AB25">
            <v>48</v>
          </cell>
          <cell r="AC25">
            <v>384000</v>
          </cell>
          <cell r="AD25">
            <v>389</v>
          </cell>
          <cell r="AE25">
            <v>2334000</v>
          </cell>
          <cell r="AF25">
            <v>0</v>
          </cell>
          <cell r="AG25">
            <v>62900</v>
          </cell>
          <cell r="AH25">
            <v>62900</v>
          </cell>
          <cell r="AI25">
            <v>0</v>
          </cell>
          <cell r="AJ25">
            <v>42570396</v>
          </cell>
          <cell r="AK25">
            <v>578340</v>
          </cell>
          <cell r="AL25">
            <v>115668</v>
          </cell>
          <cell r="AM25">
            <v>0</v>
          </cell>
          <cell r="AN25">
            <v>0</v>
          </cell>
          <cell r="AO25">
            <v>0</v>
          </cell>
          <cell r="AP25">
            <v>2145000</v>
          </cell>
          <cell r="AQ25">
            <v>0</v>
          </cell>
          <cell r="AR25">
            <v>20000000</v>
          </cell>
          <cell r="AS25">
            <v>22839008</v>
          </cell>
          <cell r="AT25">
            <v>19731388</v>
          </cell>
          <cell r="AU25">
            <v>426000</v>
          </cell>
          <cell r="AV25">
            <v>19305388</v>
          </cell>
          <cell r="AW25">
            <v>41407381</v>
          </cell>
          <cell r="AX25">
            <v>30781761</v>
          </cell>
          <cell r="AY25">
            <v>0</v>
          </cell>
          <cell r="AZ25">
            <v>10625620</v>
          </cell>
          <cell r="BA25">
            <v>41407381</v>
          </cell>
          <cell r="BB25">
            <v>4237475</v>
          </cell>
          <cell r="BC25">
            <v>3350016</v>
          </cell>
          <cell r="BD25">
            <v>887459</v>
          </cell>
        </row>
        <row r="26">
          <cell r="A26" t="str">
            <v>t330001</v>
          </cell>
          <cell r="B26" t="str">
            <v>t33</v>
          </cell>
          <cell r="C26" t="str">
            <v>M¹c §øc Quang</v>
          </cell>
          <cell r="D26">
            <v>1</v>
          </cell>
          <cell r="E26">
            <v>3.46</v>
          </cell>
          <cell r="G26">
            <v>2369877</v>
          </cell>
          <cell r="H26">
            <v>2369877</v>
          </cell>
          <cell r="I26">
            <v>2414877</v>
          </cell>
          <cell r="J26">
            <v>10000</v>
          </cell>
          <cell r="M26">
            <v>120238</v>
          </cell>
          <cell r="N26">
            <v>130238</v>
          </cell>
          <cell r="O26">
            <v>947950</v>
          </cell>
          <cell r="P26">
            <v>0</v>
          </cell>
          <cell r="R26">
            <v>947950</v>
          </cell>
          <cell r="S26">
            <v>21000</v>
          </cell>
          <cell r="V26">
            <v>41910</v>
          </cell>
          <cell r="Y26">
            <v>0</v>
          </cell>
          <cell r="AA26">
            <v>0</v>
          </cell>
          <cell r="AB26">
            <v>3</v>
          </cell>
          <cell r="AC26">
            <v>24000</v>
          </cell>
          <cell r="AD26">
            <v>25</v>
          </cell>
          <cell r="AE26">
            <v>150000</v>
          </cell>
          <cell r="AF26">
            <v>0</v>
          </cell>
          <cell r="AG26">
            <v>0</v>
          </cell>
          <cell r="AH26">
            <v>0</v>
          </cell>
          <cell r="AJ26">
            <v>3684975</v>
          </cell>
          <cell r="AK26">
            <v>36330</v>
          </cell>
          <cell r="AL26">
            <v>7266</v>
          </cell>
          <cell r="AM26">
            <v>0</v>
          </cell>
          <cell r="AO26">
            <v>0</v>
          </cell>
          <cell r="AP26">
            <v>280000</v>
          </cell>
          <cell r="AQ26">
            <v>0</v>
          </cell>
          <cell r="AR26">
            <v>1000000</v>
          </cell>
          <cell r="AS26">
            <v>1323596</v>
          </cell>
          <cell r="AT26">
            <v>2361379</v>
          </cell>
          <cell r="AU26">
            <v>37000</v>
          </cell>
          <cell r="AV26">
            <v>2324379</v>
          </cell>
          <cell r="AW26">
            <v>3554737</v>
          </cell>
          <cell r="AX26">
            <v>2606787</v>
          </cell>
          <cell r="AZ26">
            <v>947950</v>
          </cell>
          <cell r="BA26">
            <v>3554737</v>
          </cell>
          <cell r="BB26">
            <v>183936</v>
          </cell>
          <cell r="BC26">
            <v>198254</v>
          </cell>
          <cell r="BD26">
            <v>-14318</v>
          </cell>
        </row>
        <row r="27">
          <cell r="A27" t="str">
            <v>t330002</v>
          </cell>
          <cell r="B27" t="str">
            <v>t33</v>
          </cell>
          <cell r="C27" t="str">
            <v>T¹ Quang Ngang</v>
          </cell>
          <cell r="D27">
            <v>1</v>
          </cell>
          <cell r="E27">
            <v>3.46</v>
          </cell>
          <cell r="G27">
            <v>2439100</v>
          </cell>
          <cell r="H27">
            <v>2439100</v>
          </cell>
          <cell r="I27">
            <v>2463100</v>
          </cell>
          <cell r="J27">
            <v>14000</v>
          </cell>
          <cell r="M27">
            <v>107200</v>
          </cell>
          <cell r="N27">
            <v>121200</v>
          </cell>
          <cell r="O27">
            <v>975640</v>
          </cell>
          <cell r="P27">
            <v>0</v>
          </cell>
          <cell r="R27">
            <v>975640</v>
          </cell>
          <cell r="V27">
            <v>27940</v>
          </cell>
          <cell r="Y27">
            <v>0</v>
          </cell>
          <cell r="AA27">
            <v>0</v>
          </cell>
          <cell r="AB27">
            <v>3</v>
          </cell>
          <cell r="AC27">
            <v>24000</v>
          </cell>
          <cell r="AD27">
            <v>28</v>
          </cell>
          <cell r="AE27">
            <v>168000</v>
          </cell>
          <cell r="AF27">
            <v>0</v>
          </cell>
          <cell r="AG27">
            <v>0</v>
          </cell>
          <cell r="AH27">
            <v>0</v>
          </cell>
          <cell r="AJ27">
            <v>3755880</v>
          </cell>
          <cell r="AK27">
            <v>36330</v>
          </cell>
          <cell r="AL27">
            <v>7266</v>
          </cell>
          <cell r="AM27">
            <v>0</v>
          </cell>
          <cell r="AO27">
            <v>0</v>
          </cell>
          <cell r="AP27">
            <v>308000</v>
          </cell>
          <cell r="AQ27">
            <v>0</v>
          </cell>
          <cell r="AR27">
            <v>1000000</v>
          </cell>
          <cell r="AS27">
            <v>1351596</v>
          </cell>
          <cell r="AT27">
            <v>2404284</v>
          </cell>
          <cell r="AU27">
            <v>38000</v>
          </cell>
          <cell r="AV27">
            <v>2366284</v>
          </cell>
          <cell r="AW27">
            <v>3634680</v>
          </cell>
          <cell r="AX27">
            <v>2659040</v>
          </cell>
          <cell r="AZ27">
            <v>975640</v>
          </cell>
          <cell r="BA27">
            <v>3634680</v>
          </cell>
          <cell r="BB27">
            <v>192620</v>
          </cell>
          <cell r="BC27">
            <v>207400</v>
          </cell>
          <cell r="BD27">
            <v>-14780</v>
          </cell>
        </row>
        <row r="28">
          <cell r="A28" t="str">
            <v>t330003</v>
          </cell>
          <cell r="B28" t="str">
            <v>t33</v>
          </cell>
          <cell r="C28" t="str">
            <v>Hå V¨n Dòng</v>
          </cell>
          <cell r="D28">
            <v>1</v>
          </cell>
          <cell r="E28">
            <v>3.46</v>
          </cell>
          <cell r="G28">
            <v>1924700</v>
          </cell>
          <cell r="H28">
            <v>1924700</v>
          </cell>
          <cell r="I28">
            <v>1948700</v>
          </cell>
          <cell r="J28">
            <v>12000</v>
          </cell>
          <cell r="M28">
            <v>76500</v>
          </cell>
          <cell r="N28">
            <v>88500</v>
          </cell>
          <cell r="O28">
            <v>769880</v>
          </cell>
          <cell r="P28">
            <v>0</v>
          </cell>
          <cell r="R28">
            <v>769880</v>
          </cell>
          <cell r="V28">
            <v>27940</v>
          </cell>
          <cell r="Y28">
            <v>0</v>
          </cell>
          <cell r="AA28">
            <v>0</v>
          </cell>
          <cell r="AB28">
            <v>3</v>
          </cell>
          <cell r="AC28">
            <v>24000</v>
          </cell>
          <cell r="AD28">
            <v>23</v>
          </cell>
          <cell r="AE28">
            <v>138000</v>
          </cell>
          <cell r="AF28">
            <v>0</v>
          </cell>
          <cell r="AG28">
            <v>0</v>
          </cell>
          <cell r="AH28">
            <v>0</v>
          </cell>
          <cell r="AJ28">
            <v>2973020</v>
          </cell>
          <cell r="AK28">
            <v>36330</v>
          </cell>
          <cell r="AL28">
            <v>7266</v>
          </cell>
          <cell r="AM28">
            <v>0</v>
          </cell>
          <cell r="AO28">
            <v>0</v>
          </cell>
          <cell r="AP28">
            <v>302000</v>
          </cell>
          <cell r="AQ28">
            <v>0</v>
          </cell>
          <cell r="AR28">
            <v>1000000</v>
          </cell>
          <cell r="AS28">
            <v>1345596</v>
          </cell>
          <cell r="AT28">
            <v>1627424</v>
          </cell>
          <cell r="AU28">
            <v>30000</v>
          </cell>
          <cell r="AV28">
            <v>1597424</v>
          </cell>
          <cell r="AW28">
            <v>2884520</v>
          </cell>
          <cell r="AX28">
            <v>2114640</v>
          </cell>
          <cell r="AZ28">
            <v>769880</v>
          </cell>
          <cell r="BA28">
            <v>2884520</v>
          </cell>
          <cell r="BB28">
            <v>192620</v>
          </cell>
          <cell r="BC28">
            <v>207400</v>
          </cell>
          <cell r="BD28">
            <v>-14780</v>
          </cell>
        </row>
        <row r="29">
          <cell r="A29" t="str">
            <v>t330004</v>
          </cell>
          <cell r="B29" t="str">
            <v>t33</v>
          </cell>
          <cell r="C29" t="str">
            <v>NguyÔn Duy Ch©u</v>
          </cell>
          <cell r="D29">
            <v>1</v>
          </cell>
          <cell r="E29">
            <v>3.46</v>
          </cell>
          <cell r="G29">
            <v>2158300</v>
          </cell>
          <cell r="H29">
            <v>2158300</v>
          </cell>
          <cell r="I29">
            <v>2182300</v>
          </cell>
          <cell r="J29">
            <v>12000</v>
          </cell>
          <cell r="M29">
            <v>88100</v>
          </cell>
          <cell r="N29">
            <v>100100</v>
          </cell>
          <cell r="O29">
            <v>863320</v>
          </cell>
          <cell r="P29">
            <v>0</v>
          </cell>
          <cell r="R29">
            <v>863320</v>
          </cell>
          <cell r="V29">
            <v>27940</v>
          </cell>
          <cell r="Y29">
            <v>0</v>
          </cell>
          <cell r="AA29">
            <v>0</v>
          </cell>
          <cell r="AB29">
            <v>3</v>
          </cell>
          <cell r="AC29">
            <v>24000</v>
          </cell>
          <cell r="AD29">
            <v>26</v>
          </cell>
          <cell r="AE29">
            <v>156000</v>
          </cell>
          <cell r="AF29">
            <v>0</v>
          </cell>
          <cell r="AG29">
            <v>0</v>
          </cell>
          <cell r="AH29">
            <v>0</v>
          </cell>
          <cell r="AJ29">
            <v>3329660</v>
          </cell>
          <cell r="AK29">
            <v>36330</v>
          </cell>
          <cell r="AL29">
            <v>7266</v>
          </cell>
          <cell r="AM29">
            <v>0</v>
          </cell>
          <cell r="AO29">
            <v>0</v>
          </cell>
          <cell r="AP29">
            <v>244000</v>
          </cell>
          <cell r="AQ29">
            <v>0</v>
          </cell>
          <cell r="AR29">
            <v>1000000</v>
          </cell>
          <cell r="AS29">
            <v>1287596</v>
          </cell>
          <cell r="AT29">
            <v>2042064</v>
          </cell>
          <cell r="AU29">
            <v>33000</v>
          </cell>
          <cell r="AV29">
            <v>2009064</v>
          </cell>
          <cell r="AW29">
            <v>3229560</v>
          </cell>
          <cell r="AX29">
            <v>2366240</v>
          </cell>
          <cell r="AZ29">
            <v>863320</v>
          </cell>
          <cell r="BA29">
            <v>3229560</v>
          </cell>
          <cell r="BB29">
            <v>192620</v>
          </cell>
          <cell r="BC29">
            <v>207400</v>
          </cell>
          <cell r="BD29">
            <v>-14780</v>
          </cell>
        </row>
        <row r="30">
          <cell r="A30" t="str">
            <v>t330005</v>
          </cell>
          <cell r="B30" t="str">
            <v>t33</v>
          </cell>
          <cell r="C30" t="str">
            <v>NguyÔn Quang To¸n</v>
          </cell>
          <cell r="D30">
            <v>1</v>
          </cell>
          <cell r="E30">
            <v>3.46</v>
          </cell>
          <cell r="G30">
            <v>959200</v>
          </cell>
          <cell r="H30">
            <v>959200</v>
          </cell>
          <cell r="I30">
            <v>959200</v>
          </cell>
          <cell r="J30">
            <v>6000</v>
          </cell>
          <cell r="M30">
            <v>31700</v>
          </cell>
          <cell r="N30">
            <v>37700</v>
          </cell>
          <cell r="O30">
            <v>383680</v>
          </cell>
          <cell r="P30">
            <v>0</v>
          </cell>
          <cell r="R30">
            <v>383680</v>
          </cell>
          <cell r="V30">
            <v>27940</v>
          </cell>
          <cell r="Y30">
            <v>0</v>
          </cell>
          <cell r="AA30">
            <v>0</v>
          </cell>
          <cell r="AC30">
            <v>0</v>
          </cell>
          <cell r="AD30">
            <v>9</v>
          </cell>
          <cell r="AE30">
            <v>54000</v>
          </cell>
          <cell r="AF30">
            <v>0</v>
          </cell>
          <cell r="AG30">
            <v>62900</v>
          </cell>
          <cell r="AH30">
            <v>62900</v>
          </cell>
          <cell r="AJ30">
            <v>1525420</v>
          </cell>
          <cell r="AK30">
            <v>36330</v>
          </cell>
          <cell r="AL30">
            <v>7266</v>
          </cell>
          <cell r="AM30">
            <v>0</v>
          </cell>
          <cell r="AO30">
            <v>0</v>
          </cell>
          <cell r="AP30">
            <v>223000</v>
          </cell>
          <cell r="AQ30">
            <v>0</v>
          </cell>
          <cell r="AR30">
            <v>1000000</v>
          </cell>
          <cell r="AS30">
            <v>1266596</v>
          </cell>
          <cell r="AT30">
            <v>258824</v>
          </cell>
          <cell r="AU30">
            <v>15000</v>
          </cell>
          <cell r="AV30">
            <v>243824</v>
          </cell>
          <cell r="AW30">
            <v>1487720</v>
          </cell>
          <cell r="AX30">
            <v>1104040</v>
          </cell>
          <cell r="AZ30">
            <v>383680</v>
          </cell>
          <cell r="BA30">
            <v>1487720</v>
          </cell>
          <cell r="BB30">
            <v>910</v>
          </cell>
          <cell r="BC30">
            <v>0</v>
          </cell>
          <cell r="BD30">
            <v>910</v>
          </cell>
        </row>
        <row r="31">
          <cell r="A31" t="str">
            <v>t330006</v>
          </cell>
          <cell r="B31" t="str">
            <v>t33</v>
          </cell>
          <cell r="C31" t="str">
            <v>TrÞnh Kim C­¬ng</v>
          </cell>
          <cell r="D31">
            <v>1</v>
          </cell>
          <cell r="E31">
            <v>3.46</v>
          </cell>
          <cell r="G31">
            <v>1298200</v>
          </cell>
          <cell r="H31">
            <v>1298200</v>
          </cell>
          <cell r="I31">
            <v>1314200</v>
          </cell>
          <cell r="J31">
            <v>8000</v>
          </cell>
          <cell r="M31">
            <v>41800</v>
          </cell>
          <cell r="N31">
            <v>49800</v>
          </cell>
          <cell r="O31">
            <v>519280</v>
          </cell>
          <cell r="P31">
            <v>0</v>
          </cell>
          <cell r="R31">
            <v>519280</v>
          </cell>
          <cell r="V31">
            <v>27940</v>
          </cell>
          <cell r="Y31">
            <v>0</v>
          </cell>
          <cell r="AA31">
            <v>0</v>
          </cell>
          <cell r="AB31">
            <v>2</v>
          </cell>
          <cell r="AC31">
            <v>16000</v>
          </cell>
          <cell r="AD31">
            <v>16</v>
          </cell>
          <cell r="AE31">
            <v>96000</v>
          </cell>
          <cell r="AF31">
            <v>0</v>
          </cell>
          <cell r="AG31">
            <v>0</v>
          </cell>
          <cell r="AH31">
            <v>0</v>
          </cell>
          <cell r="AJ31">
            <v>2007220</v>
          </cell>
          <cell r="AK31">
            <v>36330</v>
          </cell>
          <cell r="AL31">
            <v>7266</v>
          </cell>
          <cell r="AM31">
            <v>0</v>
          </cell>
          <cell r="AO31">
            <v>0</v>
          </cell>
          <cell r="AP31">
            <v>168000</v>
          </cell>
          <cell r="AQ31">
            <v>0</v>
          </cell>
          <cell r="AR31">
            <v>1000000</v>
          </cell>
          <cell r="AS31">
            <v>1211596</v>
          </cell>
          <cell r="AT31">
            <v>795624</v>
          </cell>
          <cell r="AU31">
            <v>20000</v>
          </cell>
          <cell r="AV31">
            <v>775624</v>
          </cell>
          <cell r="AW31">
            <v>1957420</v>
          </cell>
          <cell r="AX31">
            <v>1438140</v>
          </cell>
          <cell r="AZ31">
            <v>519280</v>
          </cell>
          <cell r="BA31">
            <v>1957420</v>
          </cell>
          <cell r="BB31">
            <v>189620</v>
          </cell>
          <cell r="BC31">
            <v>204200</v>
          </cell>
          <cell r="BD31">
            <v>-14580</v>
          </cell>
        </row>
        <row r="32">
          <cell r="A32" t="str">
            <v>t330007</v>
          </cell>
          <cell r="B32" t="str">
            <v>t33</v>
          </cell>
          <cell r="C32" t="str">
            <v>Hoµng V¨n B¸ch</v>
          </cell>
          <cell r="D32">
            <v>1</v>
          </cell>
          <cell r="E32">
            <v>2.44</v>
          </cell>
          <cell r="G32">
            <v>2228000</v>
          </cell>
          <cell r="H32">
            <v>2228000</v>
          </cell>
          <cell r="I32">
            <v>2252000</v>
          </cell>
          <cell r="J32">
            <v>14000</v>
          </cell>
          <cell r="M32">
            <v>101400</v>
          </cell>
          <cell r="N32">
            <v>115400</v>
          </cell>
          <cell r="O32">
            <v>891200</v>
          </cell>
          <cell r="P32">
            <v>0</v>
          </cell>
          <cell r="R32">
            <v>891200</v>
          </cell>
          <cell r="V32">
            <v>19700</v>
          </cell>
          <cell r="Y32">
            <v>0</v>
          </cell>
          <cell r="AA32">
            <v>0</v>
          </cell>
          <cell r="AB32">
            <v>3</v>
          </cell>
          <cell r="AC32">
            <v>24000</v>
          </cell>
          <cell r="AD32">
            <v>26</v>
          </cell>
          <cell r="AE32">
            <v>156000</v>
          </cell>
          <cell r="AF32">
            <v>0</v>
          </cell>
          <cell r="AG32">
            <v>0</v>
          </cell>
          <cell r="AH32">
            <v>0</v>
          </cell>
          <cell r="AJ32">
            <v>3434300</v>
          </cell>
          <cell r="AK32">
            <v>25620</v>
          </cell>
          <cell r="AL32">
            <v>5124</v>
          </cell>
          <cell r="AM32">
            <v>0</v>
          </cell>
          <cell r="AO32">
            <v>0</v>
          </cell>
          <cell r="AP32">
            <v>209000</v>
          </cell>
          <cell r="AQ32">
            <v>0</v>
          </cell>
          <cell r="AR32">
            <v>1000000</v>
          </cell>
          <cell r="AS32">
            <v>1239744</v>
          </cell>
          <cell r="AT32">
            <v>2194556</v>
          </cell>
          <cell r="AU32">
            <v>34000</v>
          </cell>
          <cell r="AV32">
            <v>2160556</v>
          </cell>
          <cell r="AW32">
            <v>3318900</v>
          </cell>
          <cell r="AX32">
            <v>2427700</v>
          </cell>
          <cell r="AZ32">
            <v>891200</v>
          </cell>
          <cell r="BA32">
            <v>3318900</v>
          </cell>
          <cell r="BB32">
            <v>192620</v>
          </cell>
          <cell r="BC32">
            <v>207400</v>
          </cell>
          <cell r="BD32">
            <v>-14780</v>
          </cell>
        </row>
        <row r="33">
          <cell r="A33" t="str">
            <v>t330008</v>
          </cell>
          <cell r="B33" t="str">
            <v>t33</v>
          </cell>
          <cell r="C33" t="str">
            <v>NguyÔn Hång Phong</v>
          </cell>
          <cell r="D33">
            <v>1</v>
          </cell>
          <cell r="E33">
            <v>2.44</v>
          </cell>
          <cell r="G33">
            <v>2049700</v>
          </cell>
          <cell r="H33">
            <v>2049700</v>
          </cell>
          <cell r="I33">
            <v>2073700</v>
          </cell>
          <cell r="J33">
            <v>12000</v>
          </cell>
          <cell r="M33">
            <v>96700</v>
          </cell>
          <cell r="N33">
            <v>108700</v>
          </cell>
          <cell r="O33">
            <v>819880</v>
          </cell>
          <cell r="P33">
            <v>0</v>
          </cell>
          <cell r="R33">
            <v>819880</v>
          </cell>
          <cell r="V33">
            <v>19700</v>
          </cell>
          <cell r="Y33">
            <v>0</v>
          </cell>
          <cell r="AA33">
            <v>0</v>
          </cell>
          <cell r="AB33">
            <v>3</v>
          </cell>
          <cell r="AC33">
            <v>24000</v>
          </cell>
          <cell r="AD33">
            <v>21</v>
          </cell>
          <cell r="AE33">
            <v>126000</v>
          </cell>
          <cell r="AF33">
            <v>0</v>
          </cell>
          <cell r="AG33">
            <v>0</v>
          </cell>
          <cell r="AH33">
            <v>0</v>
          </cell>
          <cell r="AJ33">
            <v>3147980</v>
          </cell>
          <cell r="AK33">
            <v>25620</v>
          </cell>
          <cell r="AL33">
            <v>5124</v>
          </cell>
          <cell r="AM33">
            <v>0</v>
          </cell>
          <cell r="AO33">
            <v>0</v>
          </cell>
          <cell r="AP33">
            <v>329000</v>
          </cell>
          <cell r="AQ33">
            <v>0</v>
          </cell>
          <cell r="AR33">
            <v>1000000</v>
          </cell>
          <cell r="AS33">
            <v>1359744</v>
          </cell>
          <cell r="AT33">
            <v>1788236</v>
          </cell>
          <cell r="AU33">
            <v>31000</v>
          </cell>
          <cell r="AV33">
            <v>1757236</v>
          </cell>
          <cell r="AW33">
            <v>3039280</v>
          </cell>
          <cell r="AX33">
            <v>2219400</v>
          </cell>
          <cell r="AZ33">
            <v>819880</v>
          </cell>
          <cell r="BA33">
            <v>3039280</v>
          </cell>
          <cell r="BB33">
            <v>192620</v>
          </cell>
          <cell r="BC33">
            <v>207400</v>
          </cell>
          <cell r="BD33">
            <v>-14780</v>
          </cell>
        </row>
        <row r="34">
          <cell r="A34" t="str">
            <v>t330009</v>
          </cell>
          <cell r="B34" t="str">
            <v>t33</v>
          </cell>
          <cell r="C34" t="str">
            <v>TrÞnh V¨n Thµnh</v>
          </cell>
          <cell r="D34">
            <v>1</v>
          </cell>
          <cell r="E34">
            <v>2.44</v>
          </cell>
          <cell r="G34">
            <v>1803500</v>
          </cell>
          <cell r="H34">
            <v>1803500</v>
          </cell>
          <cell r="I34">
            <v>1845000</v>
          </cell>
          <cell r="J34">
            <v>12000</v>
          </cell>
          <cell r="M34">
            <v>100400</v>
          </cell>
          <cell r="N34">
            <v>112400</v>
          </cell>
          <cell r="O34">
            <v>721400</v>
          </cell>
          <cell r="P34">
            <v>0</v>
          </cell>
          <cell r="Q34">
            <v>6120</v>
          </cell>
          <cell r="R34">
            <v>727520</v>
          </cell>
          <cell r="V34">
            <v>19700</v>
          </cell>
          <cell r="W34">
            <v>17500</v>
          </cell>
          <cell r="Y34">
            <v>17500</v>
          </cell>
          <cell r="AA34">
            <v>0</v>
          </cell>
          <cell r="AB34">
            <v>3</v>
          </cell>
          <cell r="AC34">
            <v>24000</v>
          </cell>
          <cell r="AD34">
            <v>22</v>
          </cell>
          <cell r="AE34">
            <v>132000</v>
          </cell>
          <cell r="AF34">
            <v>0</v>
          </cell>
          <cell r="AG34">
            <v>0</v>
          </cell>
          <cell r="AH34">
            <v>0</v>
          </cell>
          <cell r="AJ34">
            <v>2836620</v>
          </cell>
          <cell r="AK34">
            <v>25620</v>
          </cell>
          <cell r="AL34">
            <v>5124</v>
          </cell>
          <cell r="AM34">
            <v>0</v>
          </cell>
          <cell r="AO34">
            <v>0</v>
          </cell>
          <cell r="AP34">
            <v>269000</v>
          </cell>
          <cell r="AQ34">
            <v>0</v>
          </cell>
          <cell r="AR34">
            <v>1500000</v>
          </cell>
          <cell r="AS34">
            <v>1799744</v>
          </cell>
          <cell r="AT34">
            <v>1036876</v>
          </cell>
          <cell r="AU34">
            <v>28000</v>
          </cell>
          <cell r="AV34">
            <v>1008876</v>
          </cell>
          <cell r="AW34">
            <v>2724220</v>
          </cell>
          <cell r="AX34">
            <v>1996700</v>
          </cell>
          <cell r="AZ34">
            <v>727520</v>
          </cell>
          <cell r="BA34">
            <v>2724220</v>
          </cell>
          <cell r="BB34">
            <v>192620</v>
          </cell>
          <cell r="BC34">
            <v>207400</v>
          </cell>
          <cell r="BD34">
            <v>-14780</v>
          </cell>
        </row>
        <row r="35">
          <cell r="A35" t="str">
            <v>t330010</v>
          </cell>
          <cell r="B35" t="str">
            <v>t33</v>
          </cell>
          <cell r="C35" t="str">
            <v>§Æng §×nh H¶i</v>
          </cell>
          <cell r="D35">
            <v>1</v>
          </cell>
          <cell r="E35">
            <v>2.44</v>
          </cell>
          <cell r="G35">
            <v>2199800</v>
          </cell>
          <cell r="H35">
            <v>2199800</v>
          </cell>
          <cell r="I35">
            <v>2223800</v>
          </cell>
          <cell r="J35">
            <v>14000</v>
          </cell>
          <cell r="M35">
            <v>103000</v>
          </cell>
          <cell r="N35">
            <v>117000</v>
          </cell>
          <cell r="O35">
            <v>879920</v>
          </cell>
          <cell r="P35">
            <v>0</v>
          </cell>
          <cell r="R35">
            <v>879920</v>
          </cell>
          <cell r="V35">
            <v>29550</v>
          </cell>
          <cell r="Y35">
            <v>0</v>
          </cell>
          <cell r="AA35">
            <v>0</v>
          </cell>
          <cell r="AB35">
            <v>3</v>
          </cell>
          <cell r="AC35">
            <v>24000</v>
          </cell>
          <cell r="AD35">
            <v>26</v>
          </cell>
          <cell r="AE35">
            <v>156000</v>
          </cell>
          <cell r="AF35">
            <v>0</v>
          </cell>
          <cell r="AG35">
            <v>0</v>
          </cell>
          <cell r="AH35">
            <v>0</v>
          </cell>
          <cell r="AJ35">
            <v>3406270</v>
          </cell>
          <cell r="AK35">
            <v>25620</v>
          </cell>
          <cell r="AL35">
            <v>5124</v>
          </cell>
          <cell r="AM35">
            <v>0</v>
          </cell>
          <cell r="AO35">
            <v>0</v>
          </cell>
          <cell r="AP35">
            <v>417000</v>
          </cell>
          <cell r="AQ35">
            <v>0</v>
          </cell>
          <cell r="AR35">
            <v>1500000</v>
          </cell>
          <cell r="AS35">
            <v>1947744</v>
          </cell>
          <cell r="AT35">
            <v>1458526</v>
          </cell>
          <cell r="AU35">
            <v>34000</v>
          </cell>
          <cell r="AV35">
            <v>1424526</v>
          </cell>
          <cell r="AW35">
            <v>3289270</v>
          </cell>
          <cell r="AX35">
            <v>2409350</v>
          </cell>
          <cell r="AZ35">
            <v>879920</v>
          </cell>
          <cell r="BA35">
            <v>3289270</v>
          </cell>
          <cell r="BB35">
            <v>192620</v>
          </cell>
          <cell r="BC35">
            <v>207400</v>
          </cell>
          <cell r="BD35">
            <v>-14780</v>
          </cell>
        </row>
        <row r="36">
          <cell r="A36" t="str">
            <v>t330011</v>
          </cell>
          <cell r="B36" t="str">
            <v>t33</v>
          </cell>
          <cell r="C36" t="str">
            <v>NguyÔn V¨n Nam</v>
          </cell>
          <cell r="D36">
            <v>1</v>
          </cell>
          <cell r="E36">
            <v>2.44</v>
          </cell>
          <cell r="G36">
            <v>1051500</v>
          </cell>
          <cell r="H36">
            <v>1051500</v>
          </cell>
          <cell r="I36">
            <v>1075500</v>
          </cell>
          <cell r="J36">
            <v>4000</v>
          </cell>
          <cell r="M36">
            <v>31200</v>
          </cell>
          <cell r="N36">
            <v>35200</v>
          </cell>
          <cell r="O36">
            <v>420600</v>
          </cell>
          <cell r="P36">
            <v>0</v>
          </cell>
          <cell r="R36">
            <v>420600</v>
          </cell>
          <cell r="V36">
            <v>19700</v>
          </cell>
          <cell r="Y36">
            <v>0</v>
          </cell>
          <cell r="AA36">
            <v>0</v>
          </cell>
          <cell r="AB36">
            <v>3</v>
          </cell>
          <cell r="AC36">
            <v>24000</v>
          </cell>
          <cell r="AD36">
            <v>15</v>
          </cell>
          <cell r="AE36">
            <v>90000</v>
          </cell>
          <cell r="AF36">
            <v>0</v>
          </cell>
          <cell r="AG36">
            <v>0</v>
          </cell>
          <cell r="AH36">
            <v>0</v>
          </cell>
          <cell r="AJ36">
            <v>1641000</v>
          </cell>
          <cell r="AK36">
            <v>25620</v>
          </cell>
          <cell r="AL36">
            <v>5124</v>
          </cell>
          <cell r="AM36">
            <v>0</v>
          </cell>
          <cell r="AO36">
            <v>0</v>
          </cell>
          <cell r="AP36">
            <v>51000</v>
          </cell>
          <cell r="AQ36">
            <v>0</v>
          </cell>
          <cell r="AR36">
            <v>1000000</v>
          </cell>
          <cell r="AS36">
            <v>1081744</v>
          </cell>
          <cell r="AT36">
            <v>559256</v>
          </cell>
          <cell r="AU36">
            <v>16000</v>
          </cell>
          <cell r="AV36">
            <v>543256</v>
          </cell>
          <cell r="AW36">
            <v>1605800</v>
          </cell>
          <cell r="AX36">
            <v>1185200</v>
          </cell>
          <cell r="AZ36">
            <v>420600</v>
          </cell>
          <cell r="BA36">
            <v>1605800</v>
          </cell>
          <cell r="BB36">
            <v>192620</v>
          </cell>
          <cell r="BC36">
            <v>207400</v>
          </cell>
          <cell r="BD36">
            <v>-14780</v>
          </cell>
        </row>
        <row r="37">
          <cell r="A37" t="str">
            <v>t330012</v>
          </cell>
          <cell r="B37" t="str">
            <v>t33</v>
          </cell>
          <cell r="C37" t="str">
            <v>NguyÔn V¨n §iÒn</v>
          </cell>
          <cell r="D37">
            <v>1</v>
          </cell>
          <cell r="E37">
            <v>1.7</v>
          </cell>
          <cell r="H37">
            <v>0</v>
          </cell>
          <cell r="I37">
            <v>356250</v>
          </cell>
          <cell r="J37">
            <v>4000</v>
          </cell>
          <cell r="N37">
            <v>4000</v>
          </cell>
          <cell r="O37">
            <v>0</v>
          </cell>
          <cell r="P37">
            <v>0</v>
          </cell>
          <cell r="R37">
            <v>0</v>
          </cell>
          <cell r="V37">
            <v>13700</v>
          </cell>
          <cell r="W37">
            <v>356250</v>
          </cell>
          <cell r="Y37">
            <v>356250</v>
          </cell>
          <cell r="AA37">
            <v>0</v>
          </cell>
          <cell r="AC37">
            <v>0</v>
          </cell>
          <cell r="AD37">
            <v>16</v>
          </cell>
          <cell r="AE37">
            <v>96000</v>
          </cell>
          <cell r="AF37">
            <v>0</v>
          </cell>
          <cell r="AG37">
            <v>0</v>
          </cell>
          <cell r="AH37">
            <v>0</v>
          </cell>
          <cell r="AJ37">
            <v>469950</v>
          </cell>
          <cell r="AK37">
            <v>17850</v>
          </cell>
          <cell r="AL37">
            <v>3570</v>
          </cell>
          <cell r="AM37">
            <v>0</v>
          </cell>
          <cell r="AO37">
            <v>0</v>
          </cell>
          <cell r="AP37">
            <v>191000</v>
          </cell>
          <cell r="AQ37">
            <v>0</v>
          </cell>
          <cell r="AS37">
            <v>212420</v>
          </cell>
          <cell r="AT37">
            <v>257530</v>
          </cell>
          <cell r="AU37">
            <v>5000</v>
          </cell>
          <cell r="AV37">
            <v>252530</v>
          </cell>
          <cell r="AW37">
            <v>465950</v>
          </cell>
          <cell r="AX37">
            <v>465950</v>
          </cell>
          <cell r="AZ37">
            <v>0</v>
          </cell>
          <cell r="BA37">
            <v>465950</v>
          </cell>
          <cell r="BB37">
            <v>192620</v>
          </cell>
          <cell r="BC37">
            <v>207400</v>
          </cell>
          <cell r="BD37">
            <v>-14780</v>
          </cell>
        </row>
        <row r="38">
          <cell r="A38" t="str">
            <v>t330013</v>
          </cell>
          <cell r="B38" t="str">
            <v>t33</v>
          </cell>
          <cell r="C38" t="str">
            <v>Ph¹m Quang Th¾ng</v>
          </cell>
          <cell r="D38">
            <v>1</v>
          </cell>
          <cell r="E38">
            <v>1.7</v>
          </cell>
          <cell r="G38">
            <v>2313400</v>
          </cell>
          <cell r="H38">
            <v>2313400</v>
          </cell>
          <cell r="I38">
            <v>2337400</v>
          </cell>
          <cell r="J38">
            <v>12000</v>
          </cell>
          <cell r="M38">
            <v>106800</v>
          </cell>
          <cell r="N38">
            <v>118800</v>
          </cell>
          <cell r="O38">
            <v>925360</v>
          </cell>
          <cell r="P38">
            <v>0</v>
          </cell>
          <cell r="R38">
            <v>925360</v>
          </cell>
          <cell r="V38">
            <v>13700</v>
          </cell>
          <cell r="Y38">
            <v>0</v>
          </cell>
          <cell r="AA38">
            <v>0</v>
          </cell>
          <cell r="AB38">
            <v>3</v>
          </cell>
          <cell r="AC38">
            <v>24000</v>
          </cell>
          <cell r="AD38">
            <v>26</v>
          </cell>
          <cell r="AE38">
            <v>156000</v>
          </cell>
          <cell r="AF38">
            <v>0</v>
          </cell>
          <cell r="AG38">
            <v>0</v>
          </cell>
          <cell r="AH38">
            <v>0</v>
          </cell>
          <cell r="AJ38">
            <v>3551260</v>
          </cell>
          <cell r="AK38">
            <v>17850</v>
          </cell>
          <cell r="AL38">
            <v>3570</v>
          </cell>
          <cell r="AM38">
            <v>0</v>
          </cell>
          <cell r="AO38">
            <v>0</v>
          </cell>
          <cell r="AP38">
            <v>277000</v>
          </cell>
          <cell r="AQ38">
            <v>0</v>
          </cell>
          <cell r="AR38">
            <v>1500000</v>
          </cell>
          <cell r="AS38">
            <v>1798420</v>
          </cell>
          <cell r="AT38">
            <v>1752840</v>
          </cell>
          <cell r="AU38">
            <v>36000</v>
          </cell>
          <cell r="AV38">
            <v>1716840</v>
          </cell>
          <cell r="AW38">
            <v>3432460</v>
          </cell>
          <cell r="AX38">
            <v>2507100</v>
          </cell>
          <cell r="AZ38">
            <v>925360</v>
          </cell>
          <cell r="BA38">
            <v>3432460</v>
          </cell>
          <cell r="BC38">
            <v>0</v>
          </cell>
          <cell r="BD38">
            <v>0</v>
          </cell>
        </row>
        <row r="39">
          <cell r="A39" t="str">
            <v>t330014</v>
          </cell>
          <cell r="B39" t="str">
            <v>t33</v>
          </cell>
          <cell r="C39" t="str">
            <v>NguyÔn V¨n Th¾ng</v>
          </cell>
          <cell r="D39">
            <v>1</v>
          </cell>
          <cell r="E39">
            <v>1.7</v>
          </cell>
          <cell r="G39">
            <v>1737500</v>
          </cell>
          <cell r="H39">
            <v>1737500</v>
          </cell>
          <cell r="I39">
            <v>1761500</v>
          </cell>
          <cell r="J39">
            <v>10000</v>
          </cell>
          <cell r="M39">
            <v>73000</v>
          </cell>
          <cell r="N39">
            <v>83000</v>
          </cell>
          <cell r="O39">
            <v>695000</v>
          </cell>
          <cell r="P39">
            <v>0</v>
          </cell>
          <cell r="R39">
            <v>695000</v>
          </cell>
          <cell r="V39">
            <v>13700</v>
          </cell>
          <cell r="Y39">
            <v>0</v>
          </cell>
          <cell r="AA39">
            <v>0</v>
          </cell>
          <cell r="AB39">
            <v>3</v>
          </cell>
          <cell r="AC39">
            <v>24000</v>
          </cell>
          <cell r="AD39">
            <v>21</v>
          </cell>
          <cell r="AE39">
            <v>126000</v>
          </cell>
          <cell r="AF39">
            <v>0</v>
          </cell>
          <cell r="AG39">
            <v>0</v>
          </cell>
          <cell r="AH39">
            <v>0</v>
          </cell>
          <cell r="AJ39">
            <v>2679200</v>
          </cell>
          <cell r="AK39">
            <v>17850</v>
          </cell>
          <cell r="AL39">
            <v>3570</v>
          </cell>
          <cell r="AM39">
            <v>0</v>
          </cell>
          <cell r="AO39">
            <v>0</v>
          </cell>
          <cell r="AP39">
            <v>320000</v>
          </cell>
          <cell r="AQ39">
            <v>0</v>
          </cell>
          <cell r="AR39">
            <v>1500000</v>
          </cell>
          <cell r="AS39">
            <v>1841420</v>
          </cell>
          <cell r="AT39">
            <v>837780</v>
          </cell>
          <cell r="AU39">
            <v>27000</v>
          </cell>
          <cell r="AV39">
            <v>810780</v>
          </cell>
          <cell r="AW39">
            <v>2596200</v>
          </cell>
          <cell r="AX39">
            <v>1901200</v>
          </cell>
          <cell r="AZ39">
            <v>695000</v>
          </cell>
          <cell r="BA39">
            <v>2596200</v>
          </cell>
          <cell r="BC39">
            <v>0</v>
          </cell>
          <cell r="BD39">
            <v>0</v>
          </cell>
        </row>
        <row r="40">
          <cell r="A40" t="str">
            <v>t330015</v>
          </cell>
          <cell r="B40" t="str">
            <v>t33</v>
          </cell>
          <cell r="C40" t="str">
            <v xml:space="preserve">§inh Xu©n Tuyªn </v>
          </cell>
          <cell r="D40">
            <v>1</v>
          </cell>
          <cell r="E40">
            <v>1.7</v>
          </cell>
          <cell r="G40">
            <v>1999000</v>
          </cell>
          <cell r="H40">
            <v>1999000</v>
          </cell>
          <cell r="I40">
            <v>2023000</v>
          </cell>
          <cell r="J40">
            <v>14000</v>
          </cell>
          <cell r="M40">
            <v>73400</v>
          </cell>
          <cell r="N40">
            <v>87400</v>
          </cell>
          <cell r="O40">
            <v>799600</v>
          </cell>
          <cell r="P40">
            <v>0</v>
          </cell>
          <cell r="R40">
            <v>799600</v>
          </cell>
          <cell r="V40">
            <v>20550</v>
          </cell>
          <cell r="Y40">
            <v>0</v>
          </cell>
          <cell r="AA40">
            <v>0</v>
          </cell>
          <cell r="AB40">
            <v>3</v>
          </cell>
          <cell r="AC40">
            <v>24000</v>
          </cell>
          <cell r="AD40">
            <v>24</v>
          </cell>
          <cell r="AE40">
            <v>144000</v>
          </cell>
          <cell r="AF40">
            <v>0</v>
          </cell>
          <cell r="AG40">
            <v>0</v>
          </cell>
          <cell r="AH40">
            <v>0</v>
          </cell>
          <cell r="AJ40">
            <v>3074550</v>
          </cell>
          <cell r="AK40">
            <v>17850</v>
          </cell>
          <cell r="AL40">
            <v>3570</v>
          </cell>
          <cell r="AM40">
            <v>0</v>
          </cell>
          <cell r="AO40">
            <v>0</v>
          </cell>
          <cell r="AP40">
            <v>355000</v>
          </cell>
          <cell r="AQ40">
            <v>0</v>
          </cell>
          <cell r="AR40">
            <v>1500000</v>
          </cell>
          <cell r="AS40">
            <v>1876420</v>
          </cell>
          <cell r="AT40">
            <v>1198130</v>
          </cell>
          <cell r="AU40">
            <v>31000</v>
          </cell>
          <cell r="AV40">
            <v>1167130</v>
          </cell>
          <cell r="AW40">
            <v>2987150</v>
          </cell>
          <cell r="AX40">
            <v>2187550</v>
          </cell>
          <cell r="AZ40">
            <v>799600</v>
          </cell>
          <cell r="BA40">
            <v>2987150</v>
          </cell>
          <cell r="BC40">
            <v>0</v>
          </cell>
        </row>
        <row r="41">
          <cell r="A41" t="str">
            <v>t330016</v>
          </cell>
          <cell r="B41" t="str">
            <v>t33</v>
          </cell>
          <cell r="C41" t="str">
            <v>Cao Ngäc</v>
          </cell>
          <cell r="D41">
            <v>1</v>
          </cell>
          <cell r="E41">
            <v>1.7</v>
          </cell>
          <cell r="G41">
            <v>721700</v>
          </cell>
          <cell r="H41">
            <v>721700</v>
          </cell>
          <cell r="I41">
            <v>729700</v>
          </cell>
          <cell r="J41">
            <v>6000</v>
          </cell>
          <cell r="M41">
            <v>20500</v>
          </cell>
          <cell r="N41">
            <v>26500</v>
          </cell>
          <cell r="O41">
            <v>288680</v>
          </cell>
          <cell r="P41">
            <v>0</v>
          </cell>
          <cell r="R41">
            <v>288680</v>
          </cell>
          <cell r="V41">
            <v>13700</v>
          </cell>
          <cell r="Y41">
            <v>0</v>
          </cell>
          <cell r="AA41">
            <v>0</v>
          </cell>
          <cell r="AB41">
            <v>1</v>
          </cell>
          <cell r="AC41">
            <v>8000</v>
          </cell>
          <cell r="AD41">
            <v>9</v>
          </cell>
          <cell r="AE41">
            <v>54000</v>
          </cell>
          <cell r="AF41">
            <v>0</v>
          </cell>
          <cell r="AG41">
            <v>41200</v>
          </cell>
          <cell r="AH41">
            <v>41200</v>
          </cell>
          <cell r="AJ41">
            <v>1153780</v>
          </cell>
          <cell r="AK41">
            <v>17850</v>
          </cell>
          <cell r="AL41">
            <v>3570</v>
          </cell>
          <cell r="AM41">
            <v>0</v>
          </cell>
          <cell r="AO41">
            <v>0</v>
          </cell>
          <cell r="AP41">
            <v>224000</v>
          </cell>
          <cell r="AQ41">
            <v>0</v>
          </cell>
          <cell r="AR41">
            <v>500000</v>
          </cell>
          <cell r="AS41">
            <v>745420</v>
          </cell>
          <cell r="AT41">
            <v>408360</v>
          </cell>
          <cell r="AU41">
            <v>12000</v>
          </cell>
          <cell r="AV41">
            <v>396360</v>
          </cell>
          <cell r="AW41">
            <v>1127280</v>
          </cell>
          <cell r="AX41">
            <v>838600</v>
          </cell>
          <cell r="AZ41">
            <v>288680</v>
          </cell>
          <cell r="BA41">
            <v>1127280</v>
          </cell>
          <cell r="BB41">
            <v>192620</v>
          </cell>
          <cell r="BC41">
            <v>207400</v>
          </cell>
          <cell r="BD41">
            <v>-14780</v>
          </cell>
        </row>
        <row r="42">
          <cell r="A42" t="str">
            <v>t330017</v>
          </cell>
          <cell r="B42" t="str">
            <v>t33</v>
          </cell>
          <cell r="C42" t="str">
            <v>NguyÔn V¨n C­</v>
          </cell>
          <cell r="D42">
            <v>1</v>
          </cell>
          <cell r="E42">
            <v>1.7</v>
          </cell>
          <cell r="G42">
            <v>1838500</v>
          </cell>
          <cell r="H42">
            <v>1838500</v>
          </cell>
          <cell r="I42">
            <v>1862500</v>
          </cell>
          <cell r="J42">
            <v>10000</v>
          </cell>
          <cell r="M42">
            <v>86500</v>
          </cell>
          <cell r="N42">
            <v>96500</v>
          </cell>
          <cell r="O42">
            <v>735400</v>
          </cell>
          <cell r="P42">
            <v>0</v>
          </cell>
          <cell r="R42">
            <v>735400</v>
          </cell>
          <cell r="V42">
            <v>20550</v>
          </cell>
          <cell r="Y42">
            <v>0</v>
          </cell>
          <cell r="AA42">
            <v>0</v>
          </cell>
          <cell r="AB42">
            <v>3</v>
          </cell>
          <cell r="AC42">
            <v>24000</v>
          </cell>
          <cell r="AD42">
            <v>22</v>
          </cell>
          <cell r="AE42">
            <v>132000</v>
          </cell>
          <cell r="AF42">
            <v>0</v>
          </cell>
          <cell r="AG42">
            <v>0</v>
          </cell>
          <cell r="AH42">
            <v>0</v>
          </cell>
          <cell r="AJ42">
            <v>2846950</v>
          </cell>
          <cell r="AK42">
            <v>17850</v>
          </cell>
          <cell r="AL42">
            <v>3570</v>
          </cell>
          <cell r="AM42">
            <v>0</v>
          </cell>
          <cell r="AO42">
            <v>0</v>
          </cell>
          <cell r="AP42">
            <v>340000</v>
          </cell>
          <cell r="AQ42">
            <v>0</v>
          </cell>
          <cell r="AR42">
            <v>1500000</v>
          </cell>
          <cell r="AS42">
            <v>1861420</v>
          </cell>
          <cell r="AT42">
            <v>985530</v>
          </cell>
          <cell r="AU42">
            <v>28000</v>
          </cell>
          <cell r="AV42">
            <v>957530</v>
          </cell>
          <cell r="AW42">
            <v>2750450</v>
          </cell>
          <cell r="AX42">
            <v>2015050</v>
          </cell>
          <cell r="AZ42">
            <v>735400</v>
          </cell>
          <cell r="BA42">
            <v>2750450</v>
          </cell>
          <cell r="BB42">
            <v>192620</v>
          </cell>
          <cell r="BC42">
            <v>207400</v>
          </cell>
          <cell r="BD42">
            <v>-14780</v>
          </cell>
        </row>
        <row r="43">
          <cell r="A43" t="str">
            <v>t330018</v>
          </cell>
          <cell r="B43" t="str">
            <v>t33</v>
          </cell>
          <cell r="C43" t="str">
            <v>NguyÔn Anh TuÊn</v>
          </cell>
          <cell r="D43">
            <v>1</v>
          </cell>
          <cell r="E43">
            <v>1.7</v>
          </cell>
          <cell r="G43">
            <v>1987400</v>
          </cell>
          <cell r="H43">
            <v>1987400</v>
          </cell>
          <cell r="I43">
            <v>2028900</v>
          </cell>
          <cell r="J43">
            <v>10000</v>
          </cell>
          <cell r="M43">
            <v>93500</v>
          </cell>
          <cell r="N43">
            <v>103500</v>
          </cell>
          <cell r="O43">
            <v>794960</v>
          </cell>
          <cell r="P43">
            <v>0</v>
          </cell>
          <cell r="Q43">
            <v>6120</v>
          </cell>
          <cell r="R43">
            <v>801080</v>
          </cell>
          <cell r="V43">
            <v>13700</v>
          </cell>
          <cell r="W43">
            <v>17500</v>
          </cell>
          <cell r="Y43">
            <v>17500</v>
          </cell>
          <cell r="AA43">
            <v>0</v>
          </cell>
          <cell r="AB43">
            <v>3</v>
          </cell>
          <cell r="AC43">
            <v>24000</v>
          </cell>
          <cell r="AD43">
            <v>23</v>
          </cell>
          <cell r="AE43">
            <v>138000</v>
          </cell>
          <cell r="AF43">
            <v>0</v>
          </cell>
          <cell r="AG43">
            <v>0</v>
          </cell>
          <cell r="AH43">
            <v>0</v>
          </cell>
          <cell r="AJ43">
            <v>3085180</v>
          </cell>
          <cell r="AK43">
            <v>17850</v>
          </cell>
          <cell r="AL43">
            <v>3570</v>
          </cell>
          <cell r="AM43">
            <v>0</v>
          </cell>
          <cell r="AO43">
            <v>0</v>
          </cell>
          <cell r="AP43">
            <v>366000</v>
          </cell>
          <cell r="AQ43">
            <v>0</v>
          </cell>
          <cell r="AR43">
            <v>1500000</v>
          </cell>
          <cell r="AS43">
            <v>1887420</v>
          </cell>
          <cell r="AT43">
            <v>1197760</v>
          </cell>
          <cell r="AU43">
            <v>31000</v>
          </cell>
          <cell r="AV43">
            <v>1166760</v>
          </cell>
          <cell r="AW43">
            <v>2981680</v>
          </cell>
          <cell r="AX43">
            <v>2180600</v>
          </cell>
          <cell r="AZ43">
            <v>801080</v>
          </cell>
          <cell r="BA43">
            <v>2981680</v>
          </cell>
          <cell r="BC43">
            <v>0</v>
          </cell>
          <cell r="BD43">
            <v>0</v>
          </cell>
        </row>
        <row r="44">
          <cell r="B44" t="str">
            <v>t33 Total</v>
          </cell>
          <cell r="D44">
            <v>18</v>
          </cell>
          <cell r="E44">
            <v>44.860000000000028</v>
          </cell>
          <cell r="F44">
            <v>0</v>
          </cell>
          <cell r="G44">
            <v>31079377</v>
          </cell>
          <cell r="H44">
            <v>31079377</v>
          </cell>
          <cell r="I44">
            <v>31851627</v>
          </cell>
          <cell r="J44">
            <v>184000</v>
          </cell>
          <cell r="K44">
            <v>0</v>
          </cell>
          <cell r="L44">
            <v>0</v>
          </cell>
          <cell r="M44">
            <v>1351938</v>
          </cell>
          <cell r="N44">
            <v>1535938</v>
          </cell>
          <cell r="O44">
            <v>12431750</v>
          </cell>
          <cell r="P44">
            <v>0</v>
          </cell>
          <cell r="Q44">
            <v>12240</v>
          </cell>
          <cell r="R44">
            <v>12443990</v>
          </cell>
          <cell r="S44">
            <v>21000</v>
          </cell>
          <cell r="T44">
            <v>0</v>
          </cell>
          <cell r="U44">
            <v>0</v>
          </cell>
          <cell r="V44">
            <v>399560</v>
          </cell>
          <cell r="W44">
            <v>391250</v>
          </cell>
          <cell r="X44">
            <v>0</v>
          </cell>
          <cell r="Y44">
            <v>391250</v>
          </cell>
          <cell r="Z44">
            <v>0</v>
          </cell>
          <cell r="AA44">
            <v>0</v>
          </cell>
          <cell r="AB44">
            <v>45</v>
          </cell>
          <cell r="AC44">
            <v>360000</v>
          </cell>
          <cell r="AD44">
            <v>378</v>
          </cell>
          <cell r="AE44">
            <v>2268000</v>
          </cell>
          <cell r="AF44">
            <v>0</v>
          </cell>
          <cell r="AG44">
            <v>104100</v>
          </cell>
          <cell r="AH44">
            <v>104100</v>
          </cell>
          <cell r="AI44">
            <v>0</v>
          </cell>
          <cell r="AJ44">
            <v>48603215</v>
          </cell>
          <cell r="AK44">
            <v>471030</v>
          </cell>
          <cell r="AL44">
            <v>94206</v>
          </cell>
          <cell r="AM44">
            <v>0</v>
          </cell>
          <cell r="AN44">
            <v>0</v>
          </cell>
          <cell r="AO44">
            <v>0</v>
          </cell>
          <cell r="AP44">
            <v>4873000</v>
          </cell>
          <cell r="AQ44">
            <v>0</v>
          </cell>
          <cell r="AR44">
            <v>20000000</v>
          </cell>
          <cell r="AS44">
            <v>25438236</v>
          </cell>
          <cell r="AT44">
            <v>23164979</v>
          </cell>
          <cell r="AU44">
            <v>486000</v>
          </cell>
          <cell r="AV44">
            <v>22678979</v>
          </cell>
          <cell r="AW44">
            <v>47067277</v>
          </cell>
          <cell r="AX44">
            <v>34623287</v>
          </cell>
          <cell r="AY44">
            <v>0</v>
          </cell>
          <cell r="AZ44">
            <v>12443990</v>
          </cell>
          <cell r="BA44">
            <v>47067277</v>
          </cell>
          <cell r="BB44">
            <v>2493286</v>
          </cell>
          <cell r="BC44">
            <v>2685054</v>
          </cell>
          <cell r="BD44">
            <v>-190568</v>
          </cell>
        </row>
        <row r="45">
          <cell r="A45" t="str">
            <v>t340001</v>
          </cell>
          <cell r="B45" t="str">
            <v>t34</v>
          </cell>
          <cell r="C45" t="str">
            <v>NguyÔn ThÕ Tiªu</v>
          </cell>
          <cell r="D45">
            <v>1</v>
          </cell>
          <cell r="E45">
            <v>3.46</v>
          </cell>
          <cell r="G45">
            <v>1061341</v>
          </cell>
          <cell r="H45">
            <v>1061341</v>
          </cell>
          <cell r="I45">
            <v>1106341</v>
          </cell>
          <cell r="J45">
            <v>6000</v>
          </cell>
          <cell r="M45">
            <v>35144</v>
          </cell>
          <cell r="N45">
            <v>41144</v>
          </cell>
          <cell r="O45">
            <v>424530</v>
          </cell>
          <cell r="P45">
            <v>0</v>
          </cell>
          <cell r="R45">
            <v>424530</v>
          </cell>
          <cell r="S45">
            <v>21000</v>
          </cell>
          <cell r="V45">
            <v>27940</v>
          </cell>
          <cell r="Y45">
            <v>0</v>
          </cell>
          <cell r="AA45">
            <v>0</v>
          </cell>
          <cell r="AB45">
            <v>3</v>
          </cell>
          <cell r="AC45">
            <v>24000</v>
          </cell>
          <cell r="AD45">
            <v>18</v>
          </cell>
          <cell r="AE45">
            <v>108000</v>
          </cell>
          <cell r="AF45">
            <v>0</v>
          </cell>
          <cell r="AG45">
            <v>0</v>
          </cell>
          <cell r="AH45">
            <v>0</v>
          </cell>
          <cell r="AJ45">
            <v>1707955</v>
          </cell>
          <cell r="AK45">
            <v>36330</v>
          </cell>
          <cell r="AL45">
            <v>7266</v>
          </cell>
          <cell r="AM45">
            <v>0</v>
          </cell>
          <cell r="AO45">
            <v>0</v>
          </cell>
          <cell r="AP45">
            <v>107000</v>
          </cell>
          <cell r="AQ45">
            <v>0</v>
          </cell>
          <cell r="AR45">
            <v>1000000</v>
          </cell>
          <cell r="AS45">
            <v>1150596</v>
          </cell>
          <cell r="AT45">
            <v>557359</v>
          </cell>
          <cell r="AU45">
            <v>17000</v>
          </cell>
          <cell r="AV45">
            <v>540359</v>
          </cell>
          <cell r="AW45">
            <v>1666811</v>
          </cell>
          <cell r="AX45">
            <v>1242281</v>
          </cell>
          <cell r="AZ45">
            <v>424530</v>
          </cell>
          <cell r="BA45">
            <v>1666811</v>
          </cell>
          <cell r="BB45">
            <v>102530</v>
          </cell>
          <cell r="BC45">
            <v>90351</v>
          </cell>
          <cell r="BD45">
            <v>12179</v>
          </cell>
        </row>
        <row r="46">
          <cell r="A46" t="str">
            <v>t340002</v>
          </cell>
          <cell r="B46" t="str">
            <v>t34</v>
          </cell>
          <cell r="C46" t="str">
            <v>Ph¹m Ngäc VÜnh</v>
          </cell>
          <cell r="D46">
            <v>1</v>
          </cell>
          <cell r="E46">
            <v>3.46</v>
          </cell>
          <cell r="G46">
            <v>1279200</v>
          </cell>
          <cell r="H46">
            <v>1279200</v>
          </cell>
          <cell r="I46">
            <v>1311200</v>
          </cell>
          <cell r="J46">
            <v>8000</v>
          </cell>
          <cell r="M46">
            <v>42500</v>
          </cell>
          <cell r="N46">
            <v>50500</v>
          </cell>
          <cell r="O46">
            <v>511680</v>
          </cell>
          <cell r="P46">
            <v>0</v>
          </cell>
          <cell r="R46">
            <v>511680</v>
          </cell>
          <cell r="V46">
            <v>27940</v>
          </cell>
          <cell r="Y46">
            <v>0</v>
          </cell>
          <cell r="AA46">
            <v>0</v>
          </cell>
          <cell r="AB46">
            <v>4</v>
          </cell>
          <cell r="AC46">
            <v>32000</v>
          </cell>
          <cell r="AD46">
            <v>20</v>
          </cell>
          <cell r="AE46">
            <v>120000</v>
          </cell>
          <cell r="AF46">
            <v>0</v>
          </cell>
          <cell r="AG46">
            <v>0</v>
          </cell>
          <cell r="AH46">
            <v>0</v>
          </cell>
          <cell r="AJ46">
            <v>2021320</v>
          </cell>
          <cell r="AK46">
            <v>36330</v>
          </cell>
          <cell r="AL46">
            <v>7266</v>
          </cell>
          <cell r="AM46">
            <v>0</v>
          </cell>
          <cell r="AO46">
            <v>0</v>
          </cell>
          <cell r="AP46">
            <v>-59000</v>
          </cell>
          <cell r="AQ46">
            <v>0</v>
          </cell>
          <cell r="AR46">
            <v>1500000</v>
          </cell>
          <cell r="AS46">
            <v>1484596</v>
          </cell>
          <cell r="AT46">
            <v>536724</v>
          </cell>
          <cell r="AU46">
            <v>20000</v>
          </cell>
          <cell r="AV46">
            <v>516724</v>
          </cell>
          <cell r="AW46">
            <v>1970820</v>
          </cell>
          <cell r="AX46">
            <v>1459140</v>
          </cell>
          <cell r="AZ46">
            <v>511680</v>
          </cell>
          <cell r="BA46">
            <v>1970820</v>
          </cell>
          <cell r="BB46">
            <v>231300</v>
          </cell>
          <cell r="BC46">
            <v>204100</v>
          </cell>
          <cell r="BD46">
            <v>27200</v>
          </cell>
        </row>
        <row r="47">
          <cell r="A47" t="str">
            <v>t340003</v>
          </cell>
          <cell r="B47" t="str">
            <v>t34</v>
          </cell>
          <cell r="C47" t="str">
            <v>Ph¹m B¸ Tþ</v>
          </cell>
          <cell r="D47">
            <v>1</v>
          </cell>
          <cell r="E47">
            <v>3.46</v>
          </cell>
          <cell r="G47">
            <v>1219500</v>
          </cell>
          <cell r="H47">
            <v>1219500</v>
          </cell>
          <cell r="I47">
            <v>1251500</v>
          </cell>
          <cell r="J47">
            <v>8000</v>
          </cell>
          <cell r="M47">
            <v>31100</v>
          </cell>
          <cell r="N47">
            <v>39100</v>
          </cell>
          <cell r="O47">
            <v>487800</v>
          </cell>
          <cell r="P47">
            <v>0</v>
          </cell>
          <cell r="R47">
            <v>487800</v>
          </cell>
          <cell r="V47">
            <v>27940</v>
          </cell>
          <cell r="Y47">
            <v>0</v>
          </cell>
          <cell r="AA47">
            <v>0</v>
          </cell>
          <cell r="AB47">
            <v>4</v>
          </cell>
          <cell r="AC47">
            <v>32000</v>
          </cell>
          <cell r="AD47">
            <v>19</v>
          </cell>
          <cell r="AE47">
            <v>114000</v>
          </cell>
          <cell r="AF47">
            <v>0</v>
          </cell>
          <cell r="AG47">
            <v>0</v>
          </cell>
          <cell r="AH47">
            <v>0</v>
          </cell>
          <cell r="AJ47">
            <v>1920340</v>
          </cell>
          <cell r="AK47">
            <v>36330</v>
          </cell>
          <cell r="AL47">
            <v>7266</v>
          </cell>
          <cell r="AM47">
            <v>0</v>
          </cell>
          <cell r="AO47">
            <v>0</v>
          </cell>
          <cell r="AP47">
            <v>46000</v>
          </cell>
          <cell r="AQ47">
            <v>0</v>
          </cell>
          <cell r="AR47">
            <v>1000000</v>
          </cell>
          <cell r="AS47">
            <v>1089596</v>
          </cell>
          <cell r="AT47">
            <v>830744</v>
          </cell>
          <cell r="AU47">
            <v>19000</v>
          </cell>
          <cell r="AV47">
            <v>811744</v>
          </cell>
          <cell r="AW47">
            <v>1881240</v>
          </cell>
          <cell r="AX47">
            <v>1393440</v>
          </cell>
          <cell r="AZ47">
            <v>487800</v>
          </cell>
          <cell r="BA47">
            <v>1881240</v>
          </cell>
          <cell r="BB47">
            <v>126800</v>
          </cell>
          <cell r="BC47">
            <v>111900</v>
          </cell>
          <cell r="BD47">
            <v>14900</v>
          </cell>
        </row>
        <row r="48">
          <cell r="A48" t="str">
            <v>t340004</v>
          </cell>
          <cell r="B48" t="str">
            <v>t34</v>
          </cell>
          <cell r="C48" t="str">
            <v>Hoµng V¨n  DËu</v>
          </cell>
          <cell r="D48">
            <v>1</v>
          </cell>
          <cell r="E48">
            <v>3.46</v>
          </cell>
          <cell r="G48">
            <v>1542900</v>
          </cell>
          <cell r="H48">
            <v>1542900</v>
          </cell>
          <cell r="I48">
            <v>1574900</v>
          </cell>
          <cell r="J48">
            <v>10000</v>
          </cell>
          <cell r="M48">
            <v>29700</v>
          </cell>
          <cell r="N48">
            <v>39700</v>
          </cell>
          <cell r="O48">
            <v>617160</v>
          </cell>
          <cell r="P48">
            <v>0</v>
          </cell>
          <cell r="R48">
            <v>617160</v>
          </cell>
          <cell r="V48">
            <v>27940</v>
          </cell>
          <cell r="Y48">
            <v>0</v>
          </cell>
          <cell r="AA48">
            <v>0</v>
          </cell>
          <cell r="AB48">
            <v>4</v>
          </cell>
          <cell r="AC48">
            <v>32000</v>
          </cell>
          <cell r="AD48">
            <v>24</v>
          </cell>
          <cell r="AE48">
            <v>144000</v>
          </cell>
          <cell r="AF48">
            <v>0</v>
          </cell>
          <cell r="AG48">
            <v>0</v>
          </cell>
          <cell r="AH48">
            <v>0</v>
          </cell>
          <cell r="AJ48">
            <v>2403700</v>
          </cell>
          <cell r="AK48">
            <v>36330</v>
          </cell>
          <cell r="AL48">
            <v>7266</v>
          </cell>
          <cell r="AM48">
            <v>0</v>
          </cell>
          <cell r="AO48">
            <v>0</v>
          </cell>
          <cell r="AQ48">
            <v>0</v>
          </cell>
          <cell r="AR48">
            <v>1500000</v>
          </cell>
          <cell r="AS48">
            <v>1543596</v>
          </cell>
          <cell r="AT48">
            <v>860104</v>
          </cell>
          <cell r="AU48">
            <v>24000</v>
          </cell>
          <cell r="AV48">
            <v>836104</v>
          </cell>
          <cell r="AW48">
            <v>2364000</v>
          </cell>
          <cell r="AX48">
            <v>1746840</v>
          </cell>
          <cell r="AZ48">
            <v>617160</v>
          </cell>
          <cell r="BA48">
            <v>2364000</v>
          </cell>
          <cell r="BB48">
            <v>158100</v>
          </cell>
          <cell r="BC48">
            <v>139500</v>
          </cell>
          <cell r="BD48">
            <v>18600</v>
          </cell>
        </row>
        <row r="49">
          <cell r="A49" t="str">
            <v>t340005</v>
          </cell>
          <cell r="B49" t="str">
            <v>t34</v>
          </cell>
          <cell r="C49" t="str">
            <v>TrÇn V¨n B×nh</v>
          </cell>
          <cell r="D49">
            <v>1</v>
          </cell>
          <cell r="E49">
            <v>3.46</v>
          </cell>
          <cell r="G49">
            <v>342200</v>
          </cell>
          <cell r="H49">
            <v>342200</v>
          </cell>
          <cell r="I49">
            <v>374200</v>
          </cell>
          <cell r="M49">
            <v>5900</v>
          </cell>
          <cell r="N49">
            <v>5900</v>
          </cell>
          <cell r="O49">
            <v>136880</v>
          </cell>
          <cell r="P49">
            <v>0</v>
          </cell>
          <cell r="R49">
            <v>136880</v>
          </cell>
          <cell r="V49">
            <v>27940</v>
          </cell>
          <cell r="Y49">
            <v>0</v>
          </cell>
          <cell r="AA49">
            <v>0</v>
          </cell>
          <cell r="AB49">
            <v>4</v>
          </cell>
          <cell r="AC49">
            <v>32000</v>
          </cell>
          <cell r="AD49">
            <v>7</v>
          </cell>
          <cell r="AE49">
            <v>42000</v>
          </cell>
          <cell r="AF49">
            <v>0</v>
          </cell>
          <cell r="AG49">
            <v>0</v>
          </cell>
          <cell r="AH49">
            <v>0</v>
          </cell>
          <cell r="AJ49">
            <v>586920</v>
          </cell>
          <cell r="AK49">
            <v>36330</v>
          </cell>
          <cell r="AL49">
            <v>7266</v>
          </cell>
          <cell r="AM49">
            <v>0</v>
          </cell>
          <cell r="AO49">
            <v>0</v>
          </cell>
          <cell r="AP49">
            <v>111000</v>
          </cell>
          <cell r="AQ49">
            <v>0</v>
          </cell>
          <cell r="AS49">
            <v>154596</v>
          </cell>
          <cell r="AT49">
            <v>432324</v>
          </cell>
          <cell r="AU49">
            <v>6000</v>
          </cell>
          <cell r="AV49">
            <v>426324</v>
          </cell>
          <cell r="AW49">
            <v>581020</v>
          </cell>
          <cell r="AX49">
            <v>444140</v>
          </cell>
          <cell r="AZ49">
            <v>136880</v>
          </cell>
          <cell r="BA49">
            <v>581020</v>
          </cell>
          <cell r="BC49">
            <v>0</v>
          </cell>
          <cell r="BD49">
            <v>0</v>
          </cell>
        </row>
        <row r="50">
          <cell r="A50" t="str">
            <v>t340006</v>
          </cell>
          <cell r="B50" t="str">
            <v>t34</v>
          </cell>
          <cell r="C50" t="str">
            <v>Lª V¨n Th­ëng</v>
          </cell>
          <cell r="D50">
            <v>1</v>
          </cell>
          <cell r="E50">
            <v>3.46</v>
          </cell>
          <cell r="G50">
            <v>1381500</v>
          </cell>
          <cell r="H50">
            <v>1381500</v>
          </cell>
          <cell r="I50">
            <v>1413500</v>
          </cell>
          <cell r="J50">
            <v>6000</v>
          </cell>
          <cell r="M50">
            <v>29800</v>
          </cell>
          <cell r="N50">
            <v>35800</v>
          </cell>
          <cell r="O50">
            <v>552600</v>
          </cell>
          <cell r="P50">
            <v>0</v>
          </cell>
          <cell r="R50">
            <v>552600</v>
          </cell>
          <cell r="V50">
            <v>27940</v>
          </cell>
          <cell r="Y50">
            <v>0</v>
          </cell>
          <cell r="AA50">
            <v>0</v>
          </cell>
          <cell r="AB50">
            <v>4</v>
          </cell>
          <cell r="AC50">
            <v>32000</v>
          </cell>
          <cell r="AD50">
            <v>22</v>
          </cell>
          <cell r="AE50">
            <v>132000</v>
          </cell>
          <cell r="AF50">
            <v>0</v>
          </cell>
          <cell r="AG50">
            <v>0</v>
          </cell>
          <cell r="AH50">
            <v>0</v>
          </cell>
          <cell r="AJ50">
            <v>2161840</v>
          </cell>
          <cell r="AK50">
            <v>36330</v>
          </cell>
          <cell r="AL50">
            <v>7266</v>
          </cell>
          <cell r="AM50">
            <v>0</v>
          </cell>
          <cell r="AO50">
            <v>0</v>
          </cell>
          <cell r="AP50">
            <v>77000</v>
          </cell>
          <cell r="AQ50">
            <v>0</v>
          </cell>
          <cell r="AR50">
            <v>1000000</v>
          </cell>
          <cell r="AS50">
            <v>1120596</v>
          </cell>
          <cell r="AT50">
            <v>1041244</v>
          </cell>
          <cell r="AU50">
            <v>22000</v>
          </cell>
          <cell r="AV50">
            <v>1019244</v>
          </cell>
          <cell r="AW50">
            <v>2126040</v>
          </cell>
          <cell r="AX50">
            <v>1573440</v>
          </cell>
          <cell r="AZ50">
            <v>552600</v>
          </cell>
          <cell r="BA50">
            <v>2126040</v>
          </cell>
          <cell r="BB50">
            <v>234600</v>
          </cell>
          <cell r="BC50">
            <v>207000</v>
          </cell>
          <cell r="BD50">
            <v>27600</v>
          </cell>
        </row>
        <row r="51">
          <cell r="A51" t="str">
            <v>t340007</v>
          </cell>
          <cell r="B51" t="str">
            <v>t34</v>
          </cell>
          <cell r="C51" t="str">
            <v>NguyÔn Danh ThÞnh</v>
          </cell>
          <cell r="D51">
            <v>1</v>
          </cell>
          <cell r="E51">
            <v>3.46</v>
          </cell>
          <cell r="H51">
            <v>0</v>
          </cell>
          <cell r="I51">
            <v>356250</v>
          </cell>
          <cell r="N51">
            <v>0</v>
          </cell>
          <cell r="O51">
            <v>0</v>
          </cell>
          <cell r="P51">
            <v>0</v>
          </cell>
          <cell r="R51">
            <v>0</v>
          </cell>
          <cell r="V51">
            <v>27940</v>
          </cell>
          <cell r="W51">
            <v>356250</v>
          </cell>
          <cell r="Y51">
            <v>356250</v>
          </cell>
          <cell r="AA51">
            <v>0</v>
          </cell>
          <cell r="AC51">
            <v>0</v>
          </cell>
          <cell r="AD51">
            <v>16</v>
          </cell>
          <cell r="AE51">
            <v>96000</v>
          </cell>
          <cell r="AF51">
            <v>0</v>
          </cell>
          <cell r="AG51">
            <v>0</v>
          </cell>
          <cell r="AH51">
            <v>0</v>
          </cell>
          <cell r="AJ51">
            <v>480190</v>
          </cell>
          <cell r="AK51">
            <v>36330</v>
          </cell>
          <cell r="AL51">
            <v>7266</v>
          </cell>
          <cell r="AM51">
            <v>0</v>
          </cell>
          <cell r="AO51">
            <v>0</v>
          </cell>
          <cell r="AP51">
            <v>120000</v>
          </cell>
          <cell r="AQ51">
            <v>0</v>
          </cell>
          <cell r="AS51">
            <v>163596</v>
          </cell>
          <cell r="AT51">
            <v>316594</v>
          </cell>
          <cell r="AU51">
            <v>5000</v>
          </cell>
          <cell r="AV51">
            <v>311594</v>
          </cell>
          <cell r="AW51">
            <v>480190</v>
          </cell>
          <cell r="AX51">
            <v>480190</v>
          </cell>
          <cell r="AZ51">
            <v>0</v>
          </cell>
          <cell r="BA51">
            <v>480190</v>
          </cell>
          <cell r="BB51">
            <v>231000</v>
          </cell>
          <cell r="BC51">
            <v>203900</v>
          </cell>
          <cell r="BD51">
            <v>27100</v>
          </cell>
        </row>
        <row r="52">
          <cell r="A52" t="str">
            <v>t340008</v>
          </cell>
          <cell r="B52" t="str">
            <v>t34</v>
          </cell>
          <cell r="C52" t="str">
            <v>Vò §×nh Biªn</v>
          </cell>
          <cell r="D52">
            <v>1</v>
          </cell>
          <cell r="E52">
            <v>3.46</v>
          </cell>
          <cell r="G52">
            <v>1369600</v>
          </cell>
          <cell r="H52">
            <v>1369600</v>
          </cell>
          <cell r="I52">
            <v>1401600</v>
          </cell>
          <cell r="J52">
            <v>6000</v>
          </cell>
          <cell r="M52">
            <v>46800</v>
          </cell>
          <cell r="N52">
            <v>52800</v>
          </cell>
          <cell r="O52">
            <v>547840</v>
          </cell>
          <cell r="P52">
            <v>0</v>
          </cell>
          <cell r="R52">
            <v>547840</v>
          </cell>
          <cell r="V52">
            <v>27940</v>
          </cell>
          <cell r="Y52">
            <v>0</v>
          </cell>
          <cell r="AA52">
            <v>0</v>
          </cell>
          <cell r="AB52">
            <v>4</v>
          </cell>
          <cell r="AC52">
            <v>32000</v>
          </cell>
          <cell r="AD52">
            <v>22</v>
          </cell>
          <cell r="AE52">
            <v>132000</v>
          </cell>
          <cell r="AF52">
            <v>0</v>
          </cell>
          <cell r="AG52">
            <v>0</v>
          </cell>
          <cell r="AH52">
            <v>0</v>
          </cell>
          <cell r="AJ52">
            <v>2162180</v>
          </cell>
          <cell r="AK52">
            <v>36330</v>
          </cell>
          <cell r="AL52">
            <v>7266</v>
          </cell>
          <cell r="AM52">
            <v>0</v>
          </cell>
          <cell r="AO52">
            <v>0</v>
          </cell>
          <cell r="AQ52">
            <v>0</v>
          </cell>
          <cell r="AR52">
            <v>1500000</v>
          </cell>
          <cell r="AS52">
            <v>1543596</v>
          </cell>
          <cell r="AT52">
            <v>618584</v>
          </cell>
          <cell r="AU52">
            <v>22000</v>
          </cell>
          <cell r="AV52">
            <v>596584</v>
          </cell>
          <cell r="AW52">
            <v>2109380</v>
          </cell>
          <cell r="AX52">
            <v>1561540</v>
          </cell>
          <cell r="AZ52">
            <v>547840</v>
          </cell>
          <cell r="BA52">
            <v>2109380</v>
          </cell>
          <cell r="BC52">
            <v>0</v>
          </cell>
          <cell r="BD52">
            <v>0</v>
          </cell>
        </row>
        <row r="53">
          <cell r="A53" t="str">
            <v>t340009</v>
          </cell>
          <cell r="B53" t="str">
            <v>t34</v>
          </cell>
          <cell r="C53" t="str">
            <v>TrÇn V¨n Thôy</v>
          </cell>
          <cell r="D53">
            <v>1</v>
          </cell>
          <cell r="E53">
            <v>2.44</v>
          </cell>
          <cell r="G53">
            <v>1248400</v>
          </cell>
          <cell r="H53">
            <v>1248400</v>
          </cell>
          <cell r="I53">
            <v>1280400</v>
          </cell>
          <cell r="J53">
            <v>10000</v>
          </cell>
          <cell r="M53">
            <v>42500</v>
          </cell>
          <cell r="N53">
            <v>52500</v>
          </cell>
          <cell r="O53">
            <v>499360</v>
          </cell>
          <cell r="P53">
            <v>0</v>
          </cell>
          <cell r="R53">
            <v>499360</v>
          </cell>
          <cell r="V53">
            <v>19700</v>
          </cell>
          <cell r="Y53">
            <v>0</v>
          </cell>
          <cell r="AA53">
            <v>0</v>
          </cell>
          <cell r="AB53">
            <v>4</v>
          </cell>
          <cell r="AC53">
            <v>32000</v>
          </cell>
          <cell r="AD53">
            <v>20</v>
          </cell>
          <cell r="AE53">
            <v>120000</v>
          </cell>
          <cell r="AF53">
            <v>0</v>
          </cell>
          <cell r="AG53">
            <v>0</v>
          </cell>
          <cell r="AH53">
            <v>0</v>
          </cell>
          <cell r="AJ53">
            <v>1971960</v>
          </cell>
          <cell r="AK53">
            <v>25620</v>
          </cell>
          <cell r="AL53">
            <v>5124</v>
          </cell>
          <cell r="AM53">
            <v>0</v>
          </cell>
          <cell r="AO53">
            <v>0</v>
          </cell>
          <cell r="AQ53">
            <v>0</v>
          </cell>
          <cell r="AR53">
            <v>1000000</v>
          </cell>
          <cell r="AS53">
            <v>1030744</v>
          </cell>
          <cell r="AT53">
            <v>941216</v>
          </cell>
          <cell r="AU53">
            <v>20000</v>
          </cell>
          <cell r="AV53">
            <v>921216</v>
          </cell>
          <cell r="AW53">
            <v>1919460</v>
          </cell>
          <cell r="AX53">
            <v>1420100</v>
          </cell>
          <cell r="AZ53">
            <v>499360</v>
          </cell>
          <cell r="BA53">
            <v>1919460</v>
          </cell>
          <cell r="BB53">
            <v>233200</v>
          </cell>
          <cell r="BC53">
            <v>205800</v>
          </cell>
          <cell r="BD53">
            <v>27400</v>
          </cell>
        </row>
        <row r="54">
          <cell r="A54" t="str">
            <v>t340010</v>
          </cell>
          <cell r="B54" t="str">
            <v>t34</v>
          </cell>
          <cell r="C54" t="str">
            <v>NguyÔn M¹nh Phong</v>
          </cell>
          <cell r="D54">
            <v>1</v>
          </cell>
          <cell r="E54">
            <v>2.44</v>
          </cell>
          <cell r="G54">
            <v>1330900</v>
          </cell>
          <cell r="H54">
            <v>1330900</v>
          </cell>
          <cell r="I54">
            <v>1380400</v>
          </cell>
          <cell r="J54">
            <v>8000</v>
          </cell>
          <cell r="M54">
            <v>27400</v>
          </cell>
          <cell r="N54">
            <v>35400</v>
          </cell>
          <cell r="O54">
            <v>532360</v>
          </cell>
          <cell r="P54">
            <v>0</v>
          </cell>
          <cell r="Q54">
            <v>6120</v>
          </cell>
          <cell r="R54">
            <v>538480</v>
          </cell>
          <cell r="V54">
            <v>19700</v>
          </cell>
          <cell r="W54">
            <v>17500</v>
          </cell>
          <cell r="Y54">
            <v>17500</v>
          </cell>
          <cell r="AA54">
            <v>0</v>
          </cell>
          <cell r="AB54">
            <v>4</v>
          </cell>
          <cell r="AC54">
            <v>32000</v>
          </cell>
          <cell r="AD54">
            <v>20</v>
          </cell>
          <cell r="AE54">
            <v>120000</v>
          </cell>
          <cell r="AF54">
            <v>0</v>
          </cell>
          <cell r="AG54">
            <v>0</v>
          </cell>
          <cell r="AH54">
            <v>0</v>
          </cell>
          <cell r="AJ54">
            <v>2093980</v>
          </cell>
          <cell r="AK54">
            <v>25620</v>
          </cell>
          <cell r="AL54">
            <v>5124</v>
          </cell>
          <cell r="AM54">
            <v>0</v>
          </cell>
          <cell r="AO54">
            <v>0</v>
          </cell>
          <cell r="AP54">
            <v>6000</v>
          </cell>
          <cell r="AQ54">
            <v>0</v>
          </cell>
          <cell r="AR54">
            <v>1000000</v>
          </cell>
          <cell r="AS54">
            <v>1036744</v>
          </cell>
          <cell r="AT54">
            <v>1057236</v>
          </cell>
          <cell r="AU54">
            <v>21000</v>
          </cell>
          <cell r="AV54">
            <v>1036236</v>
          </cell>
          <cell r="AW54">
            <v>2058580</v>
          </cell>
          <cell r="AX54">
            <v>1520100</v>
          </cell>
          <cell r="AZ54">
            <v>538480</v>
          </cell>
          <cell r="BA54">
            <v>2058580</v>
          </cell>
          <cell r="BB54">
            <v>133500</v>
          </cell>
          <cell r="BC54">
            <v>117800</v>
          </cell>
          <cell r="BD54">
            <v>15700</v>
          </cell>
        </row>
        <row r="55">
          <cell r="A55" t="str">
            <v>t340011</v>
          </cell>
          <cell r="B55" t="str">
            <v>t34</v>
          </cell>
          <cell r="C55" t="str">
            <v>Ph¹m V¨n Phó</v>
          </cell>
          <cell r="D55">
            <v>1</v>
          </cell>
          <cell r="E55">
            <v>2.44</v>
          </cell>
          <cell r="G55">
            <v>1535200</v>
          </cell>
          <cell r="H55">
            <v>1535200</v>
          </cell>
          <cell r="I55">
            <v>1567200</v>
          </cell>
          <cell r="J55">
            <v>8000</v>
          </cell>
          <cell r="M55">
            <v>46800</v>
          </cell>
          <cell r="N55">
            <v>54800</v>
          </cell>
          <cell r="O55">
            <v>614080</v>
          </cell>
          <cell r="P55">
            <v>0</v>
          </cell>
          <cell r="R55">
            <v>614080</v>
          </cell>
          <cell r="V55">
            <v>19700</v>
          </cell>
          <cell r="Y55">
            <v>0</v>
          </cell>
          <cell r="AA55">
            <v>0</v>
          </cell>
          <cell r="AB55">
            <v>4</v>
          </cell>
          <cell r="AC55">
            <v>32000</v>
          </cell>
          <cell r="AD55">
            <v>23</v>
          </cell>
          <cell r="AE55">
            <v>138000</v>
          </cell>
          <cell r="AF55">
            <v>0</v>
          </cell>
          <cell r="AG55">
            <v>0</v>
          </cell>
          <cell r="AH55">
            <v>0</v>
          </cell>
          <cell r="AJ55">
            <v>2393780</v>
          </cell>
          <cell r="AK55">
            <v>25620</v>
          </cell>
          <cell r="AL55">
            <v>5124</v>
          </cell>
          <cell r="AM55">
            <v>0</v>
          </cell>
          <cell r="AO55">
            <v>0</v>
          </cell>
          <cell r="AP55">
            <v>101000</v>
          </cell>
          <cell r="AQ55">
            <v>0</v>
          </cell>
          <cell r="AR55">
            <v>1000000</v>
          </cell>
          <cell r="AS55">
            <v>1131744</v>
          </cell>
          <cell r="AT55">
            <v>1262036</v>
          </cell>
          <cell r="AU55">
            <v>24000</v>
          </cell>
          <cell r="AV55">
            <v>1238036</v>
          </cell>
          <cell r="AW55">
            <v>2338980</v>
          </cell>
          <cell r="AX55">
            <v>1724900</v>
          </cell>
          <cell r="AZ55">
            <v>614080</v>
          </cell>
          <cell r="BA55">
            <v>2338980</v>
          </cell>
          <cell r="BB55">
            <v>85200</v>
          </cell>
          <cell r="BC55">
            <v>75200</v>
          </cell>
          <cell r="BD55">
            <v>10000</v>
          </cell>
        </row>
        <row r="56">
          <cell r="A56" t="str">
            <v>t340012</v>
          </cell>
          <cell r="B56" t="str">
            <v>t34</v>
          </cell>
          <cell r="C56" t="str">
            <v>NguyÔn V¨n H­ng</v>
          </cell>
          <cell r="D56">
            <v>1</v>
          </cell>
          <cell r="E56">
            <v>2.44</v>
          </cell>
          <cell r="G56">
            <v>847700</v>
          </cell>
          <cell r="H56">
            <v>847700</v>
          </cell>
          <cell r="I56">
            <v>881200</v>
          </cell>
          <cell r="J56">
            <v>6000</v>
          </cell>
          <cell r="M56">
            <v>27800</v>
          </cell>
          <cell r="N56">
            <v>33800</v>
          </cell>
          <cell r="O56">
            <v>339080</v>
          </cell>
          <cell r="P56">
            <v>0</v>
          </cell>
          <cell r="Q56">
            <v>6120</v>
          </cell>
          <cell r="R56">
            <v>345200</v>
          </cell>
          <cell r="V56">
            <v>29550</v>
          </cell>
          <cell r="W56">
            <v>17500</v>
          </cell>
          <cell r="Y56">
            <v>17500</v>
          </cell>
          <cell r="AA56">
            <v>0</v>
          </cell>
          <cell r="AB56">
            <v>2</v>
          </cell>
          <cell r="AC56">
            <v>16000</v>
          </cell>
          <cell r="AD56">
            <v>14</v>
          </cell>
          <cell r="AE56">
            <v>84000</v>
          </cell>
          <cell r="AF56">
            <v>0</v>
          </cell>
          <cell r="AG56">
            <v>44300</v>
          </cell>
          <cell r="AH56">
            <v>44300</v>
          </cell>
          <cell r="AJ56">
            <v>1418050</v>
          </cell>
          <cell r="AK56">
            <v>25620</v>
          </cell>
          <cell r="AL56">
            <v>5124</v>
          </cell>
          <cell r="AM56">
            <v>0</v>
          </cell>
          <cell r="AO56">
            <v>0</v>
          </cell>
          <cell r="AP56">
            <v>24000</v>
          </cell>
          <cell r="AQ56">
            <v>0</v>
          </cell>
          <cell r="AR56">
            <v>1000000</v>
          </cell>
          <cell r="AS56">
            <v>1054744</v>
          </cell>
          <cell r="AT56">
            <v>363306</v>
          </cell>
          <cell r="AU56">
            <v>14000</v>
          </cell>
          <cell r="AV56">
            <v>349306</v>
          </cell>
          <cell r="AW56">
            <v>1384250</v>
          </cell>
          <cell r="AX56">
            <v>1039050</v>
          </cell>
          <cell r="AZ56">
            <v>345200</v>
          </cell>
          <cell r="BA56">
            <v>1384250</v>
          </cell>
          <cell r="BB56">
            <v>19700</v>
          </cell>
          <cell r="BC56">
            <v>0</v>
          </cell>
          <cell r="BD56">
            <v>19700</v>
          </cell>
        </row>
        <row r="57">
          <cell r="A57" t="str">
            <v>t340013</v>
          </cell>
          <cell r="B57" t="str">
            <v>t34</v>
          </cell>
          <cell r="C57" t="str">
            <v>NguyÔn V¨n ChiÕn</v>
          </cell>
          <cell r="D57">
            <v>1</v>
          </cell>
          <cell r="E57">
            <v>2.44</v>
          </cell>
          <cell r="G57">
            <v>1353800</v>
          </cell>
          <cell r="H57">
            <v>1353800</v>
          </cell>
          <cell r="I57">
            <v>1385800</v>
          </cell>
          <cell r="J57">
            <v>10000</v>
          </cell>
          <cell r="M57">
            <v>39000</v>
          </cell>
          <cell r="N57">
            <v>49000</v>
          </cell>
          <cell r="O57">
            <v>541520</v>
          </cell>
          <cell r="P57">
            <v>0</v>
          </cell>
          <cell r="R57">
            <v>541520</v>
          </cell>
          <cell r="V57">
            <v>19700</v>
          </cell>
          <cell r="Y57">
            <v>0</v>
          </cell>
          <cell r="AA57">
            <v>0</v>
          </cell>
          <cell r="AB57">
            <v>4</v>
          </cell>
          <cell r="AC57">
            <v>32000</v>
          </cell>
          <cell r="AD57">
            <v>20</v>
          </cell>
          <cell r="AE57">
            <v>120000</v>
          </cell>
          <cell r="AF57">
            <v>0</v>
          </cell>
          <cell r="AG57">
            <v>0</v>
          </cell>
          <cell r="AH57">
            <v>0</v>
          </cell>
          <cell r="AJ57">
            <v>2116020</v>
          </cell>
          <cell r="AK57">
            <v>25620</v>
          </cell>
          <cell r="AL57">
            <v>5124</v>
          </cell>
          <cell r="AM57">
            <v>0</v>
          </cell>
          <cell r="AO57">
            <v>0</v>
          </cell>
          <cell r="AP57">
            <v>-34000</v>
          </cell>
          <cell r="AQ57">
            <v>0</v>
          </cell>
          <cell r="AR57">
            <v>1500000</v>
          </cell>
          <cell r="AS57">
            <v>1496744</v>
          </cell>
          <cell r="AT57">
            <v>619276</v>
          </cell>
          <cell r="AU57">
            <v>21000</v>
          </cell>
          <cell r="AV57">
            <v>598276</v>
          </cell>
          <cell r="AW57">
            <v>2067020</v>
          </cell>
          <cell r="AX57">
            <v>1525500</v>
          </cell>
          <cell r="AZ57">
            <v>541520</v>
          </cell>
          <cell r="BA57">
            <v>2067020</v>
          </cell>
          <cell r="BB57">
            <v>230500</v>
          </cell>
          <cell r="BC57">
            <v>203400</v>
          </cell>
          <cell r="BD57">
            <v>27100</v>
          </cell>
        </row>
        <row r="58">
          <cell r="A58" t="str">
            <v>t340014</v>
          </cell>
          <cell r="B58" t="str">
            <v>t34</v>
          </cell>
          <cell r="C58" t="str">
            <v>TrÇn Minh TuÊn</v>
          </cell>
          <cell r="D58">
            <v>1</v>
          </cell>
          <cell r="E58">
            <v>1.7</v>
          </cell>
          <cell r="G58">
            <v>517500</v>
          </cell>
          <cell r="H58">
            <v>517500</v>
          </cell>
          <cell r="I58">
            <v>567000</v>
          </cell>
          <cell r="J58">
            <v>4000</v>
          </cell>
          <cell r="M58">
            <v>3800</v>
          </cell>
          <cell r="N58">
            <v>7800</v>
          </cell>
          <cell r="O58">
            <v>207000</v>
          </cell>
          <cell r="P58">
            <v>0</v>
          </cell>
          <cell r="Q58">
            <v>6120</v>
          </cell>
          <cell r="R58">
            <v>213120</v>
          </cell>
          <cell r="V58">
            <v>19700</v>
          </cell>
          <cell r="W58">
            <v>17500</v>
          </cell>
          <cell r="Y58">
            <v>17500</v>
          </cell>
          <cell r="AA58">
            <v>0</v>
          </cell>
          <cell r="AB58">
            <v>4</v>
          </cell>
          <cell r="AC58">
            <v>32000</v>
          </cell>
          <cell r="AD58">
            <v>10</v>
          </cell>
          <cell r="AE58">
            <v>60000</v>
          </cell>
          <cell r="AF58">
            <v>0</v>
          </cell>
          <cell r="AG58">
            <v>288300</v>
          </cell>
          <cell r="AH58">
            <v>288300</v>
          </cell>
          <cell r="AJ58">
            <v>1155920</v>
          </cell>
          <cell r="AK58">
            <v>17850</v>
          </cell>
          <cell r="AL58">
            <v>3570</v>
          </cell>
          <cell r="AM58">
            <v>0</v>
          </cell>
          <cell r="AO58">
            <v>0</v>
          </cell>
          <cell r="AP58">
            <v>80000</v>
          </cell>
          <cell r="AQ58">
            <v>0</v>
          </cell>
          <cell r="AR58">
            <v>1000000</v>
          </cell>
          <cell r="AS58">
            <v>1101420</v>
          </cell>
          <cell r="AT58">
            <v>54500</v>
          </cell>
          <cell r="AU58">
            <v>12000</v>
          </cell>
          <cell r="AV58">
            <v>42500</v>
          </cell>
          <cell r="AW58">
            <v>1148120</v>
          </cell>
          <cell r="AX58">
            <v>935000</v>
          </cell>
          <cell r="AZ58">
            <v>213120</v>
          </cell>
          <cell r="BA58">
            <v>1148120</v>
          </cell>
          <cell r="BB58">
            <v>232400</v>
          </cell>
          <cell r="BC58">
            <v>205100</v>
          </cell>
          <cell r="BD58">
            <v>27300</v>
          </cell>
        </row>
        <row r="59">
          <cell r="A59" t="str">
            <v>t340015</v>
          </cell>
          <cell r="B59" t="str">
            <v>t34</v>
          </cell>
          <cell r="C59" t="str">
            <v>§ç §¨ng H¶i</v>
          </cell>
          <cell r="D59">
            <v>1</v>
          </cell>
          <cell r="E59">
            <v>1.7</v>
          </cell>
          <cell r="G59">
            <v>1404600</v>
          </cell>
          <cell r="H59">
            <v>1404600</v>
          </cell>
          <cell r="I59">
            <v>1506600</v>
          </cell>
          <cell r="J59">
            <v>8000</v>
          </cell>
          <cell r="M59">
            <v>46700</v>
          </cell>
          <cell r="N59">
            <v>54700</v>
          </cell>
          <cell r="O59">
            <v>561840</v>
          </cell>
          <cell r="P59">
            <v>0</v>
          </cell>
          <cell r="Q59">
            <v>24500</v>
          </cell>
          <cell r="R59">
            <v>586340</v>
          </cell>
          <cell r="V59">
            <v>19700</v>
          </cell>
          <cell r="W59">
            <v>70000</v>
          </cell>
          <cell r="Y59">
            <v>70000</v>
          </cell>
          <cell r="AA59">
            <v>0</v>
          </cell>
          <cell r="AB59">
            <v>4</v>
          </cell>
          <cell r="AC59">
            <v>32000</v>
          </cell>
          <cell r="AD59">
            <v>22</v>
          </cell>
          <cell r="AE59">
            <v>132000</v>
          </cell>
          <cell r="AF59">
            <v>0</v>
          </cell>
          <cell r="AG59">
            <v>0</v>
          </cell>
          <cell r="AH59">
            <v>0</v>
          </cell>
          <cell r="AJ59">
            <v>2299340</v>
          </cell>
          <cell r="AK59">
            <v>17850</v>
          </cell>
          <cell r="AL59">
            <v>3570</v>
          </cell>
          <cell r="AM59">
            <v>0</v>
          </cell>
          <cell r="AO59">
            <v>0</v>
          </cell>
          <cell r="AP59">
            <v>-6000</v>
          </cell>
          <cell r="AQ59">
            <v>0</v>
          </cell>
          <cell r="AR59">
            <v>1500000</v>
          </cell>
          <cell r="AS59">
            <v>1515420</v>
          </cell>
          <cell r="AT59">
            <v>783920</v>
          </cell>
          <cell r="AU59">
            <v>23000</v>
          </cell>
          <cell r="AV59">
            <v>760920</v>
          </cell>
          <cell r="AW59">
            <v>2244640</v>
          </cell>
          <cell r="AX59">
            <v>1658300</v>
          </cell>
          <cell r="AZ59">
            <v>586340</v>
          </cell>
          <cell r="BA59">
            <v>2244640</v>
          </cell>
          <cell r="BB59">
            <v>194500</v>
          </cell>
          <cell r="BC59">
            <v>171700</v>
          </cell>
          <cell r="BD59">
            <v>22800</v>
          </cell>
        </row>
        <row r="60">
          <cell r="A60" t="str">
            <v>t340016</v>
          </cell>
          <cell r="B60" t="str">
            <v>t34</v>
          </cell>
          <cell r="C60" t="str">
            <v>Ph¹m V¨n VÜnh</v>
          </cell>
          <cell r="D60">
            <v>1</v>
          </cell>
          <cell r="E60">
            <v>1.7</v>
          </cell>
          <cell r="G60">
            <v>410600</v>
          </cell>
          <cell r="H60">
            <v>410600</v>
          </cell>
          <cell r="I60">
            <v>410600</v>
          </cell>
          <cell r="J60">
            <v>2000</v>
          </cell>
          <cell r="M60">
            <v>18500</v>
          </cell>
          <cell r="N60">
            <v>20500</v>
          </cell>
          <cell r="O60">
            <v>164000</v>
          </cell>
          <cell r="P60">
            <v>0</v>
          </cell>
          <cell r="R60">
            <v>164000</v>
          </cell>
          <cell r="V60">
            <v>13700</v>
          </cell>
          <cell r="Y60">
            <v>0</v>
          </cell>
          <cell r="AA60">
            <v>0</v>
          </cell>
          <cell r="AC60">
            <v>0</v>
          </cell>
          <cell r="AD60">
            <v>5</v>
          </cell>
          <cell r="AE60">
            <v>30000</v>
          </cell>
          <cell r="AF60">
            <v>0</v>
          </cell>
          <cell r="AG60">
            <v>0</v>
          </cell>
          <cell r="AH60">
            <v>0</v>
          </cell>
          <cell r="AJ60">
            <v>638800</v>
          </cell>
          <cell r="AK60">
            <v>17850</v>
          </cell>
          <cell r="AL60">
            <v>3570</v>
          </cell>
          <cell r="AM60">
            <v>0</v>
          </cell>
          <cell r="AO60">
            <v>0</v>
          </cell>
          <cell r="AQ60">
            <v>0</v>
          </cell>
          <cell r="AR60">
            <v>500000</v>
          </cell>
          <cell r="AS60">
            <v>521420</v>
          </cell>
          <cell r="AT60">
            <v>117380</v>
          </cell>
          <cell r="AU60">
            <v>6000</v>
          </cell>
          <cell r="AV60">
            <v>111380</v>
          </cell>
          <cell r="AW60">
            <v>618300</v>
          </cell>
          <cell r="AX60">
            <v>454300</v>
          </cell>
          <cell r="AZ60">
            <v>164000</v>
          </cell>
          <cell r="BA60">
            <v>618300</v>
          </cell>
          <cell r="BB60">
            <v>132600</v>
          </cell>
          <cell r="BC60">
            <v>117000</v>
          </cell>
          <cell r="BD60">
            <v>15600</v>
          </cell>
        </row>
        <row r="61">
          <cell r="A61" t="str">
            <v>t340017</v>
          </cell>
          <cell r="B61" t="str">
            <v>t34</v>
          </cell>
          <cell r="C61" t="str">
            <v>NguyÔn §øc Tµi</v>
          </cell>
          <cell r="D61">
            <v>1</v>
          </cell>
          <cell r="E61">
            <v>1.7</v>
          </cell>
          <cell r="G61">
            <v>1628000</v>
          </cell>
          <cell r="H61">
            <v>1628000</v>
          </cell>
          <cell r="I61">
            <v>1677500</v>
          </cell>
          <cell r="J61">
            <v>12000</v>
          </cell>
          <cell r="M61">
            <v>48300</v>
          </cell>
          <cell r="N61">
            <v>60300</v>
          </cell>
          <cell r="O61">
            <v>651200</v>
          </cell>
          <cell r="P61">
            <v>0</v>
          </cell>
          <cell r="Q61">
            <v>6120</v>
          </cell>
          <cell r="R61">
            <v>657320</v>
          </cell>
          <cell r="V61">
            <v>20550</v>
          </cell>
          <cell r="W61">
            <v>17500</v>
          </cell>
          <cell r="Y61">
            <v>17500</v>
          </cell>
          <cell r="AA61">
            <v>0</v>
          </cell>
          <cell r="AB61">
            <v>4</v>
          </cell>
          <cell r="AC61">
            <v>32000</v>
          </cell>
          <cell r="AD61">
            <v>25</v>
          </cell>
          <cell r="AE61">
            <v>150000</v>
          </cell>
          <cell r="AF61">
            <v>0</v>
          </cell>
          <cell r="AG61">
            <v>0</v>
          </cell>
          <cell r="AH61">
            <v>0</v>
          </cell>
          <cell r="AJ61">
            <v>2565670</v>
          </cell>
          <cell r="AK61">
            <v>17850</v>
          </cell>
          <cell r="AL61">
            <v>3570</v>
          </cell>
          <cell r="AM61">
            <v>0</v>
          </cell>
          <cell r="AO61">
            <v>0</v>
          </cell>
          <cell r="AP61">
            <v>91000</v>
          </cell>
          <cell r="AQ61">
            <v>0</v>
          </cell>
          <cell r="AR61">
            <v>1500000</v>
          </cell>
          <cell r="AS61">
            <v>1612420</v>
          </cell>
          <cell r="AT61">
            <v>953250</v>
          </cell>
          <cell r="AU61">
            <v>26000</v>
          </cell>
          <cell r="AV61">
            <v>927250</v>
          </cell>
          <cell r="AW61">
            <v>2505370</v>
          </cell>
          <cell r="AX61">
            <v>1848050</v>
          </cell>
          <cell r="AZ61">
            <v>657320</v>
          </cell>
          <cell r="BA61">
            <v>2505370</v>
          </cell>
          <cell r="BC61">
            <v>0</v>
          </cell>
          <cell r="BD61">
            <v>0</v>
          </cell>
        </row>
        <row r="62">
          <cell r="A62" t="str">
            <v>t340018</v>
          </cell>
          <cell r="B62" t="str">
            <v>t34</v>
          </cell>
          <cell r="C62" t="str">
            <v>Hµ TiÕn Hïng</v>
          </cell>
          <cell r="D62">
            <v>1</v>
          </cell>
          <cell r="E62">
            <v>1.7</v>
          </cell>
          <cell r="G62">
            <v>1444600</v>
          </cell>
          <cell r="H62">
            <v>1444600</v>
          </cell>
          <cell r="I62">
            <v>1476600</v>
          </cell>
          <cell r="J62">
            <v>10000</v>
          </cell>
          <cell r="M62">
            <v>40600</v>
          </cell>
          <cell r="N62">
            <v>50600</v>
          </cell>
          <cell r="O62">
            <v>577840</v>
          </cell>
          <cell r="P62">
            <v>0</v>
          </cell>
          <cell r="R62">
            <v>577840</v>
          </cell>
          <cell r="V62">
            <v>13700</v>
          </cell>
          <cell r="Y62">
            <v>0</v>
          </cell>
          <cell r="AA62">
            <v>0</v>
          </cell>
          <cell r="AB62">
            <v>4</v>
          </cell>
          <cell r="AC62">
            <v>32000</v>
          </cell>
          <cell r="AD62">
            <v>22</v>
          </cell>
          <cell r="AE62">
            <v>132000</v>
          </cell>
          <cell r="AF62">
            <v>0</v>
          </cell>
          <cell r="AG62">
            <v>0</v>
          </cell>
          <cell r="AH62">
            <v>0</v>
          </cell>
          <cell r="AJ62">
            <v>2250740</v>
          </cell>
          <cell r="AK62">
            <v>17850</v>
          </cell>
          <cell r="AL62">
            <v>3570</v>
          </cell>
          <cell r="AM62">
            <v>0</v>
          </cell>
          <cell r="AO62">
            <v>0</v>
          </cell>
          <cell r="AP62">
            <v>63000</v>
          </cell>
          <cell r="AQ62">
            <v>0</v>
          </cell>
          <cell r="AR62">
            <v>1500000</v>
          </cell>
          <cell r="AS62">
            <v>1584420</v>
          </cell>
          <cell r="AT62">
            <v>666320</v>
          </cell>
          <cell r="AU62">
            <v>23000</v>
          </cell>
          <cell r="AV62">
            <v>643320</v>
          </cell>
          <cell r="AW62">
            <v>2200140</v>
          </cell>
          <cell r="AX62">
            <v>1622300</v>
          </cell>
          <cell r="AZ62">
            <v>577840</v>
          </cell>
          <cell r="BA62">
            <v>2200140</v>
          </cell>
          <cell r="BB62">
            <v>230800</v>
          </cell>
          <cell r="BC62">
            <v>203700</v>
          </cell>
          <cell r="BD62">
            <v>27100</v>
          </cell>
        </row>
        <row r="63">
          <cell r="A63" t="str">
            <v>t340019</v>
          </cell>
          <cell r="B63" t="str">
            <v>t34</v>
          </cell>
          <cell r="C63" t="str">
            <v>NguyÔn TÊn Th¾ng</v>
          </cell>
          <cell r="D63">
            <v>1</v>
          </cell>
          <cell r="E63">
            <v>1.7</v>
          </cell>
          <cell r="G63">
            <v>1067700</v>
          </cell>
          <cell r="H63">
            <v>1067700</v>
          </cell>
          <cell r="I63">
            <v>1101200</v>
          </cell>
          <cell r="J63">
            <v>8000</v>
          </cell>
          <cell r="M63">
            <v>39300</v>
          </cell>
          <cell r="N63">
            <v>47300</v>
          </cell>
          <cell r="O63">
            <v>427080</v>
          </cell>
          <cell r="P63">
            <v>0</v>
          </cell>
          <cell r="Q63">
            <v>6120</v>
          </cell>
          <cell r="R63">
            <v>433200</v>
          </cell>
          <cell r="V63">
            <v>20550</v>
          </cell>
          <cell r="W63">
            <v>17500</v>
          </cell>
          <cell r="Y63">
            <v>17500</v>
          </cell>
          <cell r="AA63">
            <v>0</v>
          </cell>
          <cell r="AB63">
            <v>2</v>
          </cell>
          <cell r="AC63">
            <v>16000</v>
          </cell>
          <cell r="AD63">
            <v>16</v>
          </cell>
          <cell r="AE63">
            <v>96000</v>
          </cell>
          <cell r="AF63">
            <v>0</v>
          </cell>
          <cell r="AG63">
            <v>0</v>
          </cell>
          <cell r="AH63">
            <v>0</v>
          </cell>
          <cell r="AJ63">
            <v>1698250</v>
          </cell>
          <cell r="AK63">
            <v>17850</v>
          </cell>
          <cell r="AL63">
            <v>3570</v>
          </cell>
          <cell r="AM63">
            <v>0</v>
          </cell>
          <cell r="AO63">
            <v>0</v>
          </cell>
          <cell r="AP63">
            <v>93000</v>
          </cell>
          <cell r="AQ63">
            <v>0</v>
          </cell>
          <cell r="AR63">
            <v>1000000</v>
          </cell>
          <cell r="AS63">
            <v>1114420</v>
          </cell>
          <cell r="AT63">
            <v>583830</v>
          </cell>
          <cell r="AU63">
            <v>17000</v>
          </cell>
          <cell r="AV63">
            <v>566830</v>
          </cell>
          <cell r="AW63">
            <v>1650950</v>
          </cell>
          <cell r="AX63">
            <v>1217750</v>
          </cell>
          <cell r="AZ63">
            <v>433200</v>
          </cell>
          <cell r="BA63">
            <v>1650950</v>
          </cell>
          <cell r="BB63">
            <v>234600</v>
          </cell>
          <cell r="BC63">
            <v>207000</v>
          </cell>
          <cell r="BD63">
            <v>27600</v>
          </cell>
        </row>
        <row r="64">
          <cell r="B64" t="str">
            <v>t34 Total</v>
          </cell>
          <cell r="D64">
            <v>19</v>
          </cell>
          <cell r="E64">
            <v>50.080000000000013</v>
          </cell>
          <cell r="F64">
            <v>0</v>
          </cell>
          <cell r="G64">
            <v>20985241</v>
          </cell>
          <cell r="H64">
            <v>20985241</v>
          </cell>
          <cell r="I64">
            <v>22023991</v>
          </cell>
          <cell r="J64">
            <v>130000</v>
          </cell>
          <cell r="K64">
            <v>0</v>
          </cell>
          <cell r="L64">
            <v>0</v>
          </cell>
          <cell r="M64">
            <v>601644</v>
          </cell>
          <cell r="N64">
            <v>731644</v>
          </cell>
          <cell r="O64">
            <v>8393850</v>
          </cell>
          <cell r="P64">
            <v>0</v>
          </cell>
          <cell r="Q64">
            <v>55100</v>
          </cell>
          <cell r="R64">
            <v>8448950</v>
          </cell>
          <cell r="S64">
            <v>21000</v>
          </cell>
          <cell r="T64">
            <v>0</v>
          </cell>
          <cell r="U64">
            <v>0</v>
          </cell>
          <cell r="V64">
            <v>439770</v>
          </cell>
          <cell r="W64">
            <v>513750</v>
          </cell>
          <cell r="X64">
            <v>0</v>
          </cell>
          <cell r="Y64">
            <v>513750</v>
          </cell>
          <cell r="Z64">
            <v>0</v>
          </cell>
          <cell r="AA64">
            <v>0</v>
          </cell>
          <cell r="AB64">
            <v>63</v>
          </cell>
          <cell r="AC64">
            <v>504000</v>
          </cell>
          <cell r="AD64">
            <v>345</v>
          </cell>
          <cell r="AE64">
            <v>2070000</v>
          </cell>
          <cell r="AF64">
            <v>0</v>
          </cell>
          <cell r="AG64">
            <v>332600</v>
          </cell>
          <cell r="AH64">
            <v>332600</v>
          </cell>
          <cell r="AI64">
            <v>0</v>
          </cell>
          <cell r="AJ64">
            <v>34046955</v>
          </cell>
          <cell r="AK64">
            <v>525840</v>
          </cell>
          <cell r="AL64">
            <v>105168</v>
          </cell>
          <cell r="AM64">
            <v>0</v>
          </cell>
          <cell r="AN64">
            <v>0</v>
          </cell>
          <cell r="AO64">
            <v>0</v>
          </cell>
          <cell r="AP64">
            <v>820000</v>
          </cell>
          <cell r="AQ64">
            <v>0</v>
          </cell>
          <cell r="AR64">
            <v>20000000</v>
          </cell>
          <cell r="AS64">
            <v>21451008</v>
          </cell>
          <cell r="AT64">
            <v>12595947</v>
          </cell>
          <cell r="AU64">
            <v>342000</v>
          </cell>
          <cell r="AV64">
            <v>12253947</v>
          </cell>
          <cell r="AW64">
            <v>33315311</v>
          </cell>
          <cell r="AX64">
            <v>24866361</v>
          </cell>
          <cell r="AY64">
            <v>0</v>
          </cell>
          <cell r="AZ64">
            <v>8448950</v>
          </cell>
          <cell r="BA64">
            <v>33315311</v>
          </cell>
          <cell r="BB64">
            <v>2811330</v>
          </cell>
          <cell r="BC64">
            <v>2463451</v>
          </cell>
          <cell r="BD64">
            <v>347879</v>
          </cell>
        </row>
        <row r="65">
          <cell r="A65" t="str">
            <v>t350001</v>
          </cell>
          <cell r="B65" t="str">
            <v>t35</v>
          </cell>
          <cell r="C65" t="str">
            <v>Lª M¹nh C­êng</v>
          </cell>
          <cell r="D65">
            <v>1</v>
          </cell>
          <cell r="E65">
            <v>2.44</v>
          </cell>
          <cell r="G65">
            <v>807916</v>
          </cell>
          <cell r="H65">
            <v>807916</v>
          </cell>
          <cell r="I65">
            <v>870416</v>
          </cell>
          <cell r="J65">
            <v>16000</v>
          </cell>
          <cell r="M65">
            <v>44375</v>
          </cell>
          <cell r="N65">
            <v>60375</v>
          </cell>
          <cell r="O65">
            <v>323166</v>
          </cell>
          <cell r="P65">
            <v>0</v>
          </cell>
          <cell r="Q65">
            <v>6120</v>
          </cell>
          <cell r="R65">
            <v>329286</v>
          </cell>
          <cell r="S65">
            <v>21000</v>
          </cell>
          <cell r="V65">
            <v>29550</v>
          </cell>
          <cell r="W65">
            <v>17500</v>
          </cell>
          <cell r="Y65">
            <v>17500</v>
          </cell>
          <cell r="AA65">
            <v>0</v>
          </cell>
          <cell r="AB65">
            <v>3</v>
          </cell>
          <cell r="AC65">
            <v>24000</v>
          </cell>
          <cell r="AD65">
            <v>20</v>
          </cell>
          <cell r="AE65">
            <v>120000</v>
          </cell>
          <cell r="AF65">
            <v>0</v>
          </cell>
          <cell r="AG65">
            <v>0</v>
          </cell>
          <cell r="AH65">
            <v>0</v>
          </cell>
          <cell r="AJ65">
            <v>1409627</v>
          </cell>
          <cell r="AK65">
            <v>25620</v>
          </cell>
          <cell r="AL65">
            <v>5124</v>
          </cell>
          <cell r="AM65">
            <v>0</v>
          </cell>
          <cell r="AO65">
            <v>0</v>
          </cell>
          <cell r="AP65">
            <v>146000</v>
          </cell>
          <cell r="AQ65">
            <v>0</v>
          </cell>
          <cell r="AR65">
            <v>1000000</v>
          </cell>
          <cell r="AS65">
            <v>1176744</v>
          </cell>
          <cell r="AT65">
            <v>232883</v>
          </cell>
          <cell r="AU65">
            <v>14000</v>
          </cell>
          <cell r="AV65">
            <v>218883</v>
          </cell>
          <cell r="AW65">
            <v>1349252</v>
          </cell>
          <cell r="AX65">
            <v>1019966</v>
          </cell>
          <cell r="AZ65">
            <v>329286</v>
          </cell>
          <cell r="BA65">
            <v>1349252</v>
          </cell>
        </row>
        <row r="66">
          <cell r="A66" t="str">
            <v>t350002</v>
          </cell>
          <cell r="B66" t="str">
            <v>t35</v>
          </cell>
          <cell r="C66" t="str">
            <v>NguyÔn Quang Minh</v>
          </cell>
          <cell r="D66">
            <v>1</v>
          </cell>
          <cell r="E66">
            <v>3.46</v>
          </cell>
          <cell r="G66">
            <v>901800</v>
          </cell>
          <cell r="H66">
            <v>901800</v>
          </cell>
          <cell r="I66">
            <v>925800</v>
          </cell>
          <cell r="J66">
            <v>14000</v>
          </cell>
          <cell r="M66">
            <v>37000</v>
          </cell>
          <cell r="N66">
            <v>51000</v>
          </cell>
          <cell r="O66">
            <v>360720</v>
          </cell>
          <cell r="P66">
            <v>0</v>
          </cell>
          <cell r="R66">
            <v>360720</v>
          </cell>
          <cell r="V66">
            <v>27940</v>
          </cell>
          <cell r="Y66">
            <v>0</v>
          </cell>
          <cell r="AA66">
            <v>0</v>
          </cell>
          <cell r="AB66">
            <v>3</v>
          </cell>
          <cell r="AC66">
            <v>24000</v>
          </cell>
          <cell r="AD66">
            <v>22</v>
          </cell>
          <cell r="AE66">
            <v>132000</v>
          </cell>
          <cell r="AF66">
            <v>0</v>
          </cell>
          <cell r="AG66">
            <v>0</v>
          </cell>
          <cell r="AH66">
            <v>0</v>
          </cell>
          <cell r="AJ66">
            <v>1497460</v>
          </cell>
          <cell r="AK66">
            <v>36330</v>
          </cell>
          <cell r="AL66">
            <v>7266</v>
          </cell>
          <cell r="AM66">
            <v>0</v>
          </cell>
          <cell r="AO66">
            <v>0</v>
          </cell>
          <cell r="AP66">
            <v>110000</v>
          </cell>
          <cell r="AQ66">
            <v>0</v>
          </cell>
          <cell r="AR66">
            <v>1000000</v>
          </cell>
          <cell r="AS66">
            <v>1153596</v>
          </cell>
          <cell r="AT66">
            <v>343864</v>
          </cell>
          <cell r="AU66">
            <v>15000</v>
          </cell>
          <cell r="AV66">
            <v>328864</v>
          </cell>
          <cell r="AW66">
            <v>1446460</v>
          </cell>
          <cell r="AX66">
            <v>1085740</v>
          </cell>
          <cell r="AZ66">
            <v>360720</v>
          </cell>
          <cell r="BA66">
            <v>1446460</v>
          </cell>
          <cell r="BB66">
            <v>19587</v>
          </cell>
          <cell r="BC66">
            <v>0</v>
          </cell>
          <cell r="BD66">
            <v>19587</v>
          </cell>
        </row>
        <row r="67">
          <cell r="A67" t="str">
            <v>t350003</v>
          </cell>
          <cell r="B67" t="str">
            <v>t35</v>
          </cell>
          <cell r="C67" t="str">
            <v>Bïi Nh­ H­¬ng</v>
          </cell>
          <cell r="D67">
            <v>1</v>
          </cell>
          <cell r="E67">
            <v>3.46</v>
          </cell>
          <cell r="G67">
            <v>954200</v>
          </cell>
          <cell r="H67">
            <v>954200</v>
          </cell>
          <cell r="I67">
            <v>978200</v>
          </cell>
          <cell r="J67">
            <v>18000</v>
          </cell>
          <cell r="M67">
            <v>43500</v>
          </cell>
          <cell r="N67">
            <v>61500</v>
          </cell>
          <cell r="O67">
            <v>381680</v>
          </cell>
          <cell r="P67">
            <v>0</v>
          </cell>
          <cell r="R67">
            <v>381680</v>
          </cell>
          <cell r="V67">
            <v>27940</v>
          </cell>
          <cell r="Y67">
            <v>0</v>
          </cell>
          <cell r="AA67">
            <v>0</v>
          </cell>
          <cell r="AB67">
            <v>3</v>
          </cell>
          <cell r="AC67">
            <v>24000</v>
          </cell>
          <cell r="AD67">
            <v>25</v>
          </cell>
          <cell r="AE67">
            <v>150000</v>
          </cell>
          <cell r="AF67">
            <v>0</v>
          </cell>
          <cell r="AG67">
            <v>0</v>
          </cell>
          <cell r="AH67">
            <v>0</v>
          </cell>
          <cell r="AJ67">
            <v>1599320</v>
          </cell>
          <cell r="AK67">
            <v>36330</v>
          </cell>
          <cell r="AL67">
            <v>7266</v>
          </cell>
          <cell r="AM67">
            <v>0</v>
          </cell>
          <cell r="AO67">
            <v>0</v>
          </cell>
          <cell r="AP67">
            <v>89000</v>
          </cell>
          <cell r="AQ67">
            <v>0</v>
          </cell>
          <cell r="AR67">
            <v>1000000</v>
          </cell>
          <cell r="AS67">
            <v>1132596</v>
          </cell>
          <cell r="AT67">
            <v>466724</v>
          </cell>
          <cell r="AU67">
            <v>16000</v>
          </cell>
          <cell r="AV67">
            <v>450724</v>
          </cell>
          <cell r="AW67">
            <v>1537820</v>
          </cell>
          <cell r="AX67">
            <v>1156140</v>
          </cell>
          <cell r="AZ67">
            <v>381680</v>
          </cell>
          <cell r="BA67">
            <v>1537820</v>
          </cell>
          <cell r="BB67">
            <v>258600</v>
          </cell>
          <cell r="BC67">
            <v>223984</v>
          </cell>
          <cell r="BD67">
            <v>34616</v>
          </cell>
        </row>
        <row r="68">
          <cell r="A68" t="str">
            <v>t350004</v>
          </cell>
          <cell r="B68" t="str">
            <v>t35</v>
          </cell>
          <cell r="C68" t="str">
            <v>NguyÔn Duy Long</v>
          </cell>
          <cell r="D68">
            <v>1</v>
          </cell>
          <cell r="E68">
            <v>3.46</v>
          </cell>
          <cell r="G68">
            <v>1014300</v>
          </cell>
          <cell r="H68">
            <v>1014300</v>
          </cell>
          <cell r="I68">
            <v>1038300</v>
          </cell>
          <cell r="J68">
            <v>18000</v>
          </cell>
          <cell r="M68">
            <v>43500</v>
          </cell>
          <cell r="N68">
            <v>61500</v>
          </cell>
          <cell r="O68">
            <v>405720</v>
          </cell>
          <cell r="P68">
            <v>0</v>
          </cell>
          <cell r="R68">
            <v>405720</v>
          </cell>
          <cell r="V68">
            <v>27940</v>
          </cell>
          <cell r="Y68">
            <v>0</v>
          </cell>
          <cell r="AA68">
            <v>0</v>
          </cell>
          <cell r="AB68">
            <v>3</v>
          </cell>
          <cell r="AC68">
            <v>24000</v>
          </cell>
          <cell r="AD68">
            <v>26</v>
          </cell>
          <cell r="AE68">
            <v>156000</v>
          </cell>
          <cell r="AF68">
            <v>0</v>
          </cell>
          <cell r="AG68">
            <v>0</v>
          </cell>
          <cell r="AH68">
            <v>0</v>
          </cell>
          <cell r="AJ68">
            <v>1689460</v>
          </cell>
          <cell r="AK68">
            <v>36330</v>
          </cell>
          <cell r="AL68">
            <v>7266</v>
          </cell>
          <cell r="AM68">
            <v>0</v>
          </cell>
          <cell r="AO68">
            <v>0</v>
          </cell>
          <cell r="AP68">
            <v>100000</v>
          </cell>
          <cell r="AQ68">
            <v>0</v>
          </cell>
          <cell r="AR68">
            <v>1100000</v>
          </cell>
          <cell r="AS68">
            <v>1243596</v>
          </cell>
          <cell r="AT68">
            <v>445864</v>
          </cell>
          <cell r="AU68">
            <v>17000</v>
          </cell>
          <cell r="AV68">
            <v>428864</v>
          </cell>
          <cell r="AW68">
            <v>1627960</v>
          </cell>
          <cell r="AX68">
            <v>1222240</v>
          </cell>
          <cell r="AZ68">
            <v>405720</v>
          </cell>
          <cell r="BA68">
            <v>1627960</v>
          </cell>
          <cell r="BB68">
            <v>19400</v>
          </cell>
          <cell r="BC68">
            <v>0</v>
          </cell>
          <cell r="BD68">
            <v>19400</v>
          </cell>
        </row>
        <row r="69">
          <cell r="A69" t="str">
            <v>t350005</v>
          </cell>
          <cell r="B69" t="str">
            <v>t35</v>
          </cell>
          <cell r="C69" t="str">
            <v>Vò V¨n VËn</v>
          </cell>
          <cell r="D69">
            <v>1</v>
          </cell>
          <cell r="E69">
            <v>3.46</v>
          </cell>
          <cell r="G69">
            <v>932200</v>
          </cell>
          <cell r="H69">
            <v>932200</v>
          </cell>
          <cell r="I69">
            <v>956200</v>
          </cell>
          <cell r="J69">
            <v>22000</v>
          </cell>
          <cell r="M69">
            <v>27500</v>
          </cell>
          <cell r="N69">
            <v>49500</v>
          </cell>
          <cell r="O69">
            <v>372880</v>
          </cell>
          <cell r="P69">
            <v>0</v>
          </cell>
          <cell r="R69">
            <v>372880</v>
          </cell>
          <cell r="V69">
            <v>27940</v>
          </cell>
          <cell r="Y69">
            <v>0</v>
          </cell>
          <cell r="AA69">
            <v>0</v>
          </cell>
          <cell r="AB69">
            <v>3</v>
          </cell>
          <cell r="AC69">
            <v>24000</v>
          </cell>
          <cell r="AD69">
            <v>26</v>
          </cell>
          <cell r="AE69">
            <v>156000</v>
          </cell>
          <cell r="AF69">
            <v>0</v>
          </cell>
          <cell r="AG69">
            <v>0</v>
          </cell>
          <cell r="AH69">
            <v>0</v>
          </cell>
          <cell r="AJ69">
            <v>1562520</v>
          </cell>
          <cell r="AK69">
            <v>36330</v>
          </cell>
          <cell r="AL69">
            <v>7266</v>
          </cell>
          <cell r="AM69">
            <v>0</v>
          </cell>
          <cell r="AO69">
            <v>0</v>
          </cell>
          <cell r="AP69">
            <v>96000</v>
          </cell>
          <cell r="AQ69">
            <v>0</v>
          </cell>
          <cell r="AR69">
            <v>1000000</v>
          </cell>
          <cell r="AS69">
            <v>1139596</v>
          </cell>
          <cell r="AT69">
            <v>422924</v>
          </cell>
          <cell r="AU69">
            <v>16000</v>
          </cell>
          <cell r="AV69">
            <v>406924</v>
          </cell>
          <cell r="AW69">
            <v>1513020</v>
          </cell>
          <cell r="AX69">
            <v>1140140</v>
          </cell>
          <cell r="AZ69">
            <v>372880</v>
          </cell>
          <cell r="BA69">
            <v>1513020</v>
          </cell>
          <cell r="BB69">
            <v>276200</v>
          </cell>
          <cell r="BC69">
            <v>239800</v>
          </cell>
          <cell r="BD69">
            <v>36400</v>
          </cell>
        </row>
        <row r="70">
          <cell r="A70" t="str">
            <v>t350006</v>
          </cell>
          <cell r="B70" t="str">
            <v>t35</v>
          </cell>
          <cell r="C70" t="str">
            <v>Vò V¨n Phong</v>
          </cell>
          <cell r="D70">
            <v>1</v>
          </cell>
          <cell r="E70">
            <v>3.46</v>
          </cell>
          <cell r="G70">
            <v>1014300</v>
          </cell>
          <cell r="H70">
            <v>1014300</v>
          </cell>
          <cell r="I70">
            <v>1038300</v>
          </cell>
          <cell r="J70">
            <v>22000</v>
          </cell>
          <cell r="M70">
            <v>43500</v>
          </cell>
          <cell r="N70">
            <v>65500</v>
          </cell>
          <cell r="O70">
            <v>405720</v>
          </cell>
          <cell r="P70">
            <v>0</v>
          </cell>
          <cell r="R70">
            <v>405720</v>
          </cell>
          <cell r="V70">
            <v>27940</v>
          </cell>
          <cell r="Y70">
            <v>0</v>
          </cell>
          <cell r="AA70">
            <v>0</v>
          </cell>
          <cell r="AB70">
            <v>3</v>
          </cell>
          <cell r="AC70">
            <v>24000</v>
          </cell>
          <cell r="AD70">
            <v>26</v>
          </cell>
          <cell r="AE70">
            <v>156000</v>
          </cell>
          <cell r="AF70">
            <v>0</v>
          </cell>
          <cell r="AG70">
            <v>0</v>
          </cell>
          <cell r="AH70">
            <v>0</v>
          </cell>
          <cell r="AJ70">
            <v>1693460</v>
          </cell>
          <cell r="AK70">
            <v>36330</v>
          </cell>
          <cell r="AL70">
            <v>7266</v>
          </cell>
          <cell r="AM70">
            <v>0</v>
          </cell>
          <cell r="AO70">
            <v>0</v>
          </cell>
          <cell r="AP70">
            <v>102000</v>
          </cell>
          <cell r="AQ70">
            <v>0</v>
          </cell>
          <cell r="AR70">
            <v>1000000</v>
          </cell>
          <cell r="AS70">
            <v>1145596</v>
          </cell>
          <cell r="AT70">
            <v>547864</v>
          </cell>
          <cell r="AU70">
            <v>17000</v>
          </cell>
          <cell r="AV70">
            <v>530864</v>
          </cell>
          <cell r="AW70">
            <v>1627960</v>
          </cell>
          <cell r="AX70">
            <v>1222240</v>
          </cell>
          <cell r="AZ70">
            <v>405720</v>
          </cell>
          <cell r="BA70">
            <v>1627960</v>
          </cell>
          <cell r="BB70">
            <v>19400</v>
          </cell>
          <cell r="BC70">
            <v>0</v>
          </cell>
          <cell r="BD70">
            <v>19400</v>
          </cell>
        </row>
        <row r="71">
          <cell r="A71" t="str">
            <v>t350007</v>
          </cell>
          <cell r="B71" t="str">
            <v>t35</v>
          </cell>
          <cell r="C71" t="str">
            <v>Vò Ngäc Quang</v>
          </cell>
          <cell r="D71">
            <v>1</v>
          </cell>
          <cell r="E71">
            <v>3.46</v>
          </cell>
          <cell r="G71">
            <v>1014300</v>
          </cell>
          <cell r="H71">
            <v>1014300</v>
          </cell>
          <cell r="I71">
            <v>1038300</v>
          </cell>
          <cell r="J71">
            <v>22000</v>
          </cell>
          <cell r="M71">
            <v>43500</v>
          </cell>
          <cell r="N71">
            <v>65500</v>
          </cell>
          <cell r="O71">
            <v>405720</v>
          </cell>
          <cell r="P71">
            <v>0</v>
          </cell>
          <cell r="R71">
            <v>405720</v>
          </cell>
          <cell r="V71">
            <v>27940</v>
          </cell>
          <cell r="Y71">
            <v>0</v>
          </cell>
          <cell r="AA71">
            <v>0</v>
          </cell>
          <cell r="AB71">
            <v>3</v>
          </cell>
          <cell r="AC71">
            <v>24000</v>
          </cell>
          <cell r="AD71">
            <v>26</v>
          </cell>
          <cell r="AE71">
            <v>156000</v>
          </cell>
          <cell r="AF71">
            <v>0</v>
          </cell>
          <cell r="AG71">
            <v>0</v>
          </cell>
          <cell r="AH71">
            <v>0</v>
          </cell>
          <cell r="AJ71">
            <v>1693460</v>
          </cell>
          <cell r="AK71">
            <v>36330</v>
          </cell>
          <cell r="AL71">
            <v>7266</v>
          </cell>
          <cell r="AM71">
            <v>0</v>
          </cell>
          <cell r="AO71">
            <v>0</v>
          </cell>
          <cell r="AP71">
            <v>35000</v>
          </cell>
          <cell r="AQ71">
            <v>0</v>
          </cell>
          <cell r="AR71">
            <v>1200000</v>
          </cell>
          <cell r="AS71">
            <v>1278596</v>
          </cell>
          <cell r="AT71">
            <v>414864</v>
          </cell>
          <cell r="AU71">
            <v>17000</v>
          </cell>
          <cell r="AV71">
            <v>397864</v>
          </cell>
          <cell r="AW71">
            <v>1627960</v>
          </cell>
          <cell r="AX71">
            <v>1222240</v>
          </cell>
          <cell r="AZ71">
            <v>405720</v>
          </cell>
          <cell r="BA71">
            <v>1627960</v>
          </cell>
          <cell r="BB71">
            <v>276200</v>
          </cell>
          <cell r="BC71">
            <v>239800</v>
          </cell>
          <cell r="BD71">
            <v>36400</v>
          </cell>
        </row>
        <row r="72">
          <cell r="A72" t="str">
            <v>t350008</v>
          </cell>
          <cell r="B72" t="str">
            <v>t35</v>
          </cell>
          <cell r="C72" t="str">
            <v>L­¬ng V¨n An</v>
          </cell>
          <cell r="D72">
            <v>1</v>
          </cell>
          <cell r="E72">
            <v>3.46</v>
          </cell>
          <cell r="G72">
            <v>930200</v>
          </cell>
          <cell r="H72">
            <v>930200</v>
          </cell>
          <cell r="I72">
            <v>954200</v>
          </cell>
          <cell r="J72">
            <v>22000</v>
          </cell>
          <cell r="M72">
            <v>27500</v>
          </cell>
          <cell r="N72">
            <v>49500</v>
          </cell>
          <cell r="O72">
            <v>372000</v>
          </cell>
          <cell r="P72">
            <v>0</v>
          </cell>
          <cell r="R72">
            <v>372000</v>
          </cell>
          <cell r="V72">
            <v>27940</v>
          </cell>
          <cell r="Y72">
            <v>0</v>
          </cell>
          <cell r="AA72">
            <v>0</v>
          </cell>
          <cell r="AB72">
            <v>3</v>
          </cell>
          <cell r="AC72">
            <v>24000</v>
          </cell>
          <cell r="AD72">
            <v>26</v>
          </cell>
          <cell r="AE72">
            <v>156000</v>
          </cell>
          <cell r="AF72">
            <v>0</v>
          </cell>
          <cell r="AG72">
            <v>0</v>
          </cell>
          <cell r="AH72">
            <v>0</v>
          </cell>
          <cell r="AJ72">
            <v>1559640</v>
          </cell>
          <cell r="AK72">
            <v>36330</v>
          </cell>
          <cell r="AL72">
            <v>7266</v>
          </cell>
          <cell r="AM72">
            <v>0</v>
          </cell>
          <cell r="AO72">
            <v>0</v>
          </cell>
          <cell r="AP72">
            <v>112000</v>
          </cell>
          <cell r="AQ72">
            <v>0</v>
          </cell>
          <cell r="AR72">
            <v>1000000</v>
          </cell>
          <cell r="AS72">
            <v>1155596</v>
          </cell>
          <cell r="AT72">
            <v>404044</v>
          </cell>
          <cell r="AU72">
            <v>16000</v>
          </cell>
          <cell r="AV72">
            <v>388044</v>
          </cell>
          <cell r="AW72">
            <v>1510140</v>
          </cell>
          <cell r="AX72">
            <v>1138140</v>
          </cell>
          <cell r="AZ72">
            <v>372000</v>
          </cell>
          <cell r="BA72">
            <v>1510140</v>
          </cell>
          <cell r="BB72">
            <v>15500</v>
          </cell>
          <cell r="BC72">
            <v>0</v>
          </cell>
          <cell r="BD72">
            <v>15500</v>
          </cell>
        </row>
        <row r="73">
          <cell r="A73" t="str">
            <v>t350009</v>
          </cell>
          <cell r="B73" t="str">
            <v>t35</v>
          </cell>
          <cell r="C73" t="str">
            <v>Bïi Quang T¸ch</v>
          </cell>
          <cell r="D73">
            <v>1</v>
          </cell>
          <cell r="E73">
            <v>3.46</v>
          </cell>
          <cell r="G73">
            <v>931500</v>
          </cell>
          <cell r="H73">
            <v>931500</v>
          </cell>
          <cell r="I73">
            <v>947500</v>
          </cell>
          <cell r="J73">
            <v>18000</v>
          </cell>
          <cell r="M73">
            <v>43500</v>
          </cell>
          <cell r="N73">
            <v>61500</v>
          </cell>
          <cell r="O73">
            <v>372600</v>
          </cell>
          <cell r="P73">
            <v>0</v>
          </cell>
          <cell r="R73">
            <v>372600</v>
          </cell>
          <cell r="V73">
            <v>27940</v>
          </cell>
          <cell r="Y73">
            <v>0</v>
          </cell>
          <cell r="AA73">
            <v>0</v>
          </cell>
          <cell r="AB73">
            <v>2</v>
          </cell>
          <cell r="AC73">
            <v>16000</v>
          </cell>
          <cell r="AD73">
            <v>26</v>
          </cell>
          <cell r="AE73">
            <v>156000</v>
          </cell>
          <cell r="AF73">
            <v>0</v>
          </cell>
          <cell r="AG73">
            <v>41900</v>
          </cell>
          <cell r="AH73">
            <v>41900</v>
          </cell>
          <cell r="AJ73">
            <v>1607440</v>
          </cell>
          <cell r="AK73">
            <v>36330</v>
          </cell>
          <cell r="AL73">
            <v>7266</v>
          </cell>
          <cell r="AM73">
            <v>0</v>
          </cell>
          <cell r="AO73">
            <v>0</v>
          </cell>
          <cell r="AP73">
            <v>18000</v>
          </cell>
          <cell r="AQ73">
            <v>0</v>
          </cell>
          <cell r="AR73">
            <v>1000000</v>
          </cell>
          <cell r="AS73">
            <v>1061596</v>
          </cell>
          <cell r="AT73">
            <v>545844</v>
          </cell>
          <cell r="AU73">
            <v>16000</v>
          </cell>
          <cell r="AV73">
            <v>529844</v>
          </cell>
          <cell r="AW73">
            <v>1545940</v>
          </cell>
          <cell r="AX73">
            <v>1173340</v>
          </cell>
          <cell r="AZ73">
            <v>372600</v>
          </cell>
          <cell r="BA73">
            <v>1545940</v>
          </cell>
          <cell r="BB73">
            <v>276200</v>
          </cell>
          <cell r="BC73">
            <v>239800</v>
          </cell>
          <cell r="BD73">
            <v>36400</v>
          </cell>
        </row>
        <row r="74">
          <cell r="A74" t="str">
            <v>t350010</v>
          </cell>
          <cell r="B74" t="str">
            <v>t35</v>
          </cell>
          <cell r="C74" t="str">
            <v>§inh V¨n Nhí</v>
          </cell>
          <cell r="D74">
            <v>1</v>
          </cell>
          <cell r="E74">
            <v>3.46</v>
          </cell>
          <cell r="G74">
            <v>870100</v>
          </cell>
          <cell r="H74">
            <v>870100</v>
          </cell>
          <cell r="I74">
            <v>894100</v>
          </cell>
          <cell r="J74">
            <v>22000</v>
          </cell>
          <cell r="M74">
            <v>27500</v>
          </cell>
          <cell r="N74">
            <v>49500</v>
          </cell>
          <cell r="O74">
            <v>348000</v>
          </cell>
          <cell r="P74">
            <v>0</v>
          </cell>
          <cell r="R74">
            <v>348000</v>
          </cell>
          <cell r="V74">
            <v>27940</v>
          </cell>
          <cell r="Y74">
            <v>0</v>
          </cell>
          <cell r="AA74">
            <v>0</v>
          </cell>
          <cell r="AB74">
            <v>3</v>
          </cell>
          <cell r="AC74">
            <v>24000</v>
          </cell>
          <cell r="AD74">
            <v>23</v>
          </cell>
          <cell r="AE74">
            <v>138000</v>
          </cell>
          <cell r="AF74">
            <v>0</v>
          </cell>
          <cell r="AG74">
            <v>0</v>
          </cell>
          <cell r="AH74">
            <v>0</v>
          </cell>
          <cell r="AJ74">
            <v>1457540</v>
          </cell>
          <cell r="AK74">
            <v>36330</v>
          </cell>
          <cell r="AL74">
            <v>7266</v>
          </cell>
          <cell r="AM74">
            <v>0</v>
          </cell>
          <cell r="AO74">
            <v>0</v>
          </cell>
          <cell r="AQ74">
            <v>0</v>
          </cell>
          <cell r="AR74">
            <v>1000000</v>
          </cell>
          <cell r="AS74">
            <v>1043596</v>
          </cell>
          <cell r="AT74">
            <v>413944</v>
          </cell>
          <cell r="AU74">
            <v>15000</v>
          </cell>
          <cell r="AV74">
            <v>398944</v>
          </cell>
          <cell r="AW74">
            <v>1408040</v>
          </cell>
          <cell r="AX74">
            <v>1060040</v>
          </cell>
          <cell r="AZ74">
            <v>348000</v>
          </cell>
          <cell r="BA74">
            <v>1408040</v>
          </cell>
          <cell r="BB74">
            <v>276200</v>
          </cell>
          <cell r="BC74">
            <v>239800</v>
          </cell>
          <cell r="BD74">
            <v>36400</v>
          </cell>
        </row>
        <row r="75">
          <cell r="A75" t="str">
            <v>t350011</v>
          </cell>
          <cell r="B75" t="str">
            <v>t35</v>
          </cell>
          <cell r="C75" t="str">
            <v>§inh Huy §«ng</v>
          </cell>
          <cell r="D75">
            <v>1</v>
          </cell>
          <cell r="E75">
            <v>3.46</v>
          </cell>
          <cell r="G75">
            <v>930200</v>
          </cell>
          <cell r="H75">
            <v>930200</v>
          </cell>
          <cell r="I75">
            <v>954200</v>
          </cell>
          <cell r="J75">
            <v>22000</v>
          </cell>
          <cell r="M75">
            <v>27500</v>
          </cell>
          <cell r="N75">
            <v>49500</v>
          </cell>
          <cell r="O75">
            <v>372000</v>
          </cell>
          <cell r="P75">
            <v>0</v>
          </cell>
          <cell r="R75">
            <v>372000</v>
          </cell>
          <cell r="V75">
            <v>27940</v>
          </cell>
          <cell r="Y75">
            <v>0</v>
          </cell>
          <cell r="AA75">
            <v>0</v>
          </cell>
          <cell r="AB75">
            <v>3</v>
          </cell>
          <cell r="AC75">
            <v>24000</v>
          </cell>
          <cell r="AD75">
            <v>26</v>
          </cell>
          <cell r="AE75">
            <v>156000</v>
          </cell>
          <cell r="AF75">
            <v>0</v>
          </cell>
          <cell r="AG75">
            <v>0</v>
          </cell>
          <cell r="AH75">
            <v>0</v>
          </cell>
          <cell r="AJ75">
            <v>1559640</v>
          </cell>
          <cell r="AK75">
            <v>36330</v>
          </cell>
          <cell r="AL75">
            <v>7266</v>
          </cell>
          <cell r="AM75">
            <v>0</v>
          </cell>
          <cell r="AO75">
            <v>0</v>
          </cell>
          <cell r="AP75">
            <v>-57000</v>
          </cell>
          <cell r="AQ75">
            <v>0</v>
          </cell>
          <cell r="AR75">
            <v>1000000</v>
          </cell>
          <cell r="AS75">
            <v>986596</v>
          </cell>
          <cell r="AT75">
            <v>573044</v>
          </cell>
          <cell r="AU75">
            <v>16000</v>
          </cell>
          <cell r="AV75">
            <v>557044</v>
          </cell>
          <cell r="AW75">
            <v>1510140</v>
          </cell>
          <cell r="AX75">
            <v>1138140</v>
          </cell>
          <cell r="AZ75">
            <v>372000</v>
          </cell>
          <cell r="BA75">
            <v>1510140</v>
          </cell>
          <cell r="BB75">
            <v>276200</v>
          </cell>
          <cell r="BC75">
            <v>239800</v>
          </cell>
          <cell r="BD75">
            <v>36400</v>
          </cell>
        </row>
        <row r="76">
          <cell r="A76" t="str">
            <v>t350012</v>
          </cell>
          <cell r="B76" t="str">
            <v>t35</v>
          </cell>
          <cell r="C76" t="str">
            <v>T¹ B¸ Th¾ng</v>
          </cell>
          <cell r="D76">
            <v>1</v>
          </cell>
          <cell r="E76">
            <v>3.46</v>
          </cell>
          <cell r="G76">
            <v>930200</v>
          </cell>
          <cell r="H76">
            <v>930200</v>
          </cell>
          <cell r="I76">
            <v>1457200</v>
          </cell>
          <cell r="J76">
            <v>22000</v>
          </cell>
          <cell r="M76">
            <v>27500</v>
          </cell>
          <cell r="N76">
            <v>49500</v>
          </cell>
          <cell r="O76">
            <v>372000</v>
          </cell>
          <cell r="P76">
            <v>0</v>
          </cell>
          <cell r="R76">
            <v>372000</v>
          </cell>
          <cell r="V76">
            <v>27940</v>
          </cell>
          <cell r="X76">
            <v>503000</v>
          </cell>
          <cell r="Y76">
            <v>503000</v>
          </cell>
          <cell r="AA76">
            <v>0</v>
          </cell>
          <cell r="AB76">
            <v>3</v>
          </cell>
          <cell r="AC76">
            <v>24000</v>
          </cell>
          <cell r="AD76">
            <v>26</v>
          </cell>
          <cell r="AE76">
            <v>156000</v>
          </cell>
          <cell r="AF76">
            <v>0</v>
          </cell>
          <cell r="AG76">
            <v>0</v>
          </cell>
          <cell r="AH76">
            <v>0</v>
          </cell>
          <cell r="AJ76">
            <v>2062640</v>
          </cell>
          <cell r="AK76">
            <v>36330</v>
          </cell>
          <cell r="AL76">
            <v>7266</v>
          </cell>
          <cell r="AM76">
            <v>0</v>
          </cell>
          <cell r="AO76">
            <v>0</v>
          </cell>
          <cell r="AP76">
            <v>96000</v>
          </cell>
          <cell r="AQ76">
            <v>0</v>
          </cell>
          <cell r="AR76">
            <v>1500000</v>
          </cell>
          <cell r="AS76">
            <v>1639596</v>
          </cell>
          <cell r="AT76">
            <v>423044</v>
          </cell>
          <cell r="AU76">
            <v>21000</v>
          </cell>
          <cell r="AV76">
            <v>402044</v>
          </cell>
          <cell r="AW76">
            <v>2013140</v>
          </cell>
          <cell r="AX76">
            <v>1641140</v>
          </cell>
          <cell r="AZ76">
            <v>372000</v>
          </cell>
          <cell r="BA76">
            <v>2013140</v>
          </cell>
          <cell r="BB76">
            <v>267000</v>
          </cell>
          <cell r="BC76">
            <v>231800</v>
          </cell>
          <cell r="BD76">
            <v>35200</v>
          </cell>
        </row>
        <row r="77">
          <cell r="A77" t="str">
            <v>t350013</v>
          </cell>
          <cell r="B77" t="str">
            <v>t35</v>
          </cell>
          <cell r="C77" t="str">
            <v>Vò V¨n B¸u</v>
          </cell>
          <cell r="D77">
            <v>1</v>
          </cell>
          <cell r="E77">
            <v>3.46</v>
          </cell>
          <cell r="G77">
            <v>896400</v>
          </cell>
          <cell r="H77">
            <v>896400</v>
          </cell>
          <cell r="I77">
            <v>920400</v>
          </cell>
          <cell r="J77">
            <v>18000</v>
          </cell>
          <cell r="M77">
            <v>37700</v>
          </cell>
          <cell r="N77">
            <v>55700</v>
          </cell>
          <cell r="O77">
            <v>358560</v>
          </cell>
          <cell r="P77">
            <v>0</v>
          </cell>
          <cell r="R77">
            <v>358560</v>
          </cell>
          <cell r="V77">
            <v>27940</v>
          </cell>
          <cell r="Y77">
            <v>0</v>
          </cell>
          <cell r="AA77">
            <v>0</v>
          </cell>
          <cell r="AB77">
            <v>3</v>
          </cell>
          <cell r="AC77">
            <v>24000</v>
          </cell>
          <cell r="AD77">
            <v>23</v>
          </cell>
          <cell r="AE77">
            <v>138000</v>
          </cell>
          <cell r="AF77">
            <v>0</v>
          </cell>
          <cell r="AG77">
            <v>104800</v>
          </cell>
          <cell r="AH77">
            <v>104800</v>
          </cell>
          <cell r="AJ77">
            <v>1605400</v>
          </cell>
          <cell r="AK77">
            <v>36330</v>
          </cell>
          <cell r="AL77">
            <v>7266</v>
          </cell>
          <cell r="AM77">
            <v>0</v>
          </cell>
          <cell r="AO77">
            <v>0</v>
          </cell>
          <cell r="AP77">
            <v>70000</v>
          </cell>
          <cell r="AQ77">
            <v>0</v>
          </cell>
          <cell r="AR77">
            <v>1000000</v>
          </cell>
          <cell r="AS77">
            <v>1113596</v>
          </cell>
          <cell r="AT77">
            <v>491804</v>
          </cell>
          <cell r="AU77">
            <v>16000</v>
          </cell>
          <cell r="AV77">
            <v>475804</v>
          </cell>
          <cell r="AW77">
            <v>1549700</v>
          </cell>
          <cell r="AX77">
            <v>1191140</v>
          </cell>
          <cell r="AZ77">
            <v>358560</v>
          </cell>
          <cell r="BA77">
            <v>1549700</v>
          </cell>
          <cell r="BB77">
            <v>258600</v>
          </cell>
          <cell r="BC77">
            <v>224500</v>
          </cell>
          <cell r="BD77">
            <v>34100</v>
          </cell>
        </row>
        <row r="78">
          <cell r="A78" t="str">
            <v>t350014</v>
          </cell>
          <cell r="B78" t="str">
            <v>t35</v>
          </cell>
          <cell r="C78" t="str">
            <v>NguyÔn §×nh §«ng</v>
          </cell>
          <cell r="D78">
            <v>1</v>
          </cell>
          <cell r="E78">
            <v>2.44</v>
          </cell>
          <cell r="G78">
            <v>1014300</v>
          </cell>
          <cell r="H78">
            <v>1014300</v>
          </cell>
          <cell r="I78">
            <v>1022300</v>
          </cell>
          <cell r="J78">
            <v>22000</v>
          </cell>
          <cell r="M78">
            <v>43500</v>
          </cell>
          <cell r="N78">
            <v>65500</v>
          </cell>
          <cell r="O78">
            <v>405720</v>
          </cell>
          <cell r="P78">
            <v>0</v>
          </cell>
          <cell r="R78">
            <v>405720</v>
          </cell>
          <cell r="V78">
            <v>19700</v>
          </cell>
          <cell r="Y78">
            <v>0</v>
          </cell>
          <cell r="AA78">
            <v>0</v>
          </cell>
          <cell r="AB78">
            <v>1</v>
          </cell>
          <cell r="AC78">
            <v>8000</v>
          </cell>
          <cell r="AD78">
            <v>26</v>
          </cell>
          <cell r="AE78">
            <v>156000</v>
          </cell>
          <cell r="AF78">
            <v>0</v>
          </cell>
          <cell r="AG78">
            <v>0</v>
          </cell>
          <cell r="AH78">
            <v>0</v>
          </cell>
          <cell r="AJ78">
            <v>1669220</v>
          </cell>
          <cell r="AK78">
            <v>25620</v>
          </cell>
          <cell r="AL78">
            <v>5124</v>
          </cell>
          <cell r="AM78">
            <v>0</v>
          </cell>
          <cell r="AO78">
            <v>0</v>
          </cell>
          <cell r="AP78">
            <v>100000</v>
          </cell>
          <cell r="AQ78">
            <v>0</v>
          </cell>
          <cell r="AR78">
            <v>1000000</v>
          </cell>
          <cell r="AS78">
            <v>1130744</v>
          </cell>
          <cell r="AT78">
            <v>538476</v>
          </cell>
          <cell r="AU78">
            <v>17000</v>
          </cell>
          <cell r="AV78">
            <v>521476</v>
          </cell>
          <cell r="AW78">
            <v>1603720</v>
          </cell>
          <cell r="AX78">
            <v>1198000</v>
          </cell>
          <cell r="AZ78">
            <v>405720</v>
          </cell>
          <cell r="BA78">
            <v>1603720</v>
          </cell>
          <cell r="BB78">
            <v>276200</v>
          </cell>
          <cell r="BC78">
            <v>239800</v>
          </cell>
          <cell r="BD78">
            <v>36400</v>
          </cell>
        </row>
        <row r="79">
          <cell r="A79" t="str">
            <v>t350015</v>
          </cell>
          <cell r="B79" t="str">
            <v>t35</v>
          </cell>
          <cell r="C79" t="str">
            <v>L­u Thanh TuÊn</v>
          </cell>
          <cell r="D79">
            <v>1</v>
          </cell>
          <cell r="E79">
            <v>2.44</v>
          </cell>
          <cell r="G79">
            <v>1014300</v>
          </cell>
          <cell r="H79">
            <v>1014300</v>
          </cell>
          <cell r="I79">
            <v>1038300</v>
          </cell>
          <cell r="J79">
            <v>22000</v>
          </cell>
          <cell r="M79">
            <v>43500</v>
          </cell>
          <cell r="N79">
            <v>65500</v>
          </cell>
          <cell r="O79">
            <v>405720</v>
          </cell>
          <cell r="P79">
            <v>0</v>
          </cell>
          <cell r="R79">
            <v>405720</v>
          </cell>
          <cell r="V79">
            <v>19700</v>
          </cell>
          <cell r="Y79">
            <v>0</v>
          </cell>
          <cell r="AA79">
            <v>0</v>
          </cell>
          <cell r="AB79">
            <v>3</v>
          </cell>
          <cell r="AC79">
            <v>24000</v>
          </cell>
          <cell r="AD79">
            <v>26</v>
          </cell>
          <cell r="AE79">
            <v>156000</v>
          </cell>
          <cell r="AF79">
            <v>0</v>
          </cell>
          <cell r="AG79">
            <v>0</v>
          </cell>
          <cell r="AH79">
            <v>0</v>
          </cell>
          <cell r="AJ79">
            <v>1685220</v>
          </cell>
          <cell r="AK79">
            <v>25620</v>
          </cell>
          <cell r="AL79">
            <v>5124</v>
          </cell>
          <cell r="AM79">
            <v>0</v>
          </cell>
          <cell r="AO79">
            <v>0</v>
          </cell>
          <cell r="AP79">
            <v>103000</v>
          </cell>
          <cell r="AQ79">
            <v>0</v>
          </cell>
          <cell r="AR79">
            <v>1000000</v>
          </cell>
          <cell r="AS79">
            <v>1133744</v>
          </cell>
          <cell r="AT79">
            <v>551476</v>
          </cell>
          <cell r="AU79">
            <v>17000</v>
          </cell>
          <cell r="AV79">
            <v>534476</v>
          </cell>
          <cell r="AW79">
            <v>1619720</v>
          </cell>
          <cell r="AX79">
            <v>1214000</v>
          </cell>
          <cell r="AZ79">
            <v>405720</v>
          </cell>
          <cell r="BA79">
            <v>1619720</v>
          </cell>
          <cell r="BB79">
            <v>276200</v>
          </cell>
          <cell r="BC79">
            <v>239800</v>
          </cell>
          <cell r="BD79">
            <v>36400</v>
          </cell>
        </row>
        <row r="80">
          <cell r="A80" t="str">
            <v>t350016</v>
          </cell>
          <cell r="B80" t="str">
            <v>t35</v>
          </cell>
          <cell r="C80" t="str">
            <v>NguyÔn V¨n So¸i</v>
          </cell>
          <cell r="D80">
            <v>1</v>
          </cell>
          <cell r="E80">
            <v>2.44</v>
          </cell>
          <cell r="G80">
            <v>795100</v>
          </cell>
          <cell r="H80">
            <v>795100</v>
          </cell>
          <cell r="I80">
            <v>803100</v>
          </cell>
          <cell r="J80">
            <v>22000</v>
          </cell>
          <cell r="M80">
            <v>25800</v>
          </cell>
          <cell r="N80">
            <v>47800</v>
          </cell>
          <cell r="O80">
            <v>318000</v>
          </cell>
          <cell r="P80">
            <v>0</v>
          </cell>
          <cell r="R80">
            <v>318000</v>
          </cell>
          <cell r="V80">
            <v>19700</v>
          </cell>
          <cell r="Y80">
            <v>0</v>
          </cell>
          <cell r="AA80">
            <v>0</v>
          </cell>
          <cell r="AB80">
            <v>1</v>
          </cell>
          <cell r="AC80">
            <v>8000</v>
          </cell>
          <cell r="AD80">
            <v>24</v>
          </cell>
          <cell r="AE80">
            <v>144000</v>
          </cell>
          <cell r="AF80">
            <v>0</v>
          </cell>
          <cell r="AG80">
            <v>0</v>
          </cell>
          <cell r="AH80">
            <v>0</v>
          </cell>
          <cell r="AJ80">
            <v>1332600</v>
          </cell>
          <cell r="AK80">
            <v>25620</v>
          </cell>
          <cell r="AL80">
            <v>5124</v>
          </cell>
          <cell r="AM80">
            <v>0</v>
          </cell>
          <cell r="AO80">
            <v>0</v>
          </cell>
          <cell r="AP80">
            <v>85000</v>
          </cell>
          <cell r="AQ80">
            <v>0</v>
          </cell>
          <cell r="AR80">
            <v>1000000</v>
          </cell>
          <cell r="AS80">
            <v>1115744</v>
          </cell>
          <cell r="AT80">
            <v>216856</v>
          </cell>
          <cell r="AU80">
            <v>13000</v>
          </cell>
          <cell r="AV80">
            <v>203856</v>
          </cell>
          <cell r="AW80">
            <v>1284800</v>
          </cell>
          <cell r="AX80">
            <v>966800</v>
          </cell>
          <cell r="AZ80">
            <v>318000</v>
          </cell>
          <cell r="BA80">
            <v>1284800</v>
          </cell>
          <cell r="BC80">
            <v>0</v>
          </cell>
          <cell r="BD80">
            <v>0</v>
          </cell>
        </row>
        <row r="81">
          <cell r="A81" t="str">
            <v>t350017</v>
          </cell>
          <cell r="B81" t="str">
            <v>t35</v>
          </cell>
          <cell r="C81" t="str">
            <v>TrÞnh Quang §øc</v>
          </cell>
          <cell r="D81">
            <v>1</v>
          </cell>
          <cell r="E81">
            <v>2.44</v>
          </cell>
          <cell r="H81">
            <v>0</v>
          </cell>
          <cell r="I81">
            <v>356250</v>
          </cell>
          <cell r="N81">
            <v>0</v>
          </cell>
          <cell r="O81">
            <v>0</v>
          </cell>
          <cell r="P81">
            <v>0</v>
          </cell>
          <cell r="R81">
            <v>0</v>
          </cell>
          <cell r="V81">
            <v>19700</v>
          </cell>
          <cell r="W81">
            <v>356250</v>
          </cell>
          <cell r="Y81">
            <v>356250</v>
          </cell>
          <cell r="AA81">
            <v>0</v>
          </cell>
          <cell r="AC81">
            <v>0</v>
          </cell>
          <cell r="AD81">
            <v>16</v>
          </cell>
          <cell r="AE81">
            <v>96000</v>
          </cell>
          <cell r="AF81">
            <v>0</v>
          </cell>
          <cell r="AG81">
            <v>0</v>
          </cell>
          <cell r="AH81">
            <v>0</v>
          </cell>
          <cell r="AJ81">
            <v>471950</v>
          </cell>
          <cell r="AK81">
            <v>25620</v>
          </cell>
          <cell r="AL81">
            <v>5124</v>
          </cell>
          <cell r="AM81">
            <v>0</v>
          </cell>
          <cell r="AO81">
            <v>0</v>
          </cell>
          <cell r="AP81">
            <v>14000</v>
          </cell>
          <cell r="AQ81">
            <v>0</v>
          </cell>
          <cell r="AR81">
            <v>200000</v>
          </cell>
          <cell r="AS81">
            <v>244744</v>
          </cell>
          <cell r="AT81">
            <v>227206</v>
          </cell>
          <cell r="AU81">
            <v>5000</v>
          </cell>
          <cell r="AV81">
            <v>222206</v>
          </cell>
          <cell r="AW81">
            <v>471950</v>
          </cell>
          <cell r="AX81">
            <v>471950</v>
          </cell>
          <cell r="AZ81">
            <v>0</v>
          </cell>
          <cell r="BA81">
            <v>471950</v>
          </cell>
          <cell r="BC81">
            <v>0</v>
          </cell>
          <cell r="BD81">
            <v>0</v>
          </cell>
        </row>
        <row r="82">
          <cell r="A82" t="str">
            <v>t350018</v>
          </cell>
          <cell r="B82" t="str">
            <v>t35</v>
          </cell>
          <cell r="C82" t="str">
            <v>NguyÔn B¸ TrÞnh</v>
          </cell>
          <cell r="D82">
            <v>1</v>
          </cell>
          <cell r="E82">
            <v>1.7</v>
          </cell>
          <cell r="G82">
            <v>992300</v>
          </cell>
          <cell r="H82">
            <v>992300</v>
          </cell>
          <cell r="I82">
            <v>1016300</v>
          </cell>
          <cell r="J82">
            <v>22000</v>
          </cell>
          <cell r="M82">
            <v>43500</v>
          </cell>
          <cell r="N82">
            <v>65500</v>
          </cell>
          <cell r="O82">
            <v>396920</v>
          </cell>
          <cell r="P82">
            <v>0</v>
          </cell>
          <cell r="R82">
            <v>396920</v>
          </cell>
          <cell r="V82">
            <v>20550</v>
          </cell>
          <cell r="Y82">
            <v>0</v>
          </cell>
          <cell r="AA82">
            <v>0</v>
          </cell>
          <cell r="AB82">
            <v>3</v>
          </cell>
          <cell r="AC82">
            <v>24000</v>
          </cell>
          <cell r="AD82">
            <v>25</v>
          </cell>
          <cell r="AE82">
            <v>150000</v>
          </cell>
          <cell r="AF82">
            <v>0</v>
          </cell>
          <cell r="AG82">
            <v>0</v>
          </cell>
          <cell r="AH82">
            <v>0</v>
          </cell>
          <cell r="AJ82">
            <v>1649270</v>
          </cell>
          <cell r="AK82">
            <v>17850</v>
          </cell>
          <cell r="AL82">
            <v>3570</v>
          </cell>
          <cell r="AM82">
            <v>0</v>
          </cell>
          <cell r="AO82">
            <v>0</v>
          </cell>
          <cell r="AP82">
            <v>84000</v>
          </cell>
          <cell r="AQ82">
            <v>0</v>
          </cell>
          <cell r="AR82">
            <v>1000000</v>
          </cell>
          <cell r="AS82">
            <v>1105420</v>
          </cell>
          <cell r="AT82">
            <v>543850</v>
          </cell>
          <cell r="AU82">
            <v>16000</v>
          </cell>
          <cell r="AV82">
            <v>527850</v>
          </cell>
          <cell r="AW82">
            <v>1583770</v>
          </cell>
          <cell r="AX82">
            <v>1186850</v>
          </cell>
          <cell r="AZ82">
            <v>396920</v>
          </cell>
          <cell r="BA82">
            <v>1583770</v>
          </cell>
          <cell r="BC82">
            <v>0</v>
          </cell>
          <cell r="BD82">
            <v>0</v>
          </cell>
        </row>
        <row r="83">
          <cell r="A83" t="str">
            <v>t350019</v>
          </cell>
          <cell r="B83" t="str">
            <v>t35</v>
          </cell>
          <cell r="C83" t="str">
            <v>Lª Minh Th¶o</v>
          </cell>
          <cell r="D83">
            <v>1</v>
          </cell>
          <cell r="E83">
            <v>1.7</v>
          </cell>
          <cell r="G83">
            <v>868500</v>
          </cell>
          <cell r="H83">
            <v>868500</v>
          </cell>
          <cell r="I83">
            <v>892500</v>
          </cell>
          <cell r="J83">
            <v>20000</v>
          </cell>
          <cell r="M83">
            <v>27500</v>
          </cell>
          <cell r="N83">
            <v>47500</v>
          </cell>
          <cell r="O83">
            <v>347400</v>
          </cell>
          <cell r="P83">
            <v>0</v>
          </cell>
          <cell r="R83">
            <v>347400</v>
          </cell>
          <cell r="V83">
            <v>13700</v>
          </cell>
          <cell r="Y83">
            <v>0</v>
          </cell>
          <cell r="AA83">
            <v>0</v>
          </cell>
          <cell r="AB83">
            <v>3</v>
          </cell>
          <cell r="AC83">
            <v>24000</v>
          </cell>
          <cell r="AD83">
            <v>24</v>
          </cell>
          <cell r="AE83">
            <v>144000</v>
          </cell>
          <cell r="AF83">
            <v>0</v>
          </cell>
          <cell r="AG83">
            <v>0</v>
          </cell>
          <cell r="AH83">
            <v>0</v>
          </cell>
          <cell r="AJ83">
            <v>1445100</v>
          </cell>
          <cell r="AK83">
            <v>17850</v>
          </cell>
          <cell r="AL83">
            <v>3570</v>
          </cell>
          <cell r="AM83">
            <v>0</v>
          </cell>
          <cell r="AO83">
            <v>0</v>
          </cell>
          <cell r="AQ83">
            <v>0</v>
          </cell>
          <cell r="AR83">
            <v>1000000</v>
          </cell>
          <cell r="AS83">
            <v>1021420</v>
          </cell>
          <cell r="AT83">
            <v>423680</v>
          </cell>
          <cell r="AU83">
            <v>14000</v>
          </cell>
          <cell r="AV83">
            <v>409680</v>
          </cell>
          <cell r="AW83">
            <v>1397600</v>
          </cell>
          <cell r="AX83">
            <v>1050200</v>
          </cell>
          <cell r="AZ83">
            <v>347400</v>
          </cell>
          <cell r="BA83">
            <v>1397600</v>
          </cell>
          <cell r="BB83">
            <v>276200</v>
          </cell>
          <cell r="BC83">
            <v>239800</v>
          </cell>
          <cell r="BD83">
            <v>36400</v>
          </cell>
        </row>
        <row r="84">
          <cell r="A84" t="str">
            <v>t350020</v>
          </cell>
          <cell r="B84" t="str">
            <v>t35</v>
          </cell>
          <cell r="C84" t="str">
            <v>Ph¹m Ngäc Th¾ng</v>
          </cell>
          <cell r="D84">
            <v>1</v>
          </cell>
          <cell r="E84">
            <v>1.7</v>
          </cell>
          <cell r="G84">
            <v>1014300</v>
          </cell>
          <cell r="H84">
            <v>1014300</v>
          </cell>
          <cell r="I84">
            <v>1038300</v>
          </cell>
          <cell r="J84">
            <v>22000</v>
          </cell>
          <cell r="M84">
            <v>43500</v>
          </cell>
          <cell r="N84">
            <v>65500</v>
          </cell>
          <cell r="O84">
            <v>405720</v>
          </cell>
          <cell r="P84">
            <v>0</v>
          </cell>
          <cell r="R84">
            <v>405720</v>
          </cell>
          <cell r="V84">
            <v>20550</v>
          </cell>
          <cell r="Y84">
            <v>0</v>
          </cell>
          <cell r="AA84">
            <v>0</v>
          </cell>
          <cell r="AB84">
            <v>3</v>
          </cell>
          <cell r="AC84">
            <v>24000</v>
          </cell>
          <cell r="AD84">
            <v>26</v>
          </cell>
          <cell r="AE84">
            <v>156000</v>
          </cell>
          <cell r="AF84">
            <v>0</v>
          </cell>
          <cell r="AG84">
            <v>0</v>
          </cell>
          <cell r="AH84">
            <v>0</v>
          </cell>
          <cell r="AJ84">
            <v>1686070</v>
          </cell>
          <cell r="AK84">
            <v>17850</v>
          </cell>
          <cell r="AL84">
            <v>3570</v>
          </cell>
          <cell r="AM84">
            <v>0</v>
          </cell>
          <cell r="AO84">
            <v>0</v>
          </cell>
          <cell r="AP84">
            <v>101000</v>
          </cell>
          <cell r="AQ84">
            <v>0</v>
          </cell>
          <cell r="AR84">
            <v>1000000</v>
          </cell>
          <cell r="AS84">
            <v>1122420</v>
          </cell>
          <cell r="AT84">
            <v>563650</v>
          </cell>
          <cell r="AU84">
            <v>17000</v>
          </cell>
          <cell r="AV84">
            <v>546650</v>
          </cell>
          <cell r="AW84">
            <v>1620570</v>
          </cell>
          <cell r="AX84">
            <v>1214850</v>
          </cell>
          <cell r="AZ84">
            <v>405720</v>
          </cell>
          <cell r="BA84">
            <v>1620570</v>
          </cell>
          <cell r="BB84">
            <v>276200</v>
          </cell>
          <cell r="BC84">
            <v>239800</v>
          </cell>
          <cell r="BD84">
            <v>36400</v>
          </cell>
        </row>
        <row r="85">
          <cell r="B85" t="str">
            <v>t35 Total</v>
          </cell>
          <cell r="D85">
            <v>20</v>
          </cell>
          <cell r="E85">
            <v>58.820000000000007</v>
          </cell>
          <cell r="F85">
            <v>0</v>
          </cell>
          <cell r="G85">
            <v>17826416</v>
          </cell>
          <cell r="H85">
            <v>17826416</v>
          </cell>
          <cell r="I85">
            <v>19140166</v>
          </cell>
          <cell r="J85">
            <v>386000</v>
          </cell>
          <cell r="K85">
            <v>0</v>
          </cell>
          <cell r="L85">
            <v>0</v>
          </cell>
          <cell r="M85">
            <v>701375</v>
          </cell>
          <cell r="N85">
            <v>1087375</v>
          </cell>
          <cell r="O85">
            <v>7130246</v>
          </cell>
          <cell r="P85">
            <v>0</v>
          </cell>
          <cell r="Q85">
            <v>6120</v>
          </cell>
          <cell r="R85">
            <v>7136366</v>
          </cell>
          <cell r="S85">
            <v>21000</v>
          </cell>
          <cell r="T85">
            <v>0</v>
          </cell>
          <cell r="U85">
            <v>0</v>
          </cell>
          <cell r="V85">
            <v>498430</v>
          </cell>
          <cell r="W85">
            <v>373750</v>
          </cell>
          <cell r="X85">
            <v>503000</v>
          </cell>
          <cell r="Y85">
            <v>876750</v>
          </cell>
          <cell r="Z85">
            <v>0</v>
          </cell>
          <cell r="AA85">
            <v>0</v>
          </cell>
          <cell r="AB85">
            <v>52</v>
          </cell>
          <cell r="AC85">
            <v>416000</v>
          </cell>
          <cell r="AD85">
            <v>488</v>
          </cell>
          <cell r="AE85">
            <v>2928000</v>
          </cell>
          <cell r="AF85">
            <v>0</v>
          </cell>
          <cell r="AG85">
            <v>146700</v>
          </cell>
          <cell r="AH85">
            <v>146700</v>
          </cell>
          <cell r="AI85">
            <v>0</v>
          </cell>
          <cell r="AJ85">
            <v>30937037</v>
          </cell>
          <cell r="AK85">
            <v>617610</v>
          </cell>
          <cell r="AL85">
            <v>123522</v>
          </cell>
          <cell r="AM85">
            <v>0</v>
          </cell>
          <cell r="AN85">
            <v>0</v>
          </cell>
          <cell r="AO85">
            <v>0</v>
          </cell>
          <cell r="AP85">
            <v>1404000</v>
          </cell>
          <cell r="AQ85">
            <v>0</v>
          </cell>
          <cell r="AR85">
            <v>20000000</v>
          </cell>
          <cell r="AS85">
            <v>22145132</v>
          </cell>
          <cell r="AT85">
            <v>8791905</v>
          </cell>
          <cell r="AU85">
            <v>311000</v>
          </cell>
          <cell r="AV85">
            <v>8480905</v>
          </cell>
          <cell r="AW85">
            <v>29849662</v>
          </cell>
          <cell r="AX85">
            <v>22713296</v>
          </cell>
          <cell r="AY85">
            <v>0</v>
          </cell>
          <cell r="AZ85">
            <v>7136366</v>
          </cell>
          <cell r="BA85">
            <v>29849662</v>
          </cell>
          <cell r="BB85">
            <v>3343887</v>
          </cell>
          <cell r="BC85">
            <v>2838484</v>
          </cell>
          <cell r="BD85">
            <v>505403</v>
          </cell>
        </row>
        <row r="86">
          <cell r="A86" t="str">
            <v>t360001</v>
          </cell>
          <cell r="B86" t="str">
            <v>t36</v>
          </cell>
          <cell r="C86" t="str">
            <v>NguyÔn §øc ThuËn</v>
          </cell>
          <cell r="D86">
            <v>1</v>
          </cell>
          <cell r="E86">
            <v>3.46</v>
          </cell>
          <cell r="G86">
            <v>2078594</v>
          </cell>
          <cell r="H86">
            <v>2078594</v>
          </cell>
          <cell r="I86">
            <v>2115594</v>
          </cell>
          <cell r="J86">
            <v>14000</v>
          </cell>
          <cell r="M86">
            <v>73742</v>
          </cell>
          <cell r="N86">
            <v>87742</v>
          </cell>
          <cell r="O86">
            <v>831430</v>
          </cell>
          <cell r="P86">
            <v>0</v>
          </cell>
          <cell r="R86">
            <v>831430</v>
          </cell>
          <cell r="S86">
            <v>21000</v>
          </cell>
          <cell r="V86">
            <v>41910</v>
          </cell>
          <cell r="Y86">
            <v>0</v>
          </cell>
          <cell r="AA86">
            <v>0</v>
          </cell>
          <cell r="AB86">
            <v>2</v>
          </cell>
          <cell r="AC86">
            <v>16000</v>
          </cell>
          <cell r="AD86">
            <v>27</v>
          </cell>
          <cell r="AE86">
            <v>162000</v>
          </cell>
          <cell r="AF86">
            <v>0</v>
          </cell>
          <cell r="AG86">
            <v>0</v>
          </cell>
          <cell r="AH86">
            <v>0</v>
          </cell>
          <cell r="AJ86">
            <v>3238676</v>
          </cell>
          <cell r="AK86">
            <v>36330</v>
          </cell>
          <cell r="AL86">
            <v>7266</v>
          </cell>
          <cell r="AM86">
            <v>0</v>
          </cell>
          <cell r="AO86">
            <v>0</v>
          </cell>
          <cell r="AP86">
            <v>406000</v>
          </cell>
          <cell r="AQ86">
            <v>0</v>
          </cell>
          <cell r="AR86">
            <v>1000000</v>
          </cell>
          <cell r="AS86">
            <v>1449596</v>
          </cell>
          <cell r="AT86">
            <v>1789080</v>
          </cell>
          <cell r="AU86">
            <v>32000</v>
          </cell>
          <cell r="AV86">
            <v>1757080</v>
          </cell>
          <cell r="AW86">
            <v>3150934</v>
          </cell>
          <cell r="AX86">
            <v>2319504</v>
          </cell>
          <cell r="AZ86">
            <v>831430</v>
          </cell>
          <cell r="BA86">
            <v>3150934</v>
          </cell>
          <cell r="BB86">
            <v>310888</v>
          </cell>
          <cell r="BC86">
            <v>247551</v>
          </cell>
          <cell r="BD86">
            <v>63337</v>
          </cell>
        </row>
        <row r="87">
          <cell r="A87" t="str">
            <v>t360002</v>
          </cell>
          <cell r="B87" t="str">
            <v>t36</v>
          </cell>
          <cell r="C87" t="str">
            <v xml:space="preserve">Ph¹m V¨n Nu«i </v>
          </cell>
          <cell r="D87">
            <v>1</v>
          </cell>
          <cell r="E87">
            <v>3.46</v>
          </cell>
          <cell r="G87">
            <v>1897500</v>
          </cell>
          <cell r="H87">
            <v>1897500</v>
          </cell>
          <cell r="I87">
            <v>1913500</v>
          </cell>
          <cell r="J87">
            <v>16000</v>
          </cell>
          <cell r="M87">
            <v>46500</v>
          </cell>
          <cell r="N87">
            <v>62500</v>
          </cell>
          <cell r="O87">
            <v>759000</v>
          </cell>
          <cell r="P87">
            <v>0</v>
          </cell>
          <cell r="R87">
            <v>759000</v>
          </cell>
          <cell r="V87">
            <v>27940</v>
          </cell>
          <cell r="Y87">
            <v>0</v>
          </cell>
          <cell r="AA87">
            <v>0</v>
          </cell>
          <cell r="AB87">
            <v>2</v>
          </cell>
          <cell r="AC87">
            <v>16000</v>
          </cell>
          <cell r="AD87">
            <v>29</v>
          </cell>
          <cell r="AE87">
            <v>174000</v>
          </cell>
          <cell r="AF87">
            <v>0</v>
          </cell>
          <cell r="AG87">
            <v>0</v>
          </cell>
          <cell r="AH87">
            <v>0</v>
          </cell>
          <cell r="AJ87">
            <v>2936940</v>
          </cell>
          <cell r="AK87">
            <v>36330</v>
          </cell>
          <cell r="AL87">
            <v>7266</v>
          </cell>
          <cell r="AM87">
            <v>0</v>
          </cell>
          <cell r="AO87">
            <v>0</v>
          </cell>
          <cell r="AP87">
            <v>122000</v>
          </cell>
          <cell r="AQ87">
            <v>0</v>
          </cell>
          <cell r="AR87">
            <v>1000000</v>
          </cell>
          <cell r="AS87">
            <v>1165596</v>
          </cell>
          <cell r="AT87">
            <v>1771344</v>
          </cell>
          <cell r="AU87">
            <v>29000</v>
          </cell>
          <cell r="AV87">
            <v>1742344</v>
          </cell>
          <cell r="AW87">
            <v>2874440</v>
          </cell>
          <cell r="AX87">
            <v>2115440</v>
          </cell>
          <cell r="AZ87">
            <v>759000</v>
          </cell>
          <cell r="BA87">
            <v>2874440</v>
          </cell>
          <cell r="BB87">
            <v>302500</v>
          </cell>
          <cell r="BC87">
            <v>240600</v>
          </cell>
          <cell r="BD87">
            <v>61900</v>
          </cell>
        </row>
        <row r="88">
          <cell r="A88" t="str">
            <v>t360003</v>
          </cell>
          <cell r="B88" t="str">
            <v>t36</v>
          </cell>
          <cell r="C88" t="str">
            <v>Bïi V¨n DiÔn</v>
          </cell>
          <cell r="D88">
            <v>1</v>
          </cell>
          <cell r="E88">
            <v>3.46</v>
          </cell>
          <cell r="G88">
            <v>1812000</v>
          </cell>
          <cell r="H88">
            <v>1812000</v>
          </cell>
          <cell r="I88">
            <v>1820000</v>
          </cell>
          <cell r="J88">
            <v>14000</v>
          </cell>
          <cell r="M88">
            <v>51900</v>
          </cell>
          <cell r="N88">
            <v>65900</v>
          </cell>
          <cell r="O88">
            <v>724800</v>
          </cell>
          <cell r="P88">
            <v>0</v>
          </cell>
          <cell r="R88">
            <v>724800</v>
          </cell>
          <cell r="V88">
            <v>27940</v>
          </cell>
          <cell r="Y88">
            <v>0</v>
          </cell>
          <cell r="AA88">
            <v>0</v>
          </cell>
          <cell r="AB88">
            <v>1</v>
          </cell>
          <cell r="AC88">
            <v>8000</v>
          </cell>
          <cell r="AD88">
            <v>26</v>
          </cell>
          <cell r="AE88">
            <v>156000</v>
          </cell>
          <cell r="AF88">
            <v>0</v>
          </cell>
          <cell r="AG88">
            <v>0</v>
          </cell>
          <cell r="AH88">
            <v>0</v>
          </cell>
          <cell r="AJ88">
            <v>2794640</v>
          </cell>
          <cell r="AK88">
            <v>36330</v>
          </cell>
          <cell r="AL88">
            <v>7266</v>
          </cell>
          <cell r="AM88">
            <v>0</v>
          </cell>
          <cell r="AO88">
            <v>0</v>
          </cell>
          <cell r="AP88">
            <v>121000</v>
          </cell>
          <cell r="AQ88">
            <v>0</v>
          </cell>
          <cell r="AR88">
            <v>1000000</v>
          </cell>
          <cell r="AS88">
            <v>1164596</v>
          </cell>
          <cell r="AT88">
            <v>1630044</v>
          </cell>
          <cell r="AU88">
            <v>28000</v>
          </cell>
          <cell r="AV88">
            <v>1602044</v>
          </cell>
          <cell r="AW88">
            <v>2728740</v>
          </cell>
          <cell r="AX88">
            <v>2003940</v>
          </cell>
          <cell r="AZ88">
            <v>724800</v>
          </cell>
          <cell r="BA88">
            <v>2728740</v>
          </cell>
          <cell r="BB88">
            <v>53600</v>
          </cell>
          <cell r="BC88">
            <v>42600</v>
          </cell>
          <cell r="BD88">
            <v>11000</v>
          </cell>
        </row>
        <row r="89">
          <cell r="A89" t="str">
            <v>t360004</v>
          </cell>
          <cell r="B89" t="str">
            <v>t36</v>
          </cell>
          <cell r="C89" t="str">
            <v>NguyÔn Ngäc S¬n</v>
          </cell>
          <cell r="D89">
            <v>1</v>
          </cell>
          <cell r="E89">
            <v>3.46</v>
          </cell>
          <cell r="G89">
            <v>747600</v>
          </cell>
          <cell r="H89">
            <v>747600</v>
          </cell>
          <cell r="I89">
            <v>763600</v>
          </cell>
          <cell r="J89">
            <v>6000</v>
          </cell>
          <cell r="M89">
            <v>27100</v>
          </cell>
          <cell r="N89">
            <v>33100</v>
          </cell>
          <cell r="O89">
            <v>299000</v>
          </cell>
          <cell r="P89">
            <v>0</v>
          </cell>
          <cell r="R89">
            <v>299000</v>
          </cell>
          <cell r="V89">
            <v>27940</v>
          </cell>
          <cell r="Y89">
            <v>0</v>
          </cell>
          <cell r="AA89">
            <v>0</v>
          </cell>
          <cell r="AB89">
            <v>2</v>
          </cell>
          <cell r="AC89">
            <v>16000</v>
          </cell>
          <cell r="AD89">
            <v>14</v>
          </cell>
          <cell r="AE89">
            <v>84000</v>
          </cell>
          <cell r="AF89">
            <v>0</v>
          </cell>
          <cell r="AG89">
            <v>0</v>
          </cell>
          <cell r="AH89">
            <v>0</v>
          </cell>
          <cell r="AJ89">
            <v>1207640</v>
          </cell>
          <cell r="AK89">
            <v>36330</v>
          </cell>
          <cell r="AL89">
            <v>7266</v>
          </cell>
          <cell r="AM89">
            <v>0</v>
          </cell>
          <cell r="AO89">
            <v>0</v>
          </cell>
          <cell r="AP89">
            <v>23000</v>
          </cell>
          <cell r="AQ89">
            <v>0</v>
          </cell>
          <cell r="AR89">
            <v>1000000</v>
          </cell>
          <cell r="AS89">
            <v>1066596</v>
          </cell>
          <cell r="AT89">
            <v>141044</v>
          </cell>
          <cell r="AU89">
            <v>12000</v>
          </cell>
          <cell r="AV89">
            <v>129044</v>
          </cell>
          <cell r="AW89">
            <v>1174540</v>
          </cell>
          <cell r="AX89">
            <v>875540</v>
          </cell>
          <cell r="AZ89">
            <v>299000</v>
          </cell>
          <cell r="BA89">
            <v>1174540</v>
          </cell>
          <cell r="BB89">
            <v>154800</v>
          </cell>
          <cell r="BC89">
            <v>123100</v>
          </cell>
          <cell r="BD89">
            <v>31700</v>
          </cell>
        </row>
        <row r="90">
          <cell r="A90" t="str">
            <v>t360005</v>
          </cell>
          <cell r="B90" t="str">
            <v>t36</v>
          </cell>
          <cell r="C90" t="str">
            <v>TrÇn V¨n B¶y</v>
          </cell>
          <cell r="D90">
            <v>1</v>
          </cell>
          <cell r="E90">
            <v>3.46</v>
          </cell>
          <cell r="G90">
            <v>1848300</v>
          </cell>
          <cell r="H90">
            <v>1848300</v>
          </cell>
          <cell r="I90">
            <v>1864300</v>
          </cell>
          <cell r="J90">
            <v>12000</v>
          </cell>
          <cell r="M90">
            <v>59100</v>
          </cell>
          <cell r="N90">
            <v>71100</v>
          </cell>
          <cell r="O90">
            <v>739320</v>
          </cell>
          <cell r="P90">
            <v>0</v>
          </cell>
          <cell r="R90">
            <v>739320</v>
          </cell>
          <cell r="V90">
            <v>27940</v>
          </cell>
          <cell r="Y90">
            <v>0</v>
          </cell>
          <cell r="AA90">
            <v>0</v>
          </cell>
          <cell r="AB90">
            <v>2</v>
          </cell>
          <cell r="AC90">
            <v>16000</v>
          </cell>
          <cell r="AD90">
            <v>26</v>
          </cell>
          <cell r="AE90">
            <v>156000</v>
          </cell>
          <cell r="AF90">
            <v>0</v>
          </cell>
          <cell r="AG90">
            <v>0</v>
          </cell>
          <cell r="AH90">
            <v>0</v>
          </cell>
          <cell r="AJ90">
            <v>2858660</v>
          </cell>
          <cell r="AK90">
            <v>36330</v>
          </cell>
          <cell r="AL90">
            <v>7266</v>
          </cell>
          <cell r="AM90">
            <v>0</v>
          </cell>
          <cell r="AO90">
            <v>0</v>
          </cell>
          <cell r="AP90">
            <v>460000</v>
          </cell>
          <cell r="AQ90">
            <v>0</v>
          </cell>
          <cell r="AR90">
            <v>1000000</v>
          </cell>
          <cell r="AS90">
            <v>1503596</v>
          </cell>
          <cell r="AT90">
            <v>1355064</v>
          </cell>
          <cell r="AU90">
            <v>29000</v>
          </cell>
          <cell r="AV90">
            <v>1326064</v>
          </cell>
          <cell r="AW90">
            <v>2787560</v>
          </cell>
          <cell r="AX90">
            <v>2048240</v>
          </cell>
          <cell r="AZ90">
            <v>739320</v>
          </cell>
          <cell r="BA90">
            <v>2787560</v>
          </cell>
          <cell r="BB90">
            <v>296000</v>
          </cell>
          <cell r="BC90">
            <v>235500</v>
          </cell>
          <cell r="BD90">
            <v>60500</v>
          </cell>
        </row>
        <row r="91">
          <cell r="A91" t="str">
            <v>t360006</v>
          </cell>
          <cell r="B91" t="str">
            <v>t36</v>
          </cell>
          <cell r="C91" t="str">
            <v>Ph¹m V¨n H¶i</v>
          </cell>
          <cell r="D91">
            <v>1</v>
          </cell>
          <cell r="E91">
            <v>3.46</v>
          </cell>
          <cell r="G91">
            <v>1280500</v>
          </cell>
          <cell r="H91">
            <v>1280500</v>
          </cell>
          <cell r="I91">
            <v>1296500</v>
          </cell>
          <cell r="J91">
            <v>10000</v>
          </cell>
          <cell r="M91">
            <v>51500</v>
          </cell>
          <cell r="N91">
            <v>61500</v>
          </cell>
          <cell r="O91">
            <v>512200</v>
          </cell>
          <cell r="P91">
            <v>0</v>
          </cell>
          <cell r="R91">
            <v>512200</v>
          </cell>
          <cell r="V91">
            <v>27940</v>
          </cell>
          <cell r="Y91">
            <v>0</v>
          </cell>
          <cell r="AA91">
            <v>0</v>
          </cell>
          <cell r="AB91">
            <v>2</v>
          </cell>
          <cell r="AC91">
            <v>16000</v>
          </cell>
          <cell r="AD91">
            <v>24</v>
          </cell>
          <cell r="AE91">
            <v>144000</v>
          </cell>
          <cell r="AF91">
            <v>0</v>
          </cell>
          <cell r="AG91">
            <v>0</v>
          </cell>
          <cell r="AH91">
            <v>0</v>
          </cell>
          <cell r="AJ91">
            <v>2042140</v>
          </cell>
          <cell r="AK91">
            <v>36330</v>
          </cell>
          <cell r="AL91">
            <v>7266</v>
          </cell>
          <cell r="AM91">
            <v>0</v>
          </cell>
          <cell r="AO91">
            <v>0</v>
          </cell>
          <cell r="AP91">
            <v>132000</v>
          </cell>
          <cell r="AQ91">
            <v>0</v>
          </cell>
          <cell r="AR91">
            <v>1000000</v>
          </cell>
          <cell r="AS91">
            <v>1175596</v>
          </cell>
          <cell r="AT91">
            <v>866544</v>
          </cell>
          <cell r="AU91">
            <v>20000</v>
          </cell>
          <cell r="AV91">
            <v>846544</v>
          </cell>
          <cell r="AW91">
            <v>1980640</v>
          </cell>
          <cell r="AX91">
            <v>1468440</v>
          </cell>
          <cell r="AZ91">
            <v>512200</v>
          </cell>
          <cell r="BA91">
            <v>1980640</v>
          </cell>
          <cell r="BB91">
            <v>300300</v>
          </cell>
          <cell r="BC91">
            <v>238900</v>
          </cell>
          <cell r="BD91">
            <v>61400</v>
          </cell>
        </row>
        <row r="92">
          <cell r="A92" t="str">
            <v>t360007</v>
          </cell>
          <cell r="B92" t="str">
            <v>t36</v>
          </cell>
          <cell r="C92" t="str">
            <v>NguyÔn V¨n BÊy</v>
          </cell>
          <cell r="D92">
            <v>1</v>
          </cell>
          <cell r="E92">
            <v>3.46</v>
          </cell>
          <cell r="G92">
            <v>1840000</v>
          </cell>
          <cell r="H92">
            <v>1840000</v>
          </cell>
          <cell r="I92">
            <v>1856000</v>
          </cell>
          <cell r="J92">
            <v>12000</v>
          </cell>
          <cell r="M92">
            <v>62600</v>
          </cell>
          <cell r="N92">
            <v>74600</v>
          </cell>
          <cell r="O92">
            <v>736000</v>
          </cell>
          <cell r="P92">
            <v>0</v>
          </cell>
          <cell r="R92">
            <v>736000</v>
          </cell>
          <cell r="V92">
            <v>27940</v>
          </cell>
          <cell r="Y92">
            <v>0</v>
          </cell>
          <cell r="AA92">
            <v>0</v>
          </cell>
          <cell r="AB92">
            <v>2</v>
          </cell>
          <cell r="AC92">
            <v>16000</v>
          </cell>
          <cell r="AD92">
            <v>25</v>
          </cell>
          <cell r="AE92">
            <v>150000</v>
          </cell>
          <cell r="AF92">
            <v>0</v>
          </cell>
          <cell r="AG92">
            <v>0</v>
          </cell>
          <cell r="AH92">
            <v>0</v>
          </cell>
          <cell r="AJ92">
            <v>2844540</v>
          </cell>
          <cell r="AK92">
            <v>36330</v>
          </cell>
          <cell r="AL92">
            <v>7266</v>
          </cell>
          <cell r="AM92">
            <v>0</v>
          </cell>
          <cell r="AO92">
            <v>0</v>
          </cell>
          <cell r="AP92">
            <v>157000</v>
          </cell>
          <cell r="AQ92">
            <v>0</v>
          </cell>
          <cell r="AR92">
            <v>1000000</v>
          </cell>
          <cell r="AS92">
            <v>1200596</v>
          </cell>
          <cell r="AT92">
            <v>1643944</v>
          </cell>
          <cell r="AU92">
            <v>28000</v>
          </cell>
          <cell r="AV92">
            <v>1615944</v>
          </cell>
          <cell r="AW92">
            <v>2769940</v>
          </cell>
          <cell r="AX92">
            <v>2033940</v>
          </cell>
          <cell r="AZ92">
            <v>736000</v>
          </cell>
          <cell r="BA92">
            <v>2769940</v>
          </cell>
          <cell r="BB92">
            <v>294000</v>
          </cell>
          <cell r="BC92">
            <v>233900</v>
          </cell>
          <cell r="BD92">
            <v>60100</v>
          </cell>
        </row>
        <row r="93">
          <cell r="A93" t="str">
            <v>t360008</v>
          </cell>
          <cell r="B93" t="str">
            <v>t36</v>
          </cell>
          <cell r="C93" t="str">
            <v>NguyÔn Ngäc Minh</v>
          </cell>
          <cell r="D93">
            <v>1</v>
          </cell>
          <cell r="E93">
            <v>3.46</v>
          </cell>
          <cell r="G93">
            <v>1652500</v>
          </cell>
          <cell r="H93">
            <v>1652500</v>
          </cell>
          <cell r="I93">
            <v>1660500</v>
          </cell>
          <cell r="J93">
            <v>10000</v>
          </cell>
          <cell r="M93">
            <v>46500</v>
          </cell>
          <cell r="N93">
            <v>56500</v>
          </cell>
          <cell r="O93">
            <v>661000</v>
          </cell>
          <cell r="P93">
            <v>0</v>
          </cell>
          <cell r="R93">
            <v>661000</v>
          </cell>
          <cell r="V93">
            <v>41910</v>
          </cell>
          <cell r="Y93">
            <v>0</v>
          </cell>
          <cell r="AA93">
            <v>0</v>
          </cell>
          <cell r="AB93">
            <v>1</v>
          </cell>
          <cell r="AC93">
            <v>8000</v>
          </cell>
          <cell r="AD93">
            <v>22</v>
          </cell>
          <cell r="AE93">
            <v>132000</v>
          </cell>
          <cell r="AF93">
            <v>0</v>
          </cell>
          <cell r="AG93">
            <v>125800</v>
          </cell>
          <cell r="AH93">
            <v>125800</v>
          </cell>
          <cell r="AJ93">
            <v>2677710</v>
          </cell>
          <cell r="AK93">
            <v>36330</v>
          </cell>
          <cell r="AL93">
            <v>7266</v>
          </cell>
          <cell r="AM93">
            <v>0</v>
          </cell>
          <cell r="AO93">
            <v>0</v>
          </cell>
          <cell r="AP93">
            <v>507000</v>
          </cell>
          <cell r="AQ93">
            <v>0</v>
          </cell>
          <cell r="AR93">
            <v>1000000</v>
          </cell>
          <cell r="AS93">
            <v>1550596</v>
          </cell>
          <cell r="AT93">
            <v>1127114</v>
          </cell>
          <cell r="AU93">
            <v>27000</v>
          </cell>
          <cell r="AV93">
            <v>1100114</v>
          </cell>
          <cell r="AW93">
            <v>2621210</v>
          </cell>
          <cell r="AX93">
            <v>1960210</v>
          </cell>
          <cell r="AZ93">
            <v>661000</v>
          </cell>
          <cell r="BA93">
            <v>2621210</v>
          </cell>
          <cell r="BB93">
            <v>302500</v>
          </cell>
          <cell r="BC93">
            <v>240600</v>
          </cell>
          <cell r="BD93">
            <v>61900</v>
          </cell>
        </row>
        <row r="94">
          <cell r="A94" t="str">
            <v>t360009</v>
          </cell>
          <cell r="B94" t="str">
            <v>t36</v>
          </cell>
          <cell r="C94" t="str">
            <v>NguyÔn V¨n ViÖt</v>
          </cell>
          <cell r="D94">
            <v>1</v>
          </cell>
          <cell r="E94">
            <v>3.46</v>
          </cell>
          <cell r="G94">
            <v>2078500</v>
          </cell>
          <cell r="H94">
            <v>2078500</v>
          </cell>
          <cell r="I94">
            <v>2094500</v>
          </cell>
          <cell r="J94">
            <v>16000</v>
          </cell>
          <cell r="M94">
            <v>71900</v>
          </cell>
          <cell r="N94">
            <v>87900</v>
          </cell>
          <cell r="O94">
            <v>831400</v>
          </cell>
          <cell r="P94">
            <v>0</v>
          </cell>
          <cell r="R94">
            <v>831400</v>
          </cell>
          <cell r="V94">
            <v>27940</v>
          </cell>
          <cell r="Y94">
            <v>0</v>
          </cell>
          <cell r="AA94">
            <v>0</v>
          </cell>
          <cell r="AB94">
            <v>2</v>
          </cell>
          <cell r="AC94">
            <v>16000</v>
          </cell>
          <cell r="AD94">
            <v>29</v>
          </cell>
          <cell r="AE94">
            <v>174000</v>
          </cell>
          <cell r="AF94">
            <v>0</v>
          </cell>
          <cell r="AG94">
            <v>0</v>
          </cell>
          <cell r="AH94">
            <v>0</v>
          </cell>
          <cell r="AJ94">
            <v>3215740</v>
          </cell>
          <cell r="AK94">
            <v>36330</v>
          </cell>
          <cell r="AL94">
            <v>7266</v>
          </cell>
          <cell r="AM94">
            <v>0</v>
          </cell>
          <cell r="AO94">
            <v>0</v>
          </cell>
          <cell r="AP94">
            <v>240000</v>
          </cell>
          <cell r="AQ94">
            <v>0</v>
          </cell>
          <cell r="AR94">
            <v>1000000</v>
          </cell>
          <cell r="AS94">
            <v>1283596</v>
          </cell>
          <cell r="AT94">
            <v>1932144</v>
          </cell>
          <cell r="AU94">
            <v>32000</v>
          </cell>
          <cell r="AV94">
            <v>1900144</v>
          </cell>
          <cell r="AW94">
            <v>3127840</v>
          </cell>
          <cell r="AX94">
            <v>2296440</v>
          </cell>
          <cell r="AZ94">
            <v>831400</v>
          </cell>
          <cell r="BA94">
            <v>3127840</v>
          </cell>
          <cell r="BB94">
            <v>302500</v>
          </cell>
          <cell r="BC94">
            <v>240600</v>
          </cell>
          <cell r="BD94">
            <v>61900</v>
          </cell>
        </row>
        <row r="95">
          <cell r="A95" t="str">
            <v>t360010</v>
          </cell>
          <cell r="B95" t="str">
            <v>t36</v>
          </cell>
          <cell r="C95" t="str">
            <v>NguyÔn V¨n M«n</v>
          </cell>
          <cell r="D95">
            <v>1</v>
          </cell>
          <cell r="E95">
            <v>2.44</v>
          </cell>
          <cell r="G95">
            <v>1893400</v>
          </cell>
          <cell r="H95">
            <v>1893400</v>
          </cell>
          <cell r="I95">
            <v>1909400</v>
          </cell>
          <cell r="J95">
            <v>16000</v>
          </cell>
          <cell r="M95">
            <v>71400</v>
          </cell>
          <cell r="N95">
            <v>87400</v>
          </cell>
          <cell r="O95">
            <v>757360</v>
          </cell>
          <cell r="P95">
            <v>0</v>
          </cell>
          <cell r="R95">
            <v>757360</v>
          </cell>
          <cell r="V95">
            <v>19700</v>
          </cell>
          <cell r="Y95">
            <v>0</v>
          </cell>
          <cell r="AA95">
            <v>0</v>
          </cell>
          <cell r="AB95">
            <v>2</v>
          </cell>
          <cell r="AC95">
            <v>16000</v>
          </cell>
          <cell r="AD95">
            <v>27</v>
          </cell>
          <cell r="AE95">
            <v>162000</v>
          </cell>
          <cell r="AF95">
            <v>0</v>
          </cell>
          <cell r="AG95">
            <v>0</v>
          </cell>
          <cell r="AH95">
            <v>0</v>
          </cell>
          <cell r="AJ95">
            <v>2935860</v>
          </cell>
          <cell r="AK95">
            <v>25620</v>
          </cell>
          <cell r="AL95">
            <v>5124</v>
          </cell>
          <cell r="AM95">
            <v>0</v>
          </cell>
          <cell r="AO95">
            <v>0</v>
          </cell>
          <cell r="AP95">
            <v>117000</v>
          </cell>
          <cell r="AQ95">
            <v>0</v>
          </cell>
          <cell r="AS95">
            <v>147744</v>
          </cell>
          <cell r="AT95">
            <v>2788116</v>
          </cell>
          <cell r="AU95">
            <v>29000</v>
          </cell>
          <cell r="AV95">
            <v>2759116</v>
          </cell>
          <cell r="AW95">
            <v>2848460</v>
          </cell>
          <cell r="AX95">
            <v>2091100</v>
          </cell>
          <cell r="AZ95">
            <v>757360</v>
          </cell>
          <cell r="BA95">
            <v>2848460</v>
          </cell>
          <cell r="BB95">
            <v>286000</v>
          </cell>
          <cell r="BC95">
            <v>227500</v>
          </cell>
          <cell r="BD95">
            <v>58500</v>
          </cell>
        </row>
        <row r="96">
          <cell r="A96" t="str">
            <v>t360011</v>
          </cell>
          <cell r="B96" t="str">
            <v>t36</v>
          </cell>
          <cell r="C96" t="str">
            <v>Lª V¨n Sinh</v>
          </cell>
          <cell r="D96">
            <v>1</v>
          </cell>
          <cell r="E96">
            <v>2.44</v>
          </cell>
          <cell r="G96">
            <v>1525800</v>
          </cell>
          <cell r="H96">
            <v>1525800</v>
          </cell>
          <cell r="I96">
            <v>1896500</v>
          </cell>
          <cell r="J96">
            <v>10000</v>
          </cell>
          <cell r="M96">
            <v>43100</v>
          </cell>
          <cell r="N96">
            <v>53100</v>
          </cell>
          <cell r="O96">
            <v>610320</v>
          </cell>
          <cell r="P96">
            <v>0</v>
          </cell>
          <cell r="R96">
            <v>610320</v>
          </cell>
          <cell r="V96">
            <v>19700</v>
          </cell>
          <cell r="X96">
            <v>354700</v>
          </cell>
          <cell r="Y96">
            <v>354700</v>
          </cell>
          <cell r="AA96">
            <v>0</v>
          </cell>
          <cell r="AB96">
            <v>2</v>
          </cell>
          <cell r="AC96">
            <v>16000</v>
          </cell>
          <cell r="AD96">
            <v>22</v>
          </cell>
          <cell r="AE96">
            <v>132000</v>
          </cell>
          <cell r="AF96">
            <v>0</v>
          </cell>
          <cell r="AG96">
            <v>0</v>
          </cell>
          <cell r="AH96">
            <v>0</v>
          </cell>
          <cell r="AJ96">
            <v>2711620</v>
          </cell>
          <cell r="AK96">
            <v>25620</v>
          </cell>
          <cell r="AL96">
            <v>5124</v>
          </cell>
          <cell r="AM96">
            <v>0</v>
          </cell>
          <cell r="AO96">
            <v>0</v>
          </cell>
          <cell r="AQ96">
            <v>0</v>
          </cell>
          <cell r="AR96">
            <v>1000000</v>
          </cell>
          <cell r="AS96">
            <v>1030744</v>
          </cell>
          <cell r="AT96">
            <v>1680876</v>
          </cell>
          <cell r="AU96">
            <v>27000</v>
          </cell>
          <cell r="AV96">
            <v>1653876</v>
          </cell>
          <cell r="AW96">
            <v>2658520</v>
          </cell>
          <cell r="AX96">
            <v>2048200</v>
          </cell>
          <cell r="AZ96">
            <v>610320</v>
          </cell>
          <cell r="BA96">
            <v>2658520</v>
          </cell>
          <cell r="BB96">
            <v>285600</v>
          </cell>
          <cell r="BC96">
            <v>227200</v>
          </cell>
          <cell r="BD96">
            <v>58400</v>
          </cell>
        </row>
        <row r="97">
          <cell r="A97" t="str">
            <v>t360012</v>
          </cell>
          <cell r="B97" t="str">
            <v>t36</v>
          </cell>
          <cell r="C97" t="str">
            <v>Bïi V¨n H¶i</v>
          </cell>
          <cell r="D97">
            <v>1</v>
          </cell>
          <cell r="E97">
            <v>2.44</v>
          </cell>
          <cell r="G97">
            <v>1476900</v>
          </cell>
          <cell r="H97">
            <v>1476900</v>
          </cell>
          <cell r="I97">
            <v>1492900</v>
          </cell>
          <cell r="J97">
            <v>10000</v>
          </cell>
          <cell r="M97">
            <v>52700</v>
          </cell>
          <cell r="N97">
            <v>62700</v>
          </cell>
          <cell r="O97">
            <v>590760</v>
          </cell>
          <cell r="P97">
            <v>0</v>
          </cell>
          <cell r="R97">
            <v>590760</v>
          </cell>
          <cell r="V97">
            <v>19700</v>
          </cell>
          <cell r="Y97">
            <v>0</v>
          </cell>
          <cell r="AA97">
            <v>0</v>
          </cell>
          <cell r="AB97">
            <v>2</v>
          </cell>
          <cell r="AC97">
            <v>16000</v>
          </cell>
          <cell r="AD97">
            <v>24</v>
          </cell>
          <cell r="AE97">
            <v>144000</v>
          </cell>
          <cell r="AF97">
            <v>0</v>
          </cell>
          <cell r="AG97">
            <v>0</v>
          </cell>
          <cell r="AH97">
            <v>0</v>
          </cell>
          <cell r="AJ97">
            <v>2310060</v>
          </cell>
          <cell r="AK97">
            <v>25620</v>
          </cell>
          <cell r="AL97">
            <v>5124</v>
          </cell>
          <cell r="AM97">
            <v>0</v>
          </cell>
          <cell r="AO97">
            <v>0</v>
          </cell>
          <cell r="AP97">
            <v>197000</v>
          </cell>
          <cell r="AQ97">
            <v>0</v>
          </cell>
          <cell r="AR97">
            <v>1000000</v>
          </cell>
          <cell r="AS97">
            <v>1227744</v>
          </cell>
          <cell r="AT97">
            <v>1082316</v>
          </cell>
          <cell r="AU97">
            <v>23000</v>
          </cell>
          <cell r="AV97">
            <v>1059316</v>
          </cell>
          <cell r="AW97">
            <v>2247360</v>
          </cell>
          <cell r="AX97">
            <v>1656600</v>
          </cell>
          <cell r="AZ97">
            <v>590760</v>
          </cell>
          <cell r="BA97">
            <v>2247360</v>
          </cell>
          <cell r="BB97">
            <v>155400</v>
          </cell>
          <cell r="BC97">
            <v>123600</v>
          </cell>
          <cell r="BD97">
            <v>31800</v>
          </cell>
        </row>
        <row r="98">
          <cell r="A98" t="str">
            <v>t360013</v>
          </cell>
          <cell r="B98" t="str">
            <v>t36</v>
          </cell>
          <cell r="C98" t="str">
            <v>Hoµng V¨n TrÝ</v>
          </cell>
          <cell r="D98">
            <v>1</v>
          </cell>
          <cell r="E98">
            <v>2.44</v>
          </cell>
          <cell r="G98">
            <v>1706600</v>
          </cell>
          <cell r="H98">
            <v>1706600</v>
          </cell>
          <cell r="I98">
            <v>1722600</v>
          </cell>
          <cell r="J98">
            <v>16000</v>
          </cell>
          <cell r="M98">
            <v>70400</v>
          </cell>
          <cell r="N98">
            <v>86400</v>
          </cell>
          <cell r="O98">
            <v>682640</v>
          </cell>
          <cell r="P98">
            <v>0</v>
          </cell>
          <cell r="R98">
            <v>682640</v>
          </cell>
          <cell r="V98">
            <v>19700</v>
          </cell>
          <cell r="Y98">
            <v>0</v>
          </cell>
          <cell r="AA98">
            <v>0</v>
          </cell>
          <cell r="AB98">
            <v>2</v>
          </cell>
          <cell r="AC98">
            <v>16000</v>
          </cell>
          <cell r="AD98">
            <v>23</v>
          </cell>
          <cell r="AE98">
            <v>138000</v>
          </cell>
          <cell r="AF98">
            <v>0</v>
          </cell>
          <cell r="AG98">
            <v>0</v>
          </cell>
          <cell r="AH98">
            <v>0</v>
          </cell>
          <cell r="AJ98">
            <v>2649340</v>
          </cell>
          <cell r="AK98">
            <v>25620</v>
          </cell>
          <cell r="AL98">
            <v>5124</v>
          </cell>
          <cell r="AM98">
            <v>0</v>
          </cell>
          <cell r="AO98">
            <v>0</v>
          </cell>
          <cell r="AP98">
            <v>98000</v>
          </cell>
          <cell r="AQ98">
            <v>0</v>
          </cell>
          <cell r="AR98">
            <v>1000000</v>
          </cell>
          <cell r="AS98">
            <v>1128744</v>
          </cell>
          <cell r="AT98">
            <v>1520596</v>
          </cell>
          <cell r="AU98">
            <v>26000</v>
          </cell>
          <cell r="AV98">
            <v>1494596</v>
          </cell>
          <cell r="AW98">
            <v>2562940</v>
          </cell>
          <cell r="AX98">
            <v>1880300</v>
          </cell>
          <cell r="AZ98">
            <v>682640</v>
          </cell>
          <cell r="BA98">
            <v>2562940</v>
          </cell>
          <cell r="BB98">
            <v>298500</v>
          </cell>
          <cell r="BC98">
            <v>237500</v>
          </cell>
          <cell r="BD98">
            <v>61000</v>
          </cell>
        </row>
        <row r="99">
          <cell r="A99" t="str">
            <v>t360014</v>
          </cell>
          <cell r="B99" t="str">
            <v>t36</v>
          </cell>
          <cell r="C99" t="str">
            <v>Hµ V¨n Huyªn</v>
          </cell>
          <cell r="D99">
            <v>1</v>
          </cell>
          <cell r="E99">
            <v>2.44</v>
          </cell>
          <cell r="G99">
            <v>1845500</v>
          </cell>
          <cell r="H99">
            <v>1845500</v>
          </cell>
          <cell r="I99">
            <v>1879000</v>
          </cell>
          <cell r="J99">
            <v>12000</v>
          </cell>
          <cell r="M99">
            <v>59500</v>
          </cell>
          <cell r="N99">
            <v>71500</v>
          </cell>
          <cell r="O99">
            <v>738200</v>
          </cell>
          <cell r="P99">
            <v>0</v>
          </cell>
          <cell r="Q99">
            <v>6120</v>
          </cell>
          <cell r="R99">
            <v>744320</v>
          </cell>
          <cell r="V99">
            <v>29550</v>
          </cell>
          <cell r="W99">
            <v>17500</v>
          </cell>
          <cell r="Y99">
            <v>17500</v>
          </cell>
          <cell r="AA99">
            <v>0</v>
          </cell>
          <cell r="AB99">
            <v>2</v>
          </cell>
          <cell r="AC99">
            <v>16000</v>
          </cell>
          <cell r="AD99">
            <v>27</v>
          </cell>
          <cell r="AE99">
            <v>162000</v>
          </cell>
          <cell r="AF99">
            <v>0</v>
          </cell>
          <cell r="AG99">
            <v>0</v>
          </cell>
          <cell r="AH99">
            <v>0</v>
          </cell>
          <cell r="AJ99">
            <v>2886370</v>
          </cell>
          <cell r="AK99">
            <v>25620</v>
          </cell>
          <cell r="AL99">
            <v>5124</v>
          </cell>
          <cell r="AM99">
            <v>0</v>
          </cell>
          <cell r="AO99">
            <v>0</v>
          </cell>
          <cell r="AP99">
            <v>345000</v>
          </cell>
          <cell r="AQ99">
            <v>0</v>
          </cell>
          <cell r="AR99">
            <v>1000000</v>
          </cell>
          <cell r="AS99">
            <v>1375744</v>
          </cell>
          <cell r="AT99">
            <v>1510626</v>
          </cell>
          <cell r="AU99">
            <v>29000</v>
          </cell>
          <cell r="AV99">
            <v>1481626</v>
          </cell>
          <cell r="AW99">
            <v>2814870</v>
          </cell>
          <cell r="AX99">
            <v>2070550</v>
          </cell>
          <cell r="AZ99">
            <v>744320</v>
          </cell>
          <cell r="BA99">
            <v>2814870</v>
          </cell>
          <cell r="BB99">
            <v>247700</v>
          </cell>
          <cell r="BC99">
            <v>197000</v>
          </cell>
          <cell r="BD99">
            <v>50700</v>
          </cell>
        </row>
        <row r="100">
          <cell r="A100" t="str">
            <v>t360015</v>
          </cell>
          <cell r="B100" t="str">
            <v>t36</v>
          </cell>
          <cell r="C100" t="str">
            <v>Hoµng V¨n Nghi</v>
          </cell>
          <cell r="D100">
            <v>1</v>
          </cell>
          <cell r="E100">
            <v>2.44</v>
          </cell>
          <cell r="G100">
            <v>1491400</v>
          </cell>
          <cell r="H100">
            <v>1491400</v>
          </cell>
          <cell r="I100">
            <v>1507400</v>
          </cell>
          <cell r="J100">
            <v>12000</v>
          </cell>
          <cell r="M100">
            <v>54400</v>
          </cell>
          <cell r="N100">
            <v>66400</v>
          </cell>
          <cell r="O100">
            <v>596560</v>
          </cell>
          <cell r="P100">
            <v>0</v>
          </cell>
          <cell r="R100">
            <v>596560</v>
          </cell>
          <cell r="V100">
            <v>19700</v>
          </cell>
          <cell r="Y100">
            <v>0</v>
          </cell>
          <cell r="AA100">
            <v>0</v>
          </cell>
          <cell r="AB100">
            <v>2</v>
          </cell>
          <cell r="AC100">
            <v>16000</v>
          </cell>
          <cell r="AD100">
            <v>23</v>
          </cell>
          <cell r="AE100">
            <v>138000</v>
          </cell>
          <cell r="AF100">
            <v>0</v>
          </cell>
          <cell r="AG100">
            <v>0</v>
          </cell>
          <cell r="AH100">
            <v>0</v>
          </cell>
          <cell r="AJ100">
            <v>2328060</v>
          </cell>
          <cell r="AK100">
            <v>25620</v>
          </cell>
          <cell r="AL100">
            <v>5124</v>
          </cell>
          <cell r="AM100">
            <v>0</v>
          </cell>
          <cell r="AO100">
            <v>0</v>
          </cell>
          <cell r="AP100">
            <v>158000</v>
          </cell>
          <cell r="AQ100">
            <v>0</v>
          </cell>
          <cell r="AR100">
            <v>1000000</v>
          </cell>
          <cell r="AS100">
            <v>1188744</v>
          </cell>
          <cell r="AT100">
            <v>1139316</v>
          </cell>
          <cell r="AU100">
            <v>23000</v>
          </cell>
          <cell r="AV100">
            <v>1116316</v>
          </cell>
          <cell r="AW100">
            <v>2261660</v>
          </cell>
          <cell r="AX100">
            <v>1665100</v>
          </cell>
          <cell r="AZ100">
            <v>596560</v>
          </cell>
          <cell r="BA100">
            <v>2261660</v>
          </cell>
          <cell r="BB100">
            <v>5200</v>
          </cell>
          <cell r="BC100">
            <v>0</v>
          </cell>
          <cell r="BD100">
            <v>5200</v>
          </cell>
        </row>
        <row r="101">
          <cell r="A101" t="str">
            <v>t360016</v>
          </cell>
          <cell r="B101" t="str">
            <v>t36</v>
          </cell>
          <cell r="C101" t="str">
            <v>NguyÔn V¨n Long</v>
          </cell>
          <cell r="D101">
            <v>1</v>
          </cell>
          <cell r="E101">
            <v>2.44</v>
          </cell>
          <cell r="G101">
            <v>1461800</v>
          </cell>
          <cell r="H101">
            <v>1461800</v>
          </cell>
          <cell r="I101">
            <v>1495300</v>
          </cell>
          <cell r="J101">
            <v>10000</v>
          </cell>
          <cell r="M101">
            <v>48100</v>
          </cell>
          <cell r="N101">
            <v>58100</v>
          </cell>
          <cell r="O101">
            <v>584720</v>
          </cell>
          <cell r="P101">
            <v>0</v>
          </cell>
          <cell r="Q101">
            <v>6120</v>
          </cell>
          <cell r="R101">
            <v>590840</v>
          </cell>
          <cell r="V101">
            <v>19700</v>
          </cell>
          <cell r="W101">
            <v>17500</v>
          </cell>
          <cell r="Y101">
            <v>17500</v>
          </cell>
          <cell r="AA101">
            <v>0</v>
          </cell>
          <cell r="AB101">
            <v>2</v>
          </cell>
          <cell r="AC101">
            <v>16000</v>
          </cell>
          <cell r="AD101">
            <v>21</v>
          </cell>
          <cell r="AE101">
            <v>126000</v>
          </cell>
          <cell r="AF101">
            <v>0</v>
          </cell>
          <cell r="AG101">
            <v>0</v>
          </cell>
          <cell r="AH101">
            <v>0</v>
          </cell>
          <cell r="AJ101">
            <v>2289940</v>
          </cell>
          <cell r="AK101">
            <v>25620</v>
          </cell>
          <cell r="AL101">
            <v>5124</v>
          </cell>
          <cell r="AM101">
            <v>0</v>
          </cell>
          <cell r="AO101">
            <v>0</v>
          </cell>
          <cell r="AP101">
            <v>36000</v>
          </cell>
          <cell r="AQ101">
            <v>0</v>
          </cell>
          <cell r="AR101">
            <v>1000000</v>
          </cell>
          <cell r="AS101">
            <v>1066744</v>
          </cell>
          <cell r="AT101">
            <v>1223196</v>
          </cell>
          <cell r="AU101">
            <v>23000</v>
          </cell>
          <cell r="AV101">
            <v>1200196</v>
          </cell>
          <cell r="AW101">
            <v>2231840</v>
          </cell>
          <cell r="AX101">
            <v>1641000</v>
          </cell>
          <cell r="AZ101">
            <v>590840</v>
          </cell>
          <cell r="BA101">
            <v>2231840</v>
          </cell>
          <cell r="BB101">
            <v>252200</v>
          </cell>
          <cell r="BC101">
            <v>200600</v>
          </cell>
          <cell r="BD101">
            <v>51600</v>
          </cell>
        </row>
        <row r="102">
          <cell r="A102" t="str">
            <v>t360017</v>
          </cell>
          <cell r="B102" t="str">
            <v>t36</v>
          </cell>
          <cell r="C102" t="str">
            <v>NguyÔn M¹nh Hïng</v>
          </cell>
          <cell r="D102">
            <v>1</v>
          </cell>
          <cell r="E102">
            <v>2.44</v>
          </cell>
          <cell r="G102">
            <v>1987300</v>
          </cell>
          <cell r="H102">
            <v>1987300</v>
          </cell>
          <cell r="I102">
            <v>2020800</v>
          </cell>
          <cell r="J102">
            <v>16000</v>
          </cell>
          <cell r="M102">
            <v>62900</v>
          </cell>
          <cell r="N102">
            <v>78900</v>
          </cell>
          <cell r="O102">
            <v>794920</v>
          </cell>
          <cell r="P102">
            <v>0</v>
          </cell>
          <cell r="Q102">
            <v>6120</v>
          </cell>
          <cell r="R102">
            <v>801040</v>
          </cell>
          <cell r="V102">
            <v>19700</v>
          </cell>
          <cell r="W102">
            <v>17500</v>
          </cell>
          <cell r="Y102">
            <v>17500</v>
          </cell>
          <cell r="AA102">
            <v>0</v>
          </cell>
          <cell r="AB102">
            <v>2</v>
          </cell>
          <cell r="AC102">
            <v>16000</v>
          </cell>
          <cell r="AD102">
            <v>29</v>
          </cell>
          <cell r="AE102">
            <v>174000</v>
          </cell>
          <cell r="AF102">
            <v>0</v>
          </cell>
          <cell r="AG102">
            <v>0</v>
          </cell>
          <cell r="AH102">
            <v>0</v>
          </cell>
          <cell r="AJ102">
            <v>3094440</v>
          </cell>
          <cell r="AK102">
            <v>25620</v>
          </cell>
          <cell r="AL102">
            <v>5124</v>
          </cell>
          <cell r="AM102">
            <v>0</v>
          </cell>
          <cell r="AO102">
            <v>0</v>
          </cell>
          <cell r="AP102">
            <v>162000</v>
          </cell>
          <cell r="AQ102">
            <v>0</v>
          </cell>
          <cell r="AR102">
            <v>1000000</v>
          </cell>
          <cell r="AS102">
            <v>1192744</v>
          </cell>
          <cell r="AT102">
            <v>1901696</v>
          </cell>
          <cell r="AU102">
            <v>31000</v>
          </cell>
          <cell r="AV102">
            <v>1870696</v>
          </cell>
          <cell r="AW102">
            <v>3015540</v>
          </cell>
          <cell r="AX102">
            <v>2214500</v>
          </cell>
          <cell r="AZ102">
            <v>801040</v>
          </cell>
          <cell r="BA102">
            <v>3015540</v>
          </cell>
          <cell r="BB102">
            <v>300300</v>
          </cell>
          <cell r="BC102">
            <v>238900</v>
          </cell>
          <cell r="BD102">
            <v>61400</v>
          </cell>
        </row>
        <row r="103">
          <cell r="A103" t="str">
            <v>t360018</v>
          </cell>
          <cell r="B103" t="str">
            <v>t36</v>
          </cell>
          <cell r="C103" t="str">
            <v>TrÇn Trung DÇn</v>
          </cell>
          <cell r="D103">
            <v>1</v>
          </cell>
          <cell r="E103">
            <v>1.7</v>
          </cell>
          <cell r="G103">
            <v>1684900</v>
          </cell>
          <cell r="H103">
            <v>1684900</v>
          </cell>
          <cell r="I103">
            <v>1700900</v>
          </cell>
          <cell r="J103">
            <v>14000</v>
          </cell>
          <cell r="M103">
            <v>66700</v>
          </cell>
          <cell r="N103">
            <v>80700</v>
          </cell>
          <cell r="O103">
            <v>673960</v>
          </cell>
          <cell r="P103">
            <v>0</v>
          </cell>
          <cell r="R103">
            <v>673960</v>
          </cell>
          <cell r="V103">
            <v>13700</v>
          </cell>
          <cell r="Y103">
            <v>0</v>
          </cell>
          <cell r="AA103">
            <v>0</v>
          </cell>
          <cell r="AB103">
            <v>2</v>
          </cell>
          <cell r="AC103">
            <v>16000</v>
          </cell>
          <cell r="AD103">
            <v>25</v>
          </cell>
          <cell r="AE103">
            <v>150000</v>
          </cell>
          <cell r="AF103">
            <v>0</v>
          </cell>
          <cell r="AG103">
            <v>0</v>
          </cell>
          <cell r="AH103">
            <v>0</v>
          </cell>
          <cell r="AJ103">
            <v>2619260</v>
          </cell>
          <cell r="AK103">
            <v>17850</v>
          </cell>
          <cell r="AL103">
            <v>3570</v>
          </cell>
          <cell r="AM103">
            <v>0</v>
          </cell>
          <cell r="AO103">
            <v>0</v>
          </cell>
          <cell r="AP103">
            <v>287000</v>
          </cell>
          <cell r="AQ103">
            <v>0</v>
          </cell>
          <cell r="AR103">
            <v>1000000</v>
          </cell>
          <cell r="AS103">
            <v>1308420</v>
          </cell>
          <cell r="AT103">
            <v>1310840</v>
          </cell>
          <cell r="AU103">
            <v>26000</v>
          </cell>
          <cell r="AV103">
            <v>1284840</v>
          </cell>
          <cell r="AW103">
            <v>2538560</v>
          </cell>
          <cell r="AX103">
            <v>1864600</v>
          </cell>
          <cell r="AZ103">
            <v>673960</v>
          </cell>
          <cell r="BA103">
            <v>2538560</v>
          </cell>
          <cell r="BB103">
            <v>289300</v>
          </cell>
          <cell r="BC103">
            <v>230100</v>
          </cell>
          <cell r="BD103">
            <v>59200</v>
          </cell>
        </row>
        <row r="104">
          <cell r="A104" t="str">
            <v>t360019</v>
          </cell>
          <cell r="B104" t="str">
            <v>t36</v>
          </cell>
          <cell r="C104" t="str">
            <v>NguyÔn Hång Minh</v>
          </cell>
          <cell r="D104">
            <v>1</v>
          </cell>
          <cell r="E104">
            <v>1.7</v>
          </cell>
          <cell r="G104">
            <v>1660500</v>
          </cell>
          <cell r="H104">
            <v>1660500</v>
          </cell>
          <cell r="I104">
            <v>1676500</v>
          </cell>
          <cell r="J104">
            <v>12000</v>
          </cell>
          <cell r="M104">
            <v>53400</v>
          </cell>
          <cell r="N104">
            <v>65400</v>
          </cell>
          <cell r="O104">
            <v>664200</v>
          </cell>
          <cell r="P104">
            <v>0</v>
          </cell>
          <cell r="R104">
            <v>664200</v>
          </cell>
          <cell r="V104">
            <v>13700</v>
          </cell>
          <cell r="Y104">
            <v>0</v>
          </cell>
          <cell r="AA104">
            <v>0</v>
          </cell>
          <cell r="AB104">
            <v>2</v>
          </cell>
          <cell r="AC104">
            <v>16000</v>
          </cell>
          <cell r="AD104">
            <v>24</v>
          </cell>
          <cell r="AE104">
            <v>144000</v>
          </cell>
          <cell r="AF104">
            <v>0</v>
          </cell>
          <cell r="AG104">
            <v>0</v>
          </cell>
          <cell r="AH104">
            <v>0</v>
          </cell>
          <cell r="AJ104">
            <v>2563800</v>
          </cell>
          <cell r="AK104">
            <v>17850</v>
          </cell>
          <cell r="AL104">
            <v>3570</v>
          </cell>
          <cell r="AM104">
            <v>0</v>
          </cell>
          <cell r="AO104">
            <v>0</v>
          </cell>
          <cell r="AP104">
            <v>54000</v>
          </cell>
          <cell r="AQ104">
            <v>0</v>
          </cell>
          <cell r="AR104">
            <v>1000000</v>
          </cell>
          <cell r="AS104">
            <v>1075420</v>
          </cell>
          <cell r="AT104">
            <v>1488380</v>
          </cell>
          <cell r="AU104">
            <v>26000</v>
          </cell>
          <cell r="AV104">
            <v>1462380</v>
          </cell>
          <cell r="AW104">
            <v>2498400</v>
          </cell>
          <cell r="AX104">
            <v>1834200</v>
          </cell>
          <cell r="AZ104">
            <v>664200</v>
          </cell>
          <cell r="BA104">
            <v>2498400</v>
          </cell>
          <cell r="BB104">
            <v>271800</v>
          </cell>
          <cell r="BC104">
            <v>216200</v>
          </cell>
          <cell r="BD104">
            <v>55600</v>
          </cell>
        </row>
        <row r="105">
          <cell r="A105" t="str">
            <v>t360020</v>
          </cell>
          <cell r="B105" t="str">
            <v>t36</v>
          </cell>
          <cell r="C105" t="str">
            <v>HÇu V¨n L¹c</v>
          </cell>
          <cell r="D105">
            <v>1</v>
          </cell>
          <cell r="E105">
            <v>1.7</v>
          </cell>
          <cell r="G105">
            <v>1973600</v>
          </cell>
          <cell r="H105">
            <v>1973600</v>
          </cell>
          <cell r="I105">
            <v>1989600</v>
          </cell>
          <cell r="J105">
            <v>14000</v>
          </cell>
          <cell r="M105">
            <v>71400</v>
          </cell>
          <cell r="N105">
            <v>85400</v>
          </cell>
          <cell r="O105">
            <v>789440</v>
          </cell>
          <cell r="P105">
            <v>0</v>
          </cell>
          <cell r="R105">
            <v>789440</v>
          </cell>
          <cell r="V105">
            <v>20550</v>
          </cell>
          <cell r="Y105">
            <v>0</v>
          </cell>
          <cell r="AA105">
            <v>0</v>
          </cell>
          <cell r="AB105">
            <v>2</v>
          </cell>
          <cell r="AC105">
            <v>16000</v>
          </cell>
          <cell r="AD105">
            <v>28</v>
          </cell>
          <cell r="AE105">
            <v>168000</v>
          </cell>
          <cell r="AF105">
            <v>0</v>
          </cell>
          <cell r="AG105">
            <v>0</v>
          </cell>
          <cell r="AH105">
            <v>0</v>
          </cell>
          <cell r="AJ105">
            <v>3052990</v>
          </cell>
          <cell r="AK105">
            <v>17850</v>
          </cell>
          <cell r="AL105">
            <v>3570</v>
          </cell>
          <cell r="AM105">
            <v>0</v>
          </cell>
          <cell r="AO105">
            <v>0</v>
          </cell>
          <cell r="AP105">
            <v>376000</v>
          </cell>
          <cell r="AQ105">
            <v>0</v>
          </cell>
          <cell r="AR105">
            <v>1000000</v>
          </cell>
          <cell r="AS105">
            <v>1397420</v>
          </cell>
          <cell r="AT105">
            <v>1655570</v>
          </cell>
          <cell r="AU105">
            <v>31000</v>
          </cell>
          <cell r="AV105">
            <v>1624570</v>
          </cell>
          <cell r="AW105">
            <v>2967590</v>
          </cell>
          <cell r="AX105">
            <v>2178150</v>
          </cell>
          <cell r="AZ105">
            <v>789440</v>
          </cell>
          <cell r="BA105">
            <v>2967590</v>
          </cell>
          <cell r="BB105">
            <v>302100</v>
          </cell>
          <cell r="BC105">
            <v>240300</v>
          </cell>
          <cell r="BD105">
            <v>61800</v>
          </cell>
        </row>
        <row r="106">
          <cell r="A106" t="str">
            <v>t360021</v>
          </cell>
          <cell r="B106" t="str">
            <v>t36</v>
          </cell>
          <cell r="C106" t="str">
            <v>NguyÔn Quèc Hïng</v>
          </cell>
          <cell r="D106">
            <v>1</v>
          </cell>
          <cell r="E106">
            <v>1.7</v>
          </cell>
          <cell r="G106">
            <v>1889600</v>
          </cell>
          <cell r="H106">
            <v>1889600</v>
          </cell>
          <cell r="I106">
            <v>1905600</v>
          </cell>
          <cell r="J106">
            <v>14000</v>
          </cell>
          <cell r="M106">
            <v>64900</v>
          </cell>
          <cell r="N106">
            <v>78900</v>
          </cell>
          <cell r="O106">
            <v>755840</v>
          </cell>
          <cell r="P106">
            <v>0</v>
          </cell>
          <cell r="R106">
            <v>755840</v>
          </cell>
          <cell r="V106">
            <v>13700</v>
          </cell>
          <cell r="Y106">
            <v>0</v>
          </cell>
          <cell r="AA106">
            <v>0</v>
          </cell>
          <cell r="AB106">
            <v>2</v>
          </cell>
          <cell r="AC106">
            <v>16000</v>
          </cell>
          <cell r="AD106">
            <v>28</v>
          </cell>
          <cell r="AE106">
            <v>168000</v>
          </cell>
          <cell r="AF106">
            <v>0</v>
          </cell>
          <cell r="AG106">
            <v>0</v>
          </cell>
          <cell r="AH106">
            <v>0</v>
          </cell>
          <cell r="AJ106">
            <v>2922040</v>
          </cell>
          <cell r="AK106">
            <v>17850</v>
          </cell>
          <cell r="AL106">
            <v>3570</v>
          </cell>
          <cell r="AM106">
            <v>0</v>
          </cell>
          <cell r="AO106">
            <v>0</v>
          </cell>
          <cell r="AP106">
            <v>293000</v>
          </cell>
          <cell r="AQ106">
            <v>0</v>
          </cell>
          <cell r="AR106">
            <v>1000000</v>
          </cell>
          <cell r="AS106">
            <v>1314420</v>
          </cell>
          <cell r="AT106">
            <v>1607620</v>
          </cell>
          <cell r="AU106">
            <v>29000</v>
          </cell>
          <cell r="AV106">
            <v>1578620</v>
          </cell>
          <cell r="AW106">
            <v>2843140</v>
          </cell>
          <cell r="AX106">
            <v>2087300</v>
          </cell>
          <cell r="AZ106">
            <v>755840</v>
          </cell>
          <cell r="BA106">
            <v>2843140</v>
          </cell>
          <cell r="BB106">
            <v>302500</v>
          </cell>
          <cell r="BC106">
            <v>240600</v>
          </cell>
          <cell r="BD106">
            <v>61900</v>
          </cell>
        </row>
        <row r="107">
          <cell r="B107" t="str">
            <v>t36 Total</v>
          </cell>
          <cell r="D107">
            <v>21</v>
          </cell>
          <cell r="E107">
            <v>57.46</v>
          </cell>
          <cell r="F107">
            <v>0</v>
          </cell>
          <cell r="G107">
            <v>35832794</v>
          </cell>
          <cell r="H107">
            <v>35832794</v>
          </cell>
          <cell r="I107">
            <v>36580994</v>
          </cell>
          <cell r="J107">
            <v>266000</v>
          </cell>
          <cell r="K107">
            <v>0</v>
          </cell>
          <cell r="L107">
            <v>0</v>
          </cell>
          <cell r="M107">
            <v>1209742</v>
          </cell>
          <cell r="N107">
            <v>1475742</v>
          </cell>
          <cell r="O107">
            <v>14333070</v>
          </cell>
          <cell r="P107">
            <v>0</v>
          </cell>
          <cell r="Q107">
            <v>18360</v>
          </cell>
          <cell r="R107">
            <v>14351430</v>
          </cell>
          <cell r="S107">
            <v>21000</v>
          </cell>
          <cell r="T107">
            <v>0</v>
          </cell>
          <cell r="U107">
            <v>0</v>
          </cell>
          <cell r="V107">
            <v>508500</v>
          </cell>
          <cell r="W107">
            <v>52500</v>
          </cell>
          <cell r="X107">
            <v>354700</v>
          </cell>
          <cell r="Y107">
            <v>407200</v>
          </cell>
          <cell r="Z107">
            <v>0</v>
          </cell>
          <cell r="AA107">
            <v>0</v>
          </cell>
          <cell r="AB107">
            <v>40</v>
          </cell>
          <cell r="AC107">
            <v>320000</v>
          </cell>
          <cell r="AD107">
            <v>523</v>
          </cell>
          <cell r="AE107">
            <v>3138000</v>
          </cell>
          <cell r="AF107">
            <v>0</v>
          </cell>
          <cell r="AG107">
            <v>125800</v>
          </cell>
          <cell r="AH107">
            <v>125800</v>
          </cell>
          <cell r="AI107">
            <v>0</v>
          </cell>
          <cell r="AJ107">
            <v>56180466</v>
          </cell>
          <cell r="AK107">
            <v>603330</v>
          </cell>
          <cell r="AL107">
            <v>120666</v>
          </cell>
          <cell r="AM107">
            <v>0</v>
          </cell>
          <cell r="AN107">
            <v>0</v>
          </cell>
          <cell r="AO107">
            <v>0</v>
          </cell>
          <cell r="AP107">
            <v>4291000</v>
          </cell>
          <cell r="AQ107">
            <v>0</v>
          </cell>
          <cell r="AR107">
            <v>20000000</v>
          </cell>
          <cell r="AS107">
            <v>25014996</v>
          </cell>
          <cell r="AT107">
            <v>31165470</v>
          </cell>
          <cell r="AU107">
            <v>560000</v>
          </cell>
          <cell r="AV107">
            <v>30605470</v>
          </cell>
          <cell r="AW107">
            <v>54704724</v>
          </cell>
          <cell r="AX107">
            <v>40353294</v>
          </cell>
          <cell r="AY107">
            <v>0</v>
          </cell>
          <cell r="AZ107">
            <v>14351430</v>
          </cell>
          <cell r="BA107">
            <v>54704724</v>
          </cell>
          <cell r="BB107">
            <v>5313688</v>
          </cell>
          <cell r="BC107">
            <v>4222851</v>
          </cell>
          <cell r="BD107">
            <v>1090837</v>
          </cell>
        </row>
        <row r="108">
          <cell r="A108" t="str">
            <v>c®30001</v>
          </cell>
          <cell r="B108" t="str">
            <v>c®3</v>
          </cell>
          <cell r="C108" t="str">
            <v>Hµ V¨n Uyªn</v>
          </cell>
          <cell r="D108">
            <v>1</v>
          </cell>
          <cell r="E108">
            <v>3.23</v>
          </cell>
          <cell r="G108">
            <v>2064572</v>
          </cell>
          <cell r="H108">
            <v>2064572</v>
          </cell>
          <cell r="I108">
            <v>2064572</v>
          </cell>
          <cell r="N108">
            <v>0</v>
          </cell>
          <cell r="O108">
            <v>825820</v>
          </cell>
          <cell r="P108">
            <v>0</v>
          </cell>
          <cell r="R108">
            <v>825820</v>
          </cell>
          <cell r="V108">
            <v>39130</v>
          </cell>
          <cell r="Y108">
            <v>0</v>
          </cell>
          <cell r="AA108">
            <v>0</v>
          </cell>
          <cell r="AC108">
            <v>0</v>
          </cell>
          <cell r="AD108">
            <v>24</v>
          </cell>
          <cell r="AE108">
            <v>144000</v>
          </cell>
          <cell r="AF108">
            <v>0</v>
          </cell>
          <cell r="AG108">
            <v>0</v>
          </cell>
          <cell r="AH108">
            <v>0</v>
          </cell>
          <cell r="AJ108">
            <v>3073522</v>
          </cell>
          <cell r="AK108">
            <v>33915</v>
          </cell>
          <cell r="AL108">
            <v>6783</v>
          </cell>
          <cell r="AM108">
            <v>0</v>
          </cell>
          <cell r="AO108">
            <v>0</v>
          </cell>
          <cell r="AP108">
            <v>516000</v>
          </cell>
          <cell r="AQ108">
            <v>0</v>
          </cell>
          <cell r="AR108">
            <v>1500000</v>
          </cell>
          <cell r="AS108">
            <v>2056698</v>
          </cell>
          <cell r="AT108">
            <v>1016824</v>
          </cell>
          <cell r="AU108">
            <v>31000</v>
          </cell>
          <cell r="AV108">
            <v>985824</v>
          </cell>
          <cell r="AW108">
            <v>3073522</v>
          </cell>
          <cell r="AX108">
            <v>2247702</v>
          </cell>
          <cell r="AZ108">
            <v>825820</v>
          </cell>
          <cell r="BA108">
            <v>3073522</v>
          </cell>
        </row>
        <row r="109">
          <cell r="A109" t="str">
            <v>c®30002</v>
          </cell>
          <cell r="B109" t="str">
            <v>c®3</v>
          </cell>
          <cell r="C109" t="str">
            <v>NguyÔn V¨n B×nh</v>
          </cell>
          <cell r="D109">
            <v>1</v>
          </cell>
          <cell r="E109">
            <v>3.48</v>
          </cell>
          <cell r="G109">
            <v>1814530</v>
          </cell>
          <cell r="H109">
            <v>1814530</v>
          </cell>
          <cell r="I109">
            <v>1814530</v>
          </cell>
          <cell r="N109">
            <v>0</v>
          </cell>
          <cell r="O109">
            <v>725810</v>
          </cell>
          <cell r="P109">
            <v>0</v>
          </cell>
          <cell r="R109">
            <v>725810</v>
          </cell>
          <cell r="V109">
            <v>42150</v>
          </cell>
          <cell r="Y109">
            <v>0</v>
          </cell>
          <cell r="AA109">
            <v>0</v>
          </cell>
          <cell r="AC109">
            <v>0</v>
          </cell>
          <cell r="AD109">
            <v>24</v>
          </cell>
          <cell r="AE109">
            <v>144000</v>
          </cell>
          <cell r="AF109">
            <v>0</v>
          </cell>
          <cell r="AG109">
            <v>0</v>
          </cell>
          <cell r="AH109">
            <v>0</v>
          </cell>
          <cell r="AJ109">
            <v>2726490</v>
          </cell>
          <cell r="AK109">
            <v>36540</v>
          </cell>
          <cell r="AL109">
            <v>7308</v>
          </cell>
          <cell r="AM109">
            <v>0</v>
          </cell>
          <cell r="AO109">
            <v>0</v>
          </cell>
          <cell r="AP109">
            <v>212000</v>
          </cell>
          <cell r="AQ109">
            <v>0</v>
          </cell>
          <cell r="AR109">
            <v>1500000</v>
          </cell>
          <cell r="AS109">
            <v>1755848</v>
          </cell>
          <cell r="AT109">
            <v>970642</v>
          </cell>
          <cell r="AU109">
            <v>27000</v>
          </cell>
          <cell r="AV109">
            <v>943642</v>
          </cell>
          <cell r="AW109">
            <v>2726490</v>
          </cell>
          <cell r="AX109">
            <v>2000680</v>
          </cell>
          <cell r="AZ109">
            <v>725810</v>
          </cell>
          <cell r="BA109">
            <v>2726490</v>
          </cell>
        </row>
        <row r="110">
          <cell r="A110" t="str">
            <v>c®30003</v>
          </cell>
          <cell r="B110" t="str">
            <v>c®3</v>
          </cell>
          <cell r="C110" t="str">
            <v>§oµn Sü L­u</v>
          </cell>
          <cell r="D110">
            <v>1</v>
          </cell>
          <cell r="E110">
            <v>2.98</v>
          </cell>
          <cell r="G110">
            <v>1814530</v>
          </cell>
          <cell r="H110">
            <v>1814530</v>
          </cell>
          <cell r="I110">
            <v>1814530</v>
          </cell>
          <cell r="N110">
            <v>0</v>
          </cell>
          <cell r="O110">
            <v>725810</v>
          </cell>
          <cell r="P110">
            <v>0</v>
          </cell>
          <cell r="R110">
            <v>725810</v>
          </cell>
          <cell r="V110">
            <v>36090</v>
          </cell>
          <cell r="Y110">
            <v>0</v>
          </cell>
          <cell r="AA110">
            <v>0</v>
          </cell>
          <cell r="AC110">
            <v>0</v>
          </cell>
          <cell r="AD110">
            <v>24</v>
          </cell>
          <cell r="AE110">
            <v>144000</v>
          </cell>
          <cell r="AF110">
            <v>0</v>
          </cell>
          <cell r="AG110">
            <v>0</v>
          </cell>
          <cell r="AH110">
            <v>0</v>
          </cell>
          <cell r="AJ110">
            <v>2720430</v>
          </cell>
          <cell r="AK110">
            <v>31290</v>
          </cell>
          <cell r="AL110">
            <v>6258</v>
          </cell>
          <cell r="AM110">
            <v>0</v>
          </cell>
          <cell r="AO110">
            <v>0</v>
          </cell>
          <cell r="AP110">
            <v>210000</v>
          </cell>
          <cell r="AQ110">
            <v>0</v>
          </cell>
          <cell r="AR110">
            <v>1000000</v>
          </cell>
          <cell r="AS110">
            <v>1247548</v>
          </cell>
          <cell r="AT110">
            <v>1472882</v>
          </cell>
          <cell r="AU110">
            <v>27000</v>
          </cell>
          <cell r="AV110">
            <v>1445882</v>
          </cell>
          <cell r="AW110">
            <v>2720430</v>
          </cell>
          <cell r="AX110">
            <v>1994620</v>
          </cell>
          <cell r="AZ110">
            <v>725810</v>
          </cell>
          <cell r="BA110">
            <v>2720430</v>
          </cell>
        </row>
        <row r="111">
          <cell r="A111" t="str">
            <v>c®30004</v>
          </cell>
          <cell r="B111" t="str">
            <v>c®3</v>
          </cell>
          <cell r="C111" t="str">
            <v>§Æng V¨n Gi¸p</v>
          </cell>
          <cell r="D111">
            <v>1</v>
          </cell>
          <cell r="E111">
            <v>2.81</v>
          </cell>
          <cell r="G111">
            <v>1814530</v>
          </cell>
          <cell r="H111">
            <v>1814530</v>
          </cell>
          <cell r="I111">
            <v>1814530</v>
          </cell>
          <cell r="N111">
            <v>0</v>
          </cell>
          <cell r="O111">
            <v>725810</v>
          </cell>
          <cell r="P111">
            <v>0</v>
          </cell>
          <cell r="R111">
            <v>725810</v>
          </cell>
          <cell r="V111">
            <v>22690</v>
          </cell>
          <cell r="Y111">
            <v>0</v>
          </cell>
          <cell r="AA111">
            <v>0</v>
          </cell>
          <cell r="AC111">
            <v>0</v>
          </cell>
          <cell r="AD111">
            <v>24</v>
          </cell>
          <cell r="AE111">
            <v>144000</v>
          </cell>
          <cell r="AF111">
            <v>0</v>
          </cell>
          <cell r="AG111">
            <v>0</v>
          </cell>
          <cell r="AH111">
            <v>0</v>
          </cell>
          <cell r="AJ111">
            <v>2707030</v>
          </cell>
          <cell r="AK111">
            <v>29505</v>
          </cell>
          <cell r="AL111">
            <v>5901</v>
          </cell>
          <cell r="AM111">
            <v>0</v>
          </cell>
          <cell r="AO111">
            <v>0</v>
          </cell>
          <cell r="AP111">
            <v>212000</v>
          </cell>
          <cell r="AQ111">
            <v>0</v>
          </cell>
          <cell r="AR111">
            <v>1000000</v>
          </cell>
          <cell r="AS111">
            <v>1247406</v>
          </cell>
          <cell r="AT111">
            <v>1459624</v>
          </cell>
          <cell r="AU111">
            <v>27000</v>
          </cell>
          <cell r="AV111">
            <v>1432624</v>
          </cell>
          <cell r="AW111">
            <v>2707030</v>
          </cell>
          <cell r="AX111">
            <v>1981220</v>
          </cell>
          <cell r="AZ111">
            <v>725810</v>
          </cell>
          <cell r="BA111">
            <v>2707030</v>
          </cell>
        </row>
        <row r="112">
          <cell r="A112" t="str">
            <v>c®30005</v>
          </cell>
          <cell r="B112" t="str">
            <v>c®3</v>
          </cell>
          <cell r="C112" t="str">
            <v>§oµn Ngäc ThÈm</v>
          </cell>
          <cell r="D112">
            <v>1</v>
          </cell>
          <cell r="E112">
            <v>2.5499999999999998</v>
          </cell>
          <cell r="G112">
            <v>1814530</v>
          </cell>
          <cell r="H112">
            <v>1814530</v>
          </cell>
          <cell r="I112">
            <v>1814530</v>
          </cell>
          <cell r="N112">
            <v>0</v>
          </cell>
          <cell r="O112">
            <v>725810</v>
          </cell>
          <cell r="P112">
            <v>0</v>
          </cell>
          <cell r="R112">
            <v>725810</v>
          </cell>
          <cell r="V112">
            <v>20590</v>
          </cell>
          <cell r="Y112">
            <v>0</v>
          </cell>
          <cell r="AA112">
            <v>0</v>
          </cell>
          <cell r="AC112">
            <v>0</v>
          </cell>
          <cell r="AD112">
            <v>24</v>
          </cell>
          <cell r="AE112">
            <v>144000</v>
          </cell>
          <cell r="AF112">
            <v>0</v>
          </cell>
          <cell r="AG112">
            <v>0</v>
          </cell>
          <cell r="AH112">
            <v>0</v>
          </cell>
          <cell r="AJ112">
            <v>2704930</v>
          </cell>
          <cell r="AK112">
            <v>26775</v>
          </cell>
          <cell r="AL112">
            <v>5355</v>
          </cell>
          <cell r="AM112">
            <v>0</v>
          </cell>
          <cell r="AO112">
            <v>0</v>
          </cell>
          <cell r="AP112">
            <v>207000</v>
          </cell>
          <cell r="AQ112">
            <v>0</v>
          </cell>
          <cell r="AR112">
            <v>1000000</v>
          </cell>
          <cell r="AS112">
            <v>1239130</v>
          </cell>
          <cell r="AT112">
            <v>1465800</v>
          </cell>
          <cell r="AU112">
            <v>27000</v>
          </cell>
          <cell r="AV112">
            <v>1438800</v>
          </cell>
          <cell r="AW112">
            <v>2704930</v>
          </cell>
          <cell r="AX112">
            <v>1979120</v>
          </cell>
          <cell r="AZ112">
            <v>725810</v>
          </cell>
          <cell r="BA112">
            <v>2704930</v>
          </cell>
        </row>
        <row r="113">
          <cell r="A113" t="str">
            <v>c®30006</v>
          </cell>
          <cell r="B113" t="str">
            <v>c®3</v>
          </cell>
          <cell r="C113" t="str">
            <v>§Æng ThÞ Nh·</v>
          </cell>
          <cell r="D113">
            <v>1</v>
          </cell>
          <cell r="E113">
            <v>2.42</v>
          </cell>
          <cell r="G113">
            <v>1017000</v>
          </cell>
          <cell r="H113">
            <v>1017000</v>
          </cell>
          <cell r="I113">
            <v>1017000</v>
          </cell>
          <cell r="N113">
            <v>0</v>
          </cell>
          <cell r="O113">
            <v>406800</v>
          </cell>
          <cell r="P113">
            <v>0</v>
          </cell>
          <cell r="R113">
            <v>406800</v>
          </cell>
          <cell r="V113">
            <v>19540</v>
          </cell>
          <cell r="Y113">
            <v>0</v>
          </cell>
          <cell r="AA113">
            <v>0</v>
          </cell>
          <cell r="AC113">
            <v>0</v>
          </cell>
          <cell r="AD113">
            <v>24</v>
          </cell>
          <cell r="AE113">
            <v>144000</v>
          </cell>
          <cell r="AF113">
            <v>0</v>
          </cell>
          <cell r="AG113">
            <v>0</v>
          </cell>
          <cell r="AH113">
            <v>0</v>
          </cell>
          <cell r="AJ113">
            <v>1587340</v>
          </cell>
          <cell r="AK113">
            <v>25410</v>
          </cell>
          <cell r="AL113">
            <v>5082</v>
          </cell>
          <cell r="AM113">
            <v>0</v>
          </cell>
          <cell r="AO113">
            <v>0</v>
          </cell>
          <cell r="AQ113">
            <v>0</v>
          </cell>
          <cell r="AR113">
            <v>1000000</v>
          </cell>
          <cell r="AS113">
            <v>1030492</v>
          </cell>
          <cell r="AT113">
            <v>556848</v>
          </cell>
          <cell r="AU113">
            <v>16000</v>
          </cell>
          <cell r="AV113">
            <v>540848</v>
          </cell>
          <cell r="AW113">
            <v>1587340</v>
          </cell>
          <cell r="AX113">
            <v>1180540</v>
          </cell>
          <cell r="AZ113">
            <v>406800</v>
          </cell>
          <cell r="BA113">
            <v>1587340</v>
          </cell>
        </row>
        <row r="114">
          <cell r="B114" t="str">
            <v>c®3 Total</v>
          </cell>
          <cell r="D114">
            <v>6</v>
          </cell>
          <cell r="E114">
            <v>34.03</v>
          </cell>
          <cell r="F114">
            <v>0</v>
          </cell>
          <cell r="G114">
            <v>10339692</v>
          </cell>
          <cell r="H114">
            <v>10339692</v>
          </cell>
          <cell r="I114">
            <v>10339692</v>
          </cell>
          <cell r="J114">
            <v>0</v>
          </cell>
          <cell r="K114">
            <v>0</v>
          </cell>
          <cell r="L114">
            <v>0</v>
          </cell>
          <cell r="M114">
            <v>0</v>
          </cell>
          <cell r="N114">
            <v>0</v>
          </cell>
          <cell r="O114">
            <v>4135860</v>
          </cell>
          <cell r="P114">
            <v>0</v>
          </cell>
          <cell r="Q114">
            <v>0</v>
          </cell>
          <cell r="R114">
            <v>4135860</v>
          </cell>
          <cell r="S114">
            <v>0</v>
          </cell>
          <cell r="T114">
            <v>0</v>
          </cell>
          <cell r="U114">
            <v>0</v>
          </cell>
          <cell r="V114">
            <v>180190</v>
          </cell>
          <cell r="W114">
            <v>0</v>
          </cell>
          <cell r="X114">
            <v>0</v>
          </cell>
          <cell r="Y114">
            <v>0</v>
          </cell>
          <cell r="Z114">
            <v>0</v>
          </cell>
          <cell r="AA114">
            <v>0</v>
          </cell>
          <cell r="AB114">
            <v>0</v>
          </cell>
          <cell r="AC114">
            <v>0</v>
          </cell>
          <cell r="AD114">
            <v>144</v>
          </cell>
          <cell r="AE114">
            <v>864000</v>
          </cell>
          <cell r="AF114">
            <v>0</v>
          </cell>
          <cell r="AG114">
            <v>0</v>
          </cell>
          <cell r="AH114">
            <v>0</v>
          </cell>
          <cell r="AI114">
            <v>0</v>
          </cell>
          <cell r="AJ114">
            <v>15519742</v>
          </cell>
          <cell r="AK114">
            <v>183435</v>
          </cell>
          <cell r="AL114">
            <v>36687</v>
          </cell>
          <cell r="AM114">
            <v>0</v>
          </cell>
          <cell r="AN114">
            <v>0</v>
          </cell>
          <cell r="AO114">
            <v>0</v>
          </cell>
          <cell r="AP114">
            <v>1357000</v>
          </cell>
          <cell r="AQ114">
            <v>0</v>
          </cell>
          <cell r="AR114">
            <v>7000000</v>
          </cell>
          <cell r="AS114">
            <v>8577122</v>
          </cell>
          <cell r="AT114">
            <v>6942620</v>
          </cell>
          <cell r="AU114">
            <v>155000</v>
          </cell>
          <cell r="AV114">
            <v>6787620</v>
          </cell>
          <cell r="AW114">
            <v>15519742</v>
          </cell>
          <cell r="AX114">
            <v>11383882</v>
          </cell>
          <cell r="AY114">
            <v>0</v>
          </cell>
          <cell r="AZ114">
            <v>4135860</v>
          </cell>
          <cell r="BA114">
            <v>15519742</v>
          </cell>
        </row>
      </sheetData>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opthue"/>
      <sheetName val="Sheet2 (2)"/>
      <sheetName val="Sheet2 (3)"/>
      <sheetName val="dsthue8"/>
      <sheetName val="Chialuong34"/>
      <sheetName val="Sheet1 (2)"/>
      <sheetName val="thluong"/>
      <sheetName val="bhxh"/>
      <sheetName val="sobhxh"/>
      <sheetName val="soluong"/>
      <sheetName val="soluong (2)"/>
      <sheetName val="donvi"/>
      <sheetName val="dsnv"/>
      <sheetName val="Chialuong34 (2)"/>
      <sheetName val="luong"/>
      <sheetName val="Chialuong32"/>
      <sheetName val="luong (2)"/>
      <sheetName val="Sheet1"/>
      <sheetName val="Sheet2"/>
      <sheetName val="Thuegoc (2)"/>
      <sheetName val="dsachthuong"/>
      <sheetName val="Thopth"/>
      <sheetName val="Thopth (2)"/>
      <sheetName val="dsthue8 (2)"/>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4">
          <cell r="A4" t="str">
            <v>M· NV</v>
          </cell>
          <cell r="C4" t="str">
            <v>Hä vµ tªn</v>
          </cell>
          <cell r="D4" t="str">
            <v>ChÊm
c«ng</v>
          </cell>
          <cell r="E4" t="str">
            <v>hsl</v>
          </cell>
          <cell r="F4" t="str">
            <v>L­¬ng SP
häc</v>
          </cell>
          <cell r="G4" t="str">
            <v>L­¬ng SP
T11</v>
          </cell>
          <cell r="H4" t="str">
            <v>L­¬ng SP</v>
          </cell>
          <cell r="I4" t="str">
            <v>L­¬ng 
®/gi¸</v>
          </cell>
          <cell r="J4" t="str">
            <v>phô cÊp</v>
          </cell>
          <cell r="O4" t="str">
            <v>T¨ng 30% &amp;25%</v>
          </cell>
          <cell r="R4" t="str">
            <v>t¨ng sp</v>
          </cell>
          <cell r="S4" t="str">
            <v>tæ
truëng</v>
          </cell>
          <cell r="T4" t="str">
            <v>TNLD</v>
          </cell>
          <cell r="U4" t="str">
            <v>trî gi¸o
ch÷a bÖnh</v>
          </cell>
          <cell r="V4" t="str">
            <v>Thªm giê 1/1/2002</v>
          </cell>
          <cell r="W4" t="str">
            <v>häc, ct¸c</v>
          </cell>
          <cell r="X4" t="str">
            <v>phÐp
chÕ ®é</v>
          </cell>
          <cell r="Y4" t="str">
            <v>L­¬ng 
thêi gian</v>
          </cell>
          <cell r="Z4" t="str">
            <v>b¶o d­ìng</v>
          </cell>
          <cell r="AB4" t="str">
            <v>Chê viÖc</v>
          </cell>
          <cell r="AD4" t="str">
            <v>¨n ca</v>
          </cell>
          <cell r="AE4" t="str">
            <v>¨n ca</v>
          </cell>
          <cell r="AF4" t="str">
            <v>BHXH</v>
          </cell>
          <cell r="AH4" t="str">
            <v>BHXH</v>
          </cell>
          <cell r="AI4" t="str">
            <v>th­ëng LN 2001</v>
          </cell>
          <cell r="AJ4" t="str">
            <v>tæng
céng</v>
          </cell>
          <cell r="AK4" t="str">
            <v>BHXH</v>
          </cell>
          <cell r="AL4" t="str">
            <v>BHYT</v>
          </cell>
          <cell r="AM4" t="str">
            <v>nu«i
con</v>
          </cell>
          <cell r="AN4" t="str">
            <v>gi¸m chi TTN
do nhÇm</v>
          </cell>
          <cell r="AO4" t="str">
            <v>thuÕ
TN kú nµy</v>
          </cell>
          <cell r="AP4" t="str">
            <v>thuÕ
TN kú tr­íc</v>
          </cell>
          <cell r="AQ4" t="str">
            <v>T¨ng TN
24/11</v>
          </cell>
          <cell r="AR4" t="str">
            <v>T¹m
øng</v>
          </cell>
          <cell r="AS4" t="str">
            <v>Céng
k/trõ</v>
          </cell>
          <cell r="AT4" t="str">
            <v>cßn
l¹i</v>
          </cell>
          <cell r="AU4" t="str">
            <v>Trõ 
c®oµn</v>
          </cell>
          <cell r="AV4" t="str">
            <v>tiÒn
®­îc lÜnh</v>
          </cell>
          <cell r="AW4" t="str">
            <v>Thu nhËp chÞu thuÕ</v>
          </cell>
        </row>
        <row r="5">
          <cell r="J5" t="str">
            <v>®éc
h¹i</v>
          </cell>
          <cell r="K5" t="str">
            <v>H¹ long</v>
          </cell>
          <cell r="L5" t="str">
            <v>§T
L§ bxÕp</v>
          </cell>
          <cell r="M5" t="str">
            <v>§T</v>
          </cell>
          <cell r="N5" t="str">
            <v>Tæng
phô cÊp</v>
          </cell>
          <cell r="O5" t="str">
            <v>40% SP</v>
          </cell>
          <cell r="P5" t="str">
            <v>88%</v>
          </cell>
          <cell r="Q5" t="str">
            <v>35%</v>
          </cell>
          <cell r="R5" t="str">
            <v>Tæng</v>
          </cell>
          <cell r="Z5" t="str">
            <v>c«ng</v>
          </cell>
          <cell r="AA5" t="str">
            <v>tiÒn</v>
          </cell>
          <cell r="AB5" t="str">
            <v>c«ng</v>
          </cell>
          <cell r="AC5" t="str">
            <v>tiÒn</v>
          </cell>
          <cell r="AE5" t="str">
            <v>tiÒn</v>
          </cell>
          <cell r="AF5" t="str">
            <v>n¨m 2000</v>
          </cell>
          <cell r="AG5" t="str">
            <v>n¨m 2002</v>
          </cell>
          <cell r="AH5" t="str">
            <v>céng</v>
          </cell>
          <cell r="AX5" t="str">
            <v>tiÒn l­¬ng</v>
          </cell>
          <cell r="AY5" t="str">
            <v>tiÒn th­ëng</v>
          </cell>
          <cell r="AZ5" t="str">
            <v>tn kh¸c</v>
          </cell>
          <cell r="BA5" t="str">
            <v>céng</v>
          </cell>
        </row>
        <row r="6">
          <cell r="A6" t="str">
            <v>t320001</v>
          </cell>
          <cell r="B6" t="str">
            <v>t32</v>
          </cell>
          <cell r="C6" t="str">
            <v>Ph¹m V¨n TiÕn</v>
          </cell>
          <cell r="D6">
            <v>1</v>
          </cell>
          <cell r="E6">
            <v>3.46</v>
          </cell>
          <cell r="G6">
            <v>1592567</v>
          </cell>
          <cell r="H6">
            <v>1592567</v>
          </cell>
          <cell r="I6">
            <v>1613567</v>
          </cell>
          <cell r="J6">
            <v>8000</v>
          </cell>
          <cell r="M6">
            <v>55197</v>
          </cell>
          <cell r="N6">
            <v>63197</v>
          </cell>
          <cell r="O6">
            <v>637000</v>
          </cell>
          <cell r="P6">
            <v>0</v>
          </cell>
          <cell r="R6">
            <v>637000</v>
          </cell>
          <cell r="S6">
            <v>21000</v>
          </cell>
          <cell r="Y6">
            <v>0</v>
          </cell>
          <cell r="AA6">
            <v>0</v>
          </cell>
          <cell r="AC6">
            <v>0</v>
          </cell>
          <cell r="AD6">
            <v>26</v>
          </cell>
          <cell r="AE6">
            <v>156000</v>
          </cell>
          <cell r="AF6">
            <v>0</v>
          </cell>
          <cell r="AG6">
            <v>0</v>
          </cell>
          <cell r="AH6">
            <v>0</v>
          </cell>
          <cell r="AI6">
            <v>436697</v>
          </cell>
          <cell r="AJ6">
            <v>2906461</v>
          </cell>
          <cell r="AK6">
            <v>36330</v>
          </cell>
          <cell r="AL6">
            <v>7266</v>
          </cell>
          <cell r="AM6">
            <v>0</v>
          </cell>
          <cell r="AO6">
            <v>0</v>
          </cell>
          <cell r="AQ6">
            <v>436697</v>
          </cell>
          <cell r="AR6">
            <v>1500000</v>
          </cell>
          <cell r="AS6">
            <v>1980293</v>
          </cell>
          <cell r="AT6">
            <v>926168</v>
          </cell>
          <cell r="AU6">
            <v>29000</v>
          </cell>
          <cell r="AV6">
            <v>897168</v>
          </cell>
          <cell r="AW6">
            <v>2843264</v>
          </cell>
          <cell r="AX6">
            <v>1769567</v>
          </cell>
          <cell r="AZ6">
            <v>1073697</v>
          </cell>
          <cell r="BA6">
            <v>2843264</v>
          </cell>
          <cell r="BB6">
            <v>295575</v>
          </cell>
          <cell r="BC6">
            <v>234316</v>
          </cell>
          <cell r="BD6">
            <v>61259</v>
          </cell>
          <cell r="BE6">
            <v>1592567</v>
          </cell>
        </row>
        <row r="7">
          <cell r="A7" t="str">
            <v>t320002</v>
          </cell>
          <cell r="B7" t="str">
            <v>t32</v>
          </cell>
          <cell r="C7" t="str">
            <v>NguyÔn V¨n Ninh</v>
          </cell>
          <cell r="D7">
            <v>1</v>
          </cell>
          <cell r="E7">
            <v>3.46</v>
          </cell>
          <cell r="G7">
            <v>1444400</v>
          </cell>
          <cell r="H7">
            <v>1444400</v>
          </cell>
          <cell r="I7">
            <v>1444400</v>
          </cell>
          <cell r="J7">
            <v>6000</v>
          </cell>
          <cell r="M7">
            <v>46460</v>
          </cell>
          <cell r="N7">
            <v>52460</v>
          </cell>
          <cell r="O7">
            <v>577760</v>
          </cell>
          <cell r="P7">
            <v>0</v>
          </cell>
          <cell r="R7">
            <v>577760</v>
          </cell>
          <cell r="Y7">
            <v>0</v>
          </cell>
          <cell r="AA7">
            <v>0</v>
          </cell>
          <cell r="AC7">
            <v>0</v>
          </cell>
          <cell r="AD7">
            <v>25</v>
          </cell>
          <cell r="AE7">
            <v>150000</v>
          </cell>
          <cell r="AF7">
            <v>0</v>
          </cell>
          <cell r="AG7">
            <v>0</v>
          </cell>
          <cell r="AH7">
            <v>0</v>
          </cell>
          <cell r="AI7">
            <v>559748</v>
          </cell>
          <cell r="AJ7">
            <v>2784368</v>
          </cell>
          <cell r="AK7">
            <v>36330</v>
          </cell>
          <cell r="AL7">
            <v>7266</v>
          </cell>
          <cell r="AM7">
            <v>0</v>
          </cell>
          <cell r="AO7">
            <v>0</v>
          </cell>
          <cell r="AQ7">
            <v>559748</v>
          </cell>
          <cell r="AR7">
            <v>1500000</v>
          </cell>
          <cell r="AS7">
            <v>2103344</v>
          </cell>
          <cell r="AT7">
            <v>681024</v>
          </cell>
          <cell r="AU7">
            <v>28000</v>
          </cell>
          <cell r="AV7">
            <v>653024</v>
          </cell>
          <cell r="AW7">
            <v>2731908</v>
          </cell>
          <cell r="AX7">
            <v>1594400</v>
          </cell>
          <cell r="AZ7">
            <v>1137508</v>
          </cell>
          <cell r="BA7">
            <v>2731908</v>
          </cell>
          <cell r="BB7">
            <v>296500</v>
          </cell>
          <cell r="BC7">
            <v>235100</v>
          </cell>
          <cell r="BD7">
            <v>61400</v>
          </cell>
          <cell r="BE7">
            <v>1444400</v>
          </cell>
        </row>
        <row r="8">
          <cell r="A8" t="str">
            <v>t320003</v>
          </cell>
          <cell r="B8" t="str">
            <v>t32</v>
          </cell>
          <cell r="C8" t="str">
            <v>§ång Xu©n Hång</v>
          </cell>
          <cell r="D8">
            <v>1</v>
          </cell>
          <cell r="E8">
            <v>3.46</v>
          </cell>
          <cell r="G8">
            <v>973200</v>
          </cell>
          <cell r="H8">
            <v>973200</v>
          </cell>
          <cell r="I8">
            <v>973200</v>
          </cell>
          <cell r="J8">
            <v>4000</v>
          </cell>
          <cell r="M8">
            <v>43500</v>
          </cell>
          <cell r="N8">
            <v>47500</v>
          </cell>
          <cell r="O8">
            <v>389280</v>
          </cell>
          <cell r="P8">
            <v>0</v>
          </cell>
          <cell r="R8">
            <v>389280</v>
          </cell>
          <cell r="Y8">
            <v>0</v>
          </cell>
          <cell r="AA8">
            <v>0</v>
          </cell>
          <cell r="AC8">
            <v>0</v>
          </cell>
          <cell r="AD8">
            <v>19</v>
          </cell>
          <cell r="AE8">
            <v>114000</v>
          </cell>
          <cell r="AF8">
            <v>0</v>
          </cell>
          <cell r="AG8">
            <v>83800</v>
          </cell>
          <cell r="AH8">
            <v>83800</v>
          </cell>
          <cell r="AI8">
            <v>515413</v>
          </cell>
          <cell r="AJ8">
            <v>2123193</v>
          </cell>
          <cell r="AK8">
            <v>36330</v>
          </cell>
          <cell r="AL8">
            <v>7266</v>
          </cell>
          <cell r="AM8">
            <v>0</v>
          </cell>
          <cell r="AO8">
            <v>0</v>
          </cell>
          <cell r="AQ8">
            <v>515413</v>
          </cell>
          <cell r="AR8">
            <v>1500000</v>
          </cell>
          <cell r="AS8">
            <v>2059009</v>
          </cell>
          <cell r="AT8">
            <v>64184</v>
          </cell>
          <cell r="AU8">
            <v>21000</v>
          </cell>
          <cell r="AV8">
            <v>43184</v>
          </cell>
          <cell r="AW8">
            <v>2075693</v>
          </cell>
          <cell r="AX8">
            <v>1171000</v>
          </cell>
          <cell r="AZ8">
            <v>904693</v>
          </cell>
          <cell r="BA8">
            <v>2075693</v>
          </cell>
          <cell r="BB8">
            <v>288100</v>
          </cell>
          <cell r="BC8">
            <v>228400</v>
          </cell>
          <cell r="BD8">
            <v>59700</v>
          </cell>
          <cell r="BE8">
            <v>973200</v>
          </cell>
        </row>
        <row r="9">
          <cell r="A9" t="str">
            <v>t320004</v>
          </cell>
          <cell r="B9" t="str">
            <v>t32</v>
          </cell>
          <cell r="C9" t="str">
            <v>Ph¹m V¨n NhuËn</v>
          </cell>
          <cell r="D9">
            <v>1</v>
          </cell>
          <cell r="E9">
            <v>3.46</v>
          </cell>
          <cell r="G9">
            <v>1296900</v>
          </cell>
          <cell r="H9">
            <v>1296900</v>
          </cell>
          <cell r="I9">
            <v>1296900</v>
          </cell>
          <cell r="J9">
            <v>8000</v>
          </cell>
          <cell r="M9">
            <v>49860</v>
          </cell>
          <cell r="N9">
            <v>57860</v>
          </cell>
          <cell r="O9">
            <v>518760</v>
          </cell>
          <cell r="P9">
            <v>0</v>
          </cell>
          <cell r="R9">
            <v>518760</v>
          </cell>
          <cell r="Y9">
            <v>0</v>
          </cell>
          <cell r="AA9">
            <v>0</v>
          </cell>
          <cell r="AC9">
            <v>0</v>
          </cell>
          <cell r="AD9">
            <v>25</v>
          </cell>
          <cell r="AE9">
            <v>150000</v>
          </cell>
          <cell r="AF9">
            <v>0</v>
          </cell>
          <cell r="AG9">
            <v>0</v>
          </cell>
          <cell r="AH9">
            <v>0</v>
          </cell>
          <cell r="AI9">
            <v>523103</v>
          </cell>
          <cell r="AJ9">
            <v>2546623</v>
          </cell>
          <cell r="AK9">
            <v>36330</v>
          </cell>
          <cell r="AL9">
            <v>7266</v>
          </cell>
          <cell r="AM9">
            <v>0</v>
          </cell>
          <cell r="AO9">
            <v>0</v>
          </cell>
          <cell r="AQ9">
            <v>523103</v>
          </cell>
          <cell r="AR9">
            <v>1500000</v>
          </cell>
          <cell r="AS9">
            <v>2066699</v>
          </cell>
          <cell r="AT9">
            <v>479924</v>
          </cell>
          <cell r="AU9">
            <v>25000</v>
          </cell>
          <cell r="AV9">
            <v>454924</v>
          </cell>
          <cell r="AW9">
            <v>2488763</v>
          </cell>
          <cell r="AX9">
            <v>1446900</v>
          </cell>
          <cell r="AZ9">
            <v>1041863</v>
          </cell>
          <cell r="BA9">
            <v>2488763</v>
          </cell>
          <cell r="BB9">
            <v>290300</v>
          </cell>
          <cell r="BC9">
            <v>230200</v>
          </cell>
          <cell r="BD9">
            <v>60100</v>
          </cell>
          <cell r="BE9">
            <v>1296900</v>
          </cell>
        </row>
        <row r="10">
          <cell r="A10" t="str">
            <v>t320005</v>
          </cell>
          <cell r="B10" t="str">
            <v>t32</v>
          </cell>
          <cell r="C10" t="str">
            <v>Vò V¨n Tr­êng</v>
          </cell>
          <cell r="D10">
            <v>1</v>
          </cell>
          <cell r="E10">
            <v>3.46</v>
          </cell>
          <cell r="G10">
            <v>703600</v>
          </cell>
          <cell r="H10">
            <v>703600</v>
          </cell>
          <cell r="I10">
            <v>773600</v>
          </cell>
          <cell r="J10">
            <v>6000</v>
          </cell>
          <cell r="M10">
            <v>30630</v>
          </cell>
          <cell r="N10">
            <v>36630</v>
          </cell>
          <cell r="O10">
            <v>281440</v>
          </cell>
          <cell r="P10">
            <v>0</v>
          </cell>
          <cell r="Q10">
            <v>24500</v>
          </cell>
          <cell r="R10">
            <v>305940</v>
          </cell>
          <cell r="W10">
            <v>70000</v>
          </cell>
          <cell r="Y10">
            <v>70000</v>
          </cell>
          <cell r="AA10">
            <v>0</v>
          </cell>
          <cell r="AC10">
            <v>0</v>
          </cell>
          <cell r="AD10">
            <v>11</v>
          </cell>
          <cell r="AE10">
            <v>66000</v>
          </cell>
          <cell r="AF10">
            <v>0</v>
          </cell>
          <cell r="AG10">
            <v>0</v>
          </cell>
          <cell r="AH10">
            <v>0</v>
          </cell>
          <cell r="AI10">
            <v>272010</v>
          </cell>
          <cell r="AJ10">
            <v>1454180</v>
          </cell>
          <cell r="AK10">
            <v>36330</v>
          </cell>
          <cell r="AL10">
            <v>7266</v>
          </cell>
          <cell r="AM10">
            <v>0</v>
          </cell>
          <cell r="AO10">
            <v>0</v>
          </cell>
          <cell r="AQ10">
            <v>272010</v>
          </cell>
          <cell r="AR10">
            <v>500000</v>
          </cell>
          <cell r="AS10">
            <v>815606</v>
          </cell>
          <cell r="AT10">
            <v>638574</v>
          </cell>
          <cell r="AU10">
            <v>15000</v>
          </cell>
          <cell r="AV10">
            <v>623574</v>
          </cell>
          <cell r="AW10">
            <v>1417550</v>
          </cell>
          <cell r="AX10">
            <v>839600</v>
          </cell>
          <cell r="AZ10">
            <v>577950</v>
          </cell>
          <cell r="BA10">
            <v>1417550</v>
          </cell>
          <cell r="BC10">
            <v>0</v>
          </cell>
          <cell r="BE10">
            <v>773600</v>
          </cell>
        </row>
        <row r="11">
          <cell r="A11" t="str">
            <v>t320006</v>
          </cell>
          <cell r="B11" t="str">
            <v>t32</v>
          </cell>
          <cell r="C11" t="str">
            <v>Ph¹m V¨n C¸t</v>
          </cell>
          <cell r="D11">
            <v>1</v>
          </cell>
          <cell r="E11">
            <v>3.46</v>
          </cell>
          <cell r="G11">
            <v>1223400</v>
          </cell>
          <cell r="H11">
            <v>1223400</v>
          </cell>
          <cell r="I11">
            <v>1223400</v>
          </cell>
          <cell r="J11">
            <v>10000</v>
          </cell>
          <cell r="M11">
            <v>41630</v>
          </cell>
          <cell r="N11">
            <v>51630</v>
          </cell>
          <cell r="O11">
            <v>489360</v>
          </cell>
          <cell r="P11">
            <v>0</v>
          </cell>
          <cell r="R11">
            <v>489360</v>
          </cell>
          <cell r="Y11">
            <v>0</v>
          </cell>
          <cell r="AA11">
            <v>0</v>
          </cell>
          <cell r="AC11">
            <v>0</v>
          </cell>
          <cell r="AD11">
            <v>22</v>
          </cell>
          <cell r="AE11">
            <v>132000</v>
          </cell>
          <cell r="AF11">
            <v>0</v>
          </cell>
          <cell r="AG11">
            <v>62900</v>
          </cell>
          <cell r="AH11">
            <v>62900</v>
          </cell>
          <cell r="AI11">
            <v>538821</v>
          </cell>
          <cell r="AJ11">
            <v>2498111</v>
          </cell>
          <cell r="AK11">
            <v>36330</v>
          </cell>
          <cell r="AL11">
            <v>7266</v>
          </cell>
          <cell r="AM11">
            <v>0</v>
          </cell>
          <cell r="AO11">
            <v>0</v>
          </cell>
          <cell r="AQ11">
            <v>538821</v>
          </cell>
          <cell r="AR11">
            <v>1500000</v>
          </cell>
          <cell r="AS11">
            <v>2082417</v>
          </cell>
          <cell r="AT11">
            <v>415694</v>
          </cell>
          <cell r="AU11">
            <v>25000</v>
          </cell>
          <cell r="AV11">
            <v>390694</v>
          </cell>
          <cell r="AW11">
            <v>2446481</v>
          </cell>
          <cell r="AX11">
            <v>1418300</v>
          </cell>
          <cell r="AZ11">
            <v>1028181</v>
          </cell>
          <cell r="BA11">
            <v>2446481</v>
          </cell>
          <cell r="BB11">
            <v>296500</v>
          </cell>
          <cell r="BC11">
            <v>235100</v>
          </cell>
          <cell r="BD11">
            <v>61400</v>
          </cell>
          <cell r="BE11">
            <v>1223400</v>
          </cell>
        </row>
        <row r="12">
          <cell r="A12" t="str">
            <v>t320007</v>
          </cell>
          <cell r="B12" t="str">
            <v>t32</v>
          </cell>
          <cell r="C12" t="str">
            <v>Bïi Quang KiÓm</v>
          </cell>
          <cell r="D12">
            <v>0</v>
          </cell>
          <cell r="E12">
            <v>0</v>
          </cell>
          <cell r="H12">
            <v>0</v>
          </cell>
          <cell r="I12">
            <v>0</v>
          </cell>
          <cell r="N12">
            <v>0</v>
          </cell>
          <cell r="O12">
            <v>0</v>
          </cell>
          <cell r="P12">
            <v>0</v>
          </cell>
          <cell r="R12">
            <v>0</v>
          </cell>
          <cell r="Y12">
            <v>0</v>
          </cell>
          <cell r="AA12">
            <v>0</v>
          </cell>
          <cell r="AC12">
            <v>0</v>
          </cell>
          <cell r="AE12">
            <v>0</v>
          </cell>
          <cell r="AF12">
            <v>0</v>
          </cell>
          <cell r="AG12">
            <v>0</v>
          </cell>
          <cell r="AH12">
            <v>0</v>
          </cell>
          <cell r="AI12">
            <v>0</v>
          </cell>
          <cell r="AJ12">
            <v>0</v>
          </cell>
          <cell r="AK12">
            <v>0</v>
          </cell>
          <cell r="AL12">
            <v>0</v>
          </cell>
          <cell r="AM12">
            <v>0</v>
          </cell>
          <cell r="AO12">
            <v>0</v>
          </cell>
          <cell r="AQ12">
            <v>0</v>
          </cell>
          <cell r="AS12">
            <v>0</v>
          </cell>
          <cell r="AT12">
            <v>0</v>
          </cell>
          <cell r="AU12">
            <v>0</v>
          </cell>
          <cell r="AV12">
            <v>0</v>
          </cell>
          <cell r="AW12">
            <v>0</v>
          </cell>
          <cell r="AX12">
            <v>0</v>
          </cell>
          <cell r="AZ12">
            <v>0</v>
          </cell>
          <cell r="BA12">
            <v>0</v>
          </cell>
          <cell r="BB12">
            <v>296500</v>
          </cell>
          <cell r="BC12">
            <v>235100</v>
          </cell>
          <cell r="BD12">
            <v>61400</v>
          </cell>
          <cell r="BE12">
            <v>0</v>
          </cell>
        </row>
        <row r="13">
          <cell r="A13" t="str">
            <v>t320008</v>
          </cell>
          <cell r="B13" t="str">
            <v>t32</v>
          </cell>
          <cell r="C13" t="str">
            <v>NguyÔn §×nh Thµnh</v>
          </cell>
          <cell r="D13">
            <v>1</v>
          </cell>
          <cell r="E13">
            <v>3.46</v>
          </cell>
          <cell r="G13">
            <v>1253800</v>
          </cell>
          <cell r="H13">
            <v>1253800</v>
          </cell>
          <cell r="I13">
            <v>1253800</v>
          </cell>
          <cell r="J13">
            <v>4000</v>
          </cell>
          <cell r="M13">
            <v>30830</v>
          </cell>
          <cell r="N13">
            <v>34830</v>
          </cell>
          <cell r="O13">
            <v>501520</v>
          </cell>
          <cell r="P13">
            <v>0</v>
          </cell>
          <cell r="R13">
            <v>501520</v>
          </cell>
          <cell r="Y13">
            <v>0</v>
          </cell>
          <cell r="AA13">
            <v>0</v>
          </cell>
          <cell r="AC13">
            <v>0</v>
          </cell>
          <cell r="AD13">
            <v>22</v>
          </cell>
          <cell r="AE13">
            <v>132000</v>
          </cell>
          <cell r="AF13">
            <v>0</v>
          </cell>
          <cell r="AG13">
            <v>0</v>
          </cell>
          <cell r="AH13">
            <v>0</v>
          </cell>
          <cell r="AI13">
            <v>519127</v>
          </cell>
          <cell r="AJ13">
            <v>2441277</v>
          </cell>
          <cell r="AK13">
            <v>36330</v>
          </cell>
          <cell r="AL13">
            <v>7266</v>
          </cell>
          <cell r="AM13">
            <v>0</v>
          </cell>
          <cell r="AO13">
            <v>0</v>
          </cell>
          <cell r="AQ13">
            <v>519127</v>
          </cell>
          <cell r="AR13">
            <v>1500000</v>
          </cell>
          <cell r="AS13">
            <v>2062723</v>
          </cell>
          <cell r="AT13">
            <v>378554</v>
          </cell>
          <cell r="AU13">
            <v>24000</v>
          </cell>
          <cell r="AV13">
            <v>354554</v>
          </cell>
          <cell r="AW13">
            <v>2406447</v>
          </cell>
          <cell r="AX13">
            <v>1385800</v>
          </cell>
          <cell r="AZ13">
            <v>1020647</v>
          </cell>
          <cell r="BA13">
            <v>2406447</v>
          </cell>
          <cell r="BB13">
            <v>290000</v>
          </cell>
          <cell r="BC13">
            <v>229900</v>
          </cell>
          <cell r="BD13">
            <v>60100</v>
          </cell>
          <cell r="BE13">
            <v>1253800</v>
          </cell>
        </row>
        <row r="14">
          <cell r="A14" t="str">
            <v>t320009</v>
          </cell>
          <cell r="B14" t="str">
            <v>t32</v>
          </cell>
          <cell r="C14" t="str">
            <v>L­u V¨n T©m</v>
          </cell>
          <cell r="D14">
            <v>1</v>
          </cell>
          <cell r="E14">
            <v>3.46</v>
          </cell>
          <cell r="G14">
            <v>797400</v>
          </cell>
          <cell r="H14">
            <v>797400</v>
          </cell>
          <cell r="I14">
            <v>797400</v>
          </cell>
          <cell r="J14">
            <v>6000</v>
          </cell>
          <cell r="M14">
            <v>36290</v>
          </cell>
          <cell r="N14">
            <v>42290</v>
          </cell>
          <cell r="O14">
            <v>318960</v>
          </cell>
          <cell r="P14">
            <v>0</v>
          </cell>
          <cell r="R14">
            <v>318960</v>
          </cell>
          <cell r="Y14">
            <v>0</v>
          </cell>
          <cell r="AA14">
            <v>0</v>
          </cell>
          <cell r="AC14">
            <v>0</v>
          </cell>
          <cell r="AD14">
            <v>16</v>
          </cell>
          <cell r="AE14">
            <v>96000</v>
          </cell>
          <cell r="AF14">
            <v>0</v>
          </cell>
          <cell r="AG14">
            <v>0</v>
          </cell>
          <cell r="AH14">
            <v>0</v>
          </cell>
          <cell r="AI14">
            <v>454086</v>
          </cell>
          <cell r="AJ14">
            <v>1708736</v>
          </cell>
          <cell r="AK14">
            <v>36330</v>
          </cell>
          <cell r="AL14">
            <v>7266</v>
          </cell>
          <cell r="AM14">
            <v>0</v>
          </cell>
          <cell r="AO14">
            <v>0</v>
          </cell>
          <cell r="AQ14">
            <v>454086</v>
          </cell>
          <cell r="AR14">
            <v>1000000</v>
          </cell>
          <cell r="AS14">
            <v>1497682</v>
          </cell>
          <cell r="AT14">
            <v>211054</v>
          </cell>
          <cell r="AU14">
            <v>17000</v>
          </cell>
          <cell r="AV14">
            <v>194054</v>
          </cell>
          <cell r="AW14">
            <v>1666446</v>
          </cell>
          <cell r="AX14">
            <v>893400</v>
          </cell>
          <cell r="AZ14">
            <v>773046</v>
          </cell>
          <cell r="BA14">
            <v>1666446</v>
          </cell>
          <cell r="BB14">
            <v>214200</v>
          </cell>
          <cell r="BC14">
            <v>169800</v>
          </cell>
          <cell r="BD14">
            <v>44400</v>
          </cell>
          <cell r="BE14">
            <v>797400</v>
          </cell>
        </row>
        <row r="15">
          <cell r="A15" t="str">
            <v>t320010</v>
          </cell>
          <cell r="B15" t="str">
            <v>t32</v>
          </cell>
          <cell r="C15" t="str">
            <v>TrÇn V¨n Mong</v>
          </cell>
          <cell r="D15">
            <v>1</v>
          </cell>
          <cell r="E15">
            <v>3.46</v>
          </cell>
          <cell r="G15">
            <v>1441200</v>
          </cell>
          <cell r="H15">
            <v>1441200</v>
          </cell>
          <cell r="I15">
            <v>1441200</v>
          </cell>
          <cell r="J15">
            <v>10000</v>
          </cell>
          <cell r="M15">
            <v>58390</v>
          </cell>
          <cell r="N15">
            <v>68390</v>
          </cell>
          <cell r="O15">
            <v>576480</v>
          </cell>
          <cell r="P15">
            <v>0</v>
          </cell>
          <cell r="R15">
            <v>576480</v>
          </cell>
          <cell r="Y15">
            <v>0</v>
          </cell>
          <cell r="AA15">
            <v>0</v>
          </cell>
          <cell r="AC15">
            <v>0</v>
          </cell>
          <cell r="AD15">
            <v>23</v>
          </cell>
          <cell r="AE15">
            <v>138000</v>
          </cell>
          <cell r="AF15">
            <v>0</v>
          </cell>
          <cell r="AG15">
            <v>0</v>
          </cell>
          <cell r="AH15">
            <v>0</v>
          </cell>
          <cell r="AI15">
            <v>463162</v>
          </cell>
          <cell r="AJ15">
            <v>2687232</v>
          </cell>
          <cell r="AK15">
            <v>36330</v>
          </cell>
          <cell r="AL15">
            <v>7266</v>
          </cell>
          <cell r="AM15">
            <v>0</v>
          </cell>
          <cell r="AO15">
            <v>0</v>
          </cell>
          <cell r="AQ15">
            <v>463162</v>
          </cell>
          <cell r="AR15">
            <v>1500000</v>
          </cell>
          <cell r="AS15">
            <v>2006758</v>
          </cell>
          <cell r="AT15">
            <v>680474</v>
          </cell>
          <cell r="AU15">
            <v>27000</v>
          </cell>
          <cell r="AV15">
            <v>653474</v>
          </cell>
          <cell r="AW15">
            <v>2618842</v>
          </cell>
          <cell r="AX15">
            <v>1579200</v>
          </cell>
          <cell r="AZ15">
            <v>1039642</v>
          </cell>
          <cell r="BA15">
            <v>2618842</v>
          </cell>
          <cell r="BB15">
            <v>3000</v>
          </cell>
          <cell r="BC15">
            <v>0</v>
          </cell>
          <cell r="BD15">
            <v>3000</v>
          </cell>
          <cell r="BE15">
            <v>1441200</v>
          </cell>
        </row>
        <row r="16">
          <cell r="A16" t="str">
            <v>t320011</v>
          </cell>
          <cell r="B16" t="str">
            <v>t32</v>
          </cell>
          <cell r="C16" t="str">
            <v>Bïi V¨n ChØnh</v>
          </cell>
          <cell r="D16">
            <v>1</v>
          </cell>
          <cell r="E16">
            <v>2.44</v>
          </cell>
          <cell r="G16">
            <v>671400</v>
          </cell>
          <cell r="H16">
            <v>671400</v>
          </cell>
          <cell r="I16">
            <v>671400</v>
          </cell>
          <cell r="J16">
            <v>4000</v>
          </cell>
          <cell r="M16">
            <v>23590</v>
          </cell>
          <cell r="N16">
            <v>27590</v>
          </cell>
          <cell r="O16">
            <v>268560</v>
          </cell>
          <cell r="P16">
            <v>0</v>
          </cell>
          <cell r="R16">
            <v>268560</v>
          </cell>
          <cell r="Y16">
            <v>0</v>
          </cell>
          <cell r="AA16">
            <v>0</v>
          </cell>
          <cell r="AC16">
            <v>0</v>
          </cell>
          <cell r="AD16">
            <v>16</v>
          </cell>
          <cell r="AE16">
            <v>96000</v>
          </cell>
          <cell r="AF16">
            <v>0</v>
          </cell>
          <cell r="AG16">
            <v>0</v>
          </cell>
          <cell r="AH16">
            <v>0</v>
          </cell>
          <cell r="AI16">
            <v>494333</v>
          </cell>
          <cell r="AJ16">
            <v>1557883</v>
          </cell>
          <cell r="AK16">
            <v>25620</v>
          </cell>
          <cell r="AL16">
            <v>5124</v>
          </cell>
          <cell r="AM16">
            <v>0</v>
          </cell>
          <cell r="AO16">
            <v>0</v>
          </cell>
          <cell r="AQ16">
            <v>494333</v>
          </cell>
          <cell r="AR16">
            <v>1000000</v>
          </cell>
          <cell r="AS16">
            <v>1525077</v>
          </cell>
          <cell r="AT16">
            <v>32806</v>
          </cell>
          <cell r="AU16">
            <v>16000</v>
          </cell>
          <cell r="AV16">
            <v>16806</v>
          </cell>
          <cell r="AW16">
            <v>1530293</v>
          </cell>
          <cell r="AX16">
            <v>767400</v>
          </cell>
          <cell r="AZ16">
            <v>762893</v>
          </cell>
          <cell r="BA16">
            <v>1530293</v>
          </cell>
          <cell r="BB16">
            <v>275300</v>
          </cell>
          <cell r="BC16">
            <v>218300</v>
          </cell>
          <cell r="BD16">
            <v>57000</v>
          </cell>
          <cell r="BE16">
            <v>671400</v>
          </cell>
        </row>
        <row r="17">
          <cell r="A17" t="str">
            <v>t320012</v>
          </cell>
          <cell r="B17" t="str">
            <v>t32</v>
          </cell>
          <cell r="C17" t="str">
            <v>§ç V¨n Thè</v>
          </cell>
          <cell r="D17">
            <v>1</v>
          </cell>
          <cell r="E17">
            <v>2.44</v>
          </cell>
          <cell r="G17">
            <v>1356200</v>
          </cell>
          <cell r="H17">
            <v>1356200</v>
          </cell>
          <cell r="I17">
            <v>1356200</v>
          </cell>
          <cell r="J17">
            <v>8000</v>
          </cell>
          <cell r="M17">
            <v>58760</v>
          </cell>
          <cell r="N17">
            <v>66760</v>
          </cell>
          <cell r="O17">
            <v>542480</v>
          </cell>
          <cell r="P17">
            <v>0</v>
          </cell>
          <cell r="R17">
            <v>542480</v>
          </cell>
          <cell r="Y17">
            <v>0</v>
          </cell>
          <cell r="AA17">
            <v>0</v>
          </cell>
          <cell r="AC17">
            <v>0</v>
          </cell>
          <cell r="AD17">
            <v>25</v>
          </cell>
          <cell r="AE17">
            <v>150000</v>
          </cell>
          <cell r="AF17">
            <v>0</v>
          </cell>
          <cell r="AG17">
            <v>0</v>
          </cell>
          <cell r="AH17">
            <v>0</v>
          </cell>
          <cell r="AI17">
            <v>538142</v>
          </cell>
          <cell r="AJ17">
            <v>2653582</v>
          </cell>
          <cell r="AK17">
            <v>25620</v>
          </cell>
          <cell r="AL17">
            <v>5124</v>
          </cell>
          <cell r="AM17">
            <v>0</v>
          </cell>
          <cell r="AO17">
            <v>0</v>
          </cell>
          <cell r="AQ17">
            <v>538142</v>
          </cell>
          <cell r="AR17">
            <v>1500000</v>
          </cell>
          <cell r="AS17">
            <v>2068886</v>
          </cell>
          <cell r="AT17">
            <v>584696</v>
          </cell>
          <cell r="AU17">
            <v>27000</v>
          </cell>
          <cell r="AV17">
            <v>557696</v>
          </cell>
          <cell r="AW17">
            <v>2586822</v>
          </cell>
          <cell r="AX17">
            <v>1506200</v>
          </cell>
          <cell r="AZ17">
            <v>1080622</v>
          </cell>
          <cell r="BA17">
            <v>2586822</v>
          </cell>
          <cell r="BB17">
            <v>288100</v>
          </cell>
          <cell r="BC17">
            <v>228400</v>
          </cell>
          <cell r="BD17">
            <v>59700</v>
          </cell>
          <cell r="BE17">
            <v>1356200</v>
          </cell>
        </row>
        <row r="18">
          <cell r="A18" t="str">
            <v>t320013</v>
          </cell>
          <cell r="B18" t="str">
            <v>t32</v>
          </cell>
          <cell r="C18" t="str">
            <v>Vò H÷u Thanh</v>
          </cell>
          <cell r="D18">
            <v>1</v>
          </cell>
          <cell r="E18">
            <v>2.44</v>
          </cell>
          <cell r="G18">
            <v>775600</v>
          </cell>
          <cell r="H18">
            <v>775600</v>
          </cell>
          <cell r="I18">
            <v>775600</v>
          </cell>
          <cell r="J18">
            <v>4000</v>
          </cell>
          <cell r="M18">
            <v>16500</v>
          </cell>
          <cell r="N18">
            <v>20500</v>
          </cell>
          <cell r="O18">
            <v>310240</v>
          </cell>
          <cell r="P18">
            <v>0</v>
          </cell>
          <cell r="R18">
            <v>310240</v>
          </cell>
          <cell r="Y18">
            <v>0</v>
          </cell>
          <cell r="AA18">
            <v>0</v>
          </cell>
          <cell r="AC18">
            <v>0</v>
          </cell>
          <cell r="AD18">
            <v>9</v>
          </cell>
          <cell r="AE18">
            <v>54000</v>
          </cell>
          <cell r="AF18">
            <v>0</v>
          </cell>
          <cell r="AG18">
            <v>0</v>
          </cell>
          <cell r="AH18">
            <v>0</v>
          </cell>
          <cell r="AI18">
            <v>333161</v>
          </cell>
          <cell r="AJ18">
            <v>1493501</v>
          </cell>
          <cell r="AK18">
            <v>25620</v>
          </cell>
          <cell r="AL18">
            <v>5124</v>
          </cell>
          <cell r="AM18">
            <v>0</v>
          </cell>
          <cell r="AO18">
            <v>0</v>
          </cell>
          <cell r="AQ18">
            <v>333161</v>
          </cell>
          <cell r="AR18">
            <v>500000</v>
          </cell>
          <cell r="AS18">
            <v>863905</v>
          </cell>
          <cell r="AT18">
            <v>629596</v>
          </cell>
          <cell r="AU18">
            <v>15000</v>
          </cell>
          <cell r="AV18">
            <v>614596</v>
          </cell>
          <cell r="AW18">
            <v>1473001</v>
          </cell>
          <cell r="AX18">
            <v>829600</v>
          </cell>
          <cell r="AZ18">
            <v>643401</v>
          </cell>
          <cell r="BA18">
            <v>1473001</v>
          </cell>
          <cell r="BB18">
            <v>283800</v>
          </cell>
          <cell r="BC18">
            <v>225000</v>
          </cell>
          <cell r="BD18">
            <v>58800</v>
          </cell>
          <cell r="BE18">
            <v>775600</v>
          </cell>
        </row>
        <row r="19">
          <cell r="A19" t="str">
            <v>t320014</v>
          </cell>
          <cell r="B19" t="str">
            <v>t32</v>
          </cell>
          <cell r="C19" t="str">
            <v>§inh V¨n Ch©u</v>
          </cell>
          <cell r="D19">
            <v>1</v>
          </cell>
          <cell r="E19">
            <v>2.44</v>
          </cell>
          <cell r="G19">
            <v>1411200</v>
          </cell>
          <cell r="H19">
            <v>1411200</v>
          </cell>
          <cell r="I19">
            <v>1785600</v>
          </cell>
          <cell r="J19">
            <v>10000</v>
          </cell>
          <cell r="M19">
            <v>50060</v>
          </cell>
          <cell r="N19">
            <v>60060</v>
          </cell>
          <cell r="O19">
            <v>564480</v>
          </cell>
          <cell r="P19">
            <v>0</v>
          </cell>
          <cell r="R19">
            <v>564480</v>
          </cell>
          <cell r="X19">
            <v>374400</v>
          </cell>
          <cell r="Y19">
            <v>374400</v>
          </cell>
          <cell r="AA19">
            <v>0</v>
          </cell>
          <cell r="AC19">
            <v>0</v>
          </cell>
          <cell r="AD19">
            <v>24</v>
          </cell>
          <cell r="AE19">
            <v>144000</v>
          </cell>
          <cell r="AF19">
            <v>0</v>
          </cell>
          <cell r="AG19">
            <v>0</v>
          </cell>
          <cell r="AH19">
            <v>0</v>
          </cell>
          <cell r="AI19">
            <v>473431</v>
          </cell>
          <cell r="AJ19">
            <v>3027571</v>
          </cell>
          <cell r="AK19">
            <v>25620</v>
          </cell>
          <cell r="AL19">
            <v>5124</v>
          </cell>
          <cell r="AM19">
            <v>0</v>
          </cell>
          <cell r="AO19">
            <v>0</v>
          </cell>
          <cell r="AQ19">
            <v>473431</v>
          </cell>
          <cell r="AR19">
            <v>500000</v>
          </cell>
          <cell r="AS19">
            <v>1004175</v>
          </cell>
          <cell r="AT19">
            <v>2023396</v>
          </cell>
          <cell r="AU19">
            <v>30000</v>
          </cell>
          <cell r="AV19">
            <v>1993396</v>
          </cell>
          <cell r="AW19">
            <v>2967511</v>
          </cell>
          <cell r="AX19">
            <v>1929600</v>
          </cell>
          <cell r="AZ19">
            <v>1037911</v>
          </cell>
          <cell r="BA19">
            <v>2967511</v>
          </cell>
          <cell r="BB19">
            <v>238900</v>
          </cell>
          <cell r="BC19">
            <v>189400</v>
          </cell>
          <cell r="BD19">
            <v>49500</v>
          </cell>
          <cell r="BE19">
            <v>1411200</v>
          </cell>
        </row>
        <row r="20">
          <cell r="A20" t="str">
            <v>t320015</v>
          </cell>
          <cell r="B20" t="str">
            <v>t32</v>
          </cell>
          <cell r="C20" t="str">
            <v>Bïi Xu©n NhÑ</v>
          </cell>
          <cell r="D20">
            <v>1</v>
          </cell>
          <cell r="E20">
            <v>2.44</v>
          </cell>
          <cell r="G20">
            <v>1557800</v>
          </cell>
          <cell r="H20">
            <v>1557800</v>
          </cell>
          <cell r="I20">
            <v>1557800</v>
          </cell>
          <cell r="J20">
            <v>10000</v>
          </cell>
          <cell r="M20">
            <v>62460</v>
          </cell>
          <cell r="N20">
            <v>72460</v>
          </cell>
          <cell r="O20">
            <v>623120</v>
          </cell>
          <cell r="P20">
            <v>0</v>
          </cell>
          <cell r="R20">
            <v>623120</v>
          </cell>
          <cell r="Y20">
            <v>0</v>
          </cell>
          <cell r="AA20">
            <v>0</v>
          </cell>
          <cell r="AC20">
            <v>0</v>
          </cell>
          <cell r="AD20">
            <v>27</v>
          </cell>
          <cell r="AE20">
            <v>162000</v>
          </cell>
          <cell r="AF20">
            <v>0</v>
          </cell>
          <cell r="AG20">
            <v>0</v>
          </cell>
          <cell r="AH20">
            <v>0</v>
          </cell>
          <cell r="AI20">
            <v>589197</v>
          </cell>
          <cell r="AJ20">
            <v>3004577</v>
          </cell>
          <cell r="AK20">
            <v>25620</v>
          </cell>
          <cell r="AL20">
            <v>5124</v>
          </cell>
          <cell r="AM20">
            <v>0</v>
          </cell>
          <cell r="AO20">
            <v>0</v>
          </cell>
          <cell r="AQ20">
            <v>589197</v>
          </cell>
          <cell r="AR20">
            <v>1000000</v>
          </cell>
          <cell r="AS20">
            <v>1619941</v>
          </cell>
          <cell r="AT20">
            <v>1384636</v>
          </cell>
          <cell r="AU20">
            <v>30000</v>
          </cell>
          <cell r="AV20">
            <v>1354636</v>
          </cell>
          <cell r="AW20">
            <v>2932117</v>
          </cell>
          <cell r="AX20">
            <v>1719800</v>
          </cell>
          <cell r="AZ20">
            <v>1212317</v>
          </cell>
          <cell r="BA20">
            <v>2932117</v>
          </cell>
          <cell r="BB20">
            <v>290000</v>
          </cell>
          <cell r="BC20">
            <v>229900</v>
          </cell>
          <cell r="BD20">
            <v>60100</v>
          </cell>
          <cell r="BE20">
            <v>1557800</v>
          </cell>
        </row>
        <row r="21">
          <cell r="A21" t="str">
            <v>t320016</v>
          </cell>
          <cell r="B21" t="str">
            <v>t32</v>
          </cell>
          <cell r="C21" t="str">
            <v>Mai Thµnh §«</v>
          </cell>
          <cell r="D21">
            <v>1</v>
          </cell>
          <cell r="E21">
            <v>2.44</v>
          </cell>
          <cell r="G21">
            <v>719900</v>
          </cell>
          <cell r="H21">
            <v>719900</v>
          </cell>
          <cell r="I21">
            <v>719900</v>
          </cell>
          <cell r="J21">
            <v>6000</v>
          </cell>
          <cell r="M21">
            <v>30830</v>
          </cell>
          <cell r="N21">
            <v>36830</v>
          </cell>
          <cell r="O21">
            <v>287960</v>
          </cell>
          <cell r="P21">
            <v>0</v>
          </cell>
          <cell r="R21">
            <v>287960</v>
          </cell>
          <cell r="Y21">
            <v>0</v>
          </cell>
          <cell r="AA21">
            <v>0</v>
          </cell>
          <cell r="AC21">
            <v>0</v>
          </cell>
          <cell r="AD21">
            <v>13</v>
          </cell>
          <cell r="AE21">
            <v>78000</v>
          </cell>
          <cell r="AF21">
            <v>0</v>
          </cell>
          <cell r="AG21">
            <v>0</v>
          </cell>
          <cell r="AH21">
            <v>0</v>
          </cell>
          <cell r="AI21">
            <v>361322</v>
          </cell>
          <cell r="AJ21">
            <v>1484012</v>
          </cell>
          <cell r="AK21">
            <v>25620</v>
          </cell>
          <cell r="AL21">
            <v>5124</v>
          </cell>
          <cell r="AM21">
            <v>0</v>
          </cell>
          <cell r="AO21">
            <v>0</v>
          </cell>
          <cell r="AQ21">
            <v>361322</v>
          </cell>
          <cell r="AR21">
            <v>500000</v>
          </cell>
          <cell r="AS21">
            <v>892066</v>
          </cell>
          <cell r="AT21">
            <v>591946</v>
          </cell>
          <cell r="AU21">
            <v>15000</v>
          </cell>
          <cell r="AV21">
            <v>576946</v>
          </cell>
          <cell r="AW21">
            <v>1447182</v>
          </cell>
          <cell r="AX21">
            <v>797900</v>
          </cell>
          <cell r="AZ21">
            <v>649282</v>
          </cell>
          <cell r="BA21">
            <v>1447182</v>
          </cell>
          <cell r="BB21">
            <v>1800</v>
          </cell>
          <cell r="BC21">
            <v>0</v>
          </cell>
          <cell r="BD21">
            <v>1800</v>
          </cell>
          <cell r="BE21">
            <v>719900</v>
          </cell>
        </row>
        <row r="22">
          <cell r="A22" t="str">
            <v>t320017</v>
          </cell>
          <cell r="B22" t="str">
            <v>t32</v>
          </cell>
          <cell r="C22" t="str">
            <v>TrÇn Thanh V©n</v>
          </cell>
          <cell r="D22">
            <v>1</v>
          </cell>
          <cell r="E22">
            <v>2.44</v>
          </cell>
          <cell r="G22">
            <v>1106400</v>
          </cell>
          <cell r="H22">
            <v>1106400</v>
          </cell>
          <cell r="I22">
            <v>1106400</v>
          </cell>
          <cell r="J22">
            <v>6000</v>
          </cell>
          <cell r="M22">
            <v>39090</v>
          </cell>
          <cell r="N22">
            <v>45090</v>
          </cell>
          <cell r="O22">
            <v>442560</v>
          </cell>
          <cell r="P22">
            <v>0</v>
          </cell>
          <cell r="R22">
            <v>442560</v>
          </cell>
          <cell r="Y22">
            <v>0</v>
          </cell>
          <cell r="AA22">
            <v>0</v>
          </cell>
          <cell r="AC22">
            <v>0</v>
          </cell>
          <cell r="AD22">
            <v>17</v>
          </cell>
          <cell r="AE22">
            <v>102000</v>
          </cell>
          <cell r="AF22">
            <v>0</v>
          </cell>
          <cell r="AG22">
            <v>0</v>
          </cell>
          <cell r="AH22">
            <v>0</v>
          </cell>
          <cell r="AI22">
            <v>470848</v>
          </cell>
          <cell r="AJ22">
            <v>2166898</v>
          </cell>
          <cell r="AK22">
            <v>25620</v>
          </cell>
          <cell r="AL22">
            <v>5124</v>
          </cell>
          <cell r="AM22">
            <v>0</v>
          </cell>
          <cell r="AO22">
            <v>0</v>
          </cell>
          <cell r="AQ22">
            <v>470848</v>
          </cell>
          <cell r="AR22">
            <v>1000000</v>
          </cell>
          <cell r="AS22">
            <v>1501592</v>
          </cell>
          <cell r="AT22">
            <v>665306</v>
          </cell>
          <cell r="AU22">
            <v>22000</v>
          </cell>
          <cell r="AV22">
            <v>643306</v>
          </cell>
          <cell r="AW22">
            <v>2121808</v>
          </cell>
          <cell r="AX22">
            <v>1208400</v>
          </cell>
          <cell r="AZ22">
            <v>913408</v>
          </cell>
          <cell r="BA22">
            <v>2121808</v>
          </cell>
          <cell r="BB22">
            <v>285000</v>
          </cell>
          <cell r="BC22">
            <v>226000</v>
          </cell>
          <cell r="BD22">
            <v>59000</v>
          </cell>
          <cell r="BE22">
            <v>1106400</v>
          </cell>
        </row>
        <row r="23">
          <cell r="A23" t="str">
            <v>t320018</v>
          </cell>
          <cell r="B23" t="str">
            <v>t32</v>
          </cell>
          <cell r="C23" t="str">
            <v>NguyÔn Thanh B×nh</v>
          </cell>
          <cell r="D23">
            <v>1</v>
          </cell>
          <cell r="E23">
            <v>1.7</v>
          </cell>
          <cell r="G23">
            <v>924400</v>
          </cell>
          <cell r="H23">
            <v>924400</v>
          </cell>
          <cell r="I23">
            <v>924400</v>
          </cell>
          <cell r="J23">
            <v>4000</v>
          </cell>
          <cell r="M23">
            <v>35960</v>
          </cell>
          <cell r="N23">
            <v>39960</v>
          </cell>
          <cell r="O23">
            <v>369760</v>
          </cell>
          <cell r="P23">
            <v>0</v>
          </cell>
          <cell r="R23">
            <v>369760</v>
          </cell>
          <cell r="Y23">
            <v>0</v>
          </cell>
          <cell r="AA23">
            <v>0</v>
          </cell>
          <cell r="AC23">
            <v>0</v>
          </cell>
          <cell r="AD23">
            <v>15</v>
          </cell>
          <cell r="AE23">
            <v>90000</v>
          </cell>
          <cell r="AF23">
            <v>0</v>
          </cell>
          <cell r="AG23">
            <v>0</v>
          </cell>
          <cell r="AH23">
            <v>0</v>
          </cell>
          <cell r="AI23">
            <v>363933</v>
          </cell>
          <cell r="AJ23">
            <v>1788053</v>
          </cell>
          <cell r="AK23">
            <v>17850</v>
          </cell>
          <cell r="AL23">
            <v>3570</v>
          </cell>
          <cell r="AM23">
            <v>0</v>
          </cell>
          <cell r="AO23">
            <v>0</v>
          </cell>
          <cell r="AQ23">
            <v>363933</v>
          </cell>
          <cell r="AR23">
            <v>500000</v>
          </cell>
          <cell r="AS23">
            <v>885353</v>
          </cell>
          <cell r="AT23">
            <v>902700</v>
          </cell>
          <cell r="AU23">
            <v>18000</v>
          </cell>
          <cell r="AV23">
            <v>884700</v>
          </cell>
          <cell r="AW23">
            <v>1748093</v>
          </cell>
          <cell r="AX23">
            <v>1014400</v>
          </cell>
          <cell r="AZ23">
            <v>733693</v>
          </cell>
          <cell r="BA23">
            <v>1748093</v>
          </cell>
          <cell r="BB23">
            <v>7400</v>
          </cell>
          <cell r="BC23">
            <v>0</v>
          </cell>
          <cell r="BD23">
            <v>7400</v>
          </cell>
          <cell r="BE23">
            <v>924400</v>
          </cell>
        </row>
        <row r="24">
          <cell r="A24" t="str">
            <v>t320019</v>
          </cell>
          <cell r="B24" t="str">
            <v>t32</v>
          </cell>
          <cell r="C24" t="str">
            <v>§ç Kh¾c S¬n</v>
          </cell>
          <cell r="D24">
            <v>1</v>
          </cell>
          <cell r="E24">
            <v>1.7</v>
          </cell>
          <cell r="G24">
            <v>1443100</v>
          </cell>
          <cell r="H24">
            <v>1443100</v>
          </cell>
          <cell r="I24">
            <v>1443100</v>
          </cell>
          <cell r="J24">
            <v>10000</v>
          </cell>
          <cell r="M24">
            <v>63560</v>
          </cell>
          <cell r="N24">
            <v>73560</v>
          </cell>
          <cell r="O24">
            <v>577240</v>
          </cell>
          <cell r="P24">
            <v>0</v>
          </cell>
          <cell r="R24">
            <v>577240</v>
          </cell>
          <cell r="Y24">
            <v>0</v>
          </cell>
          <cell r="AA24">
            <v>0</v>
          </cell>
          <cell r="AC24">
            <v>0</v>
          </cell>
          <cell r="AD24">
            <v>26</v>
          </cell>
          <cell r="AE24">
            <v>156000</v>
          </cell>
          <cell r="AF24">
            <v>0</v>
          </cell>
          <cell r="AG24">
            <v>0</v>
          </cell>
          <cell r="AH24">
            <v>0</v>
          </cell>
          <cell r="AI24">
            <v>570059</v>
          </cell>
          <cell r="AJ24">
            <v>2819959</v>
          </cell>
          <cell r="AK24">
            <v>17850</v>
          </cell>
          <cell r="AL24">
            <v>3570</v>
          </cell>
          <cell r="AM24">
            <v>0</v>
          </cell>
          <cell r="AO24">
            <v>0</v>
          </cell>
          <cell r="AQ24">
            <v>570059</v>
          </cell>
          <cell r="AR24">
            <v>1500000</v>
          </cell>
          <cell r="AS24">
            <v>2091479</v>
          </cell>
          <cell r="AT24">
            <v>728480</v>
          </cell>
          <cell r="AU24">
            <v>28000</v>
          </cell>
          <cell r="AV24">
            <v>700480</v>
          </cell>
          <cell r="AW24">
            <v>2746399</v>
          </cell>
          <cell r="AX24">
            <v>1599100</v>
          </cell>
          <cell r="AZ24">
            <v>1147299</v>
          </cell>
          <cell r="BA24">
            <v>2746399</v>
          </cell>
          <cell r="BB24">
            <v>296500</v>
          </cell>
          <cell r="BC24">
            <v>235100</v>
          </cell>
          <cell r="BD24">
            <v>61400</v>
          </cell>
          <cell r="BE24">
            <v>1443100</v>
          </cell>
        </row>
        <row r="25">
          <cell r="B25" t="str">
            <v>t32 Total</v>
          </cell>
          <cell r="D25">
            <v>18</v>
          </cell>
          <cell r="E25">
            <v>51.62</v>
          </cell>
          <cell r="F25">
            <v>0</v>
          </cell>
          <cell r="G25">
            <v>20692467</v>
          </cell>
          <cell r="H25">
            <v>20692467</v>
          </cell>
          <cell r="I25">
            <v>21157867</v>
          </cell>
          <cell r="J25">
            <v>124000</v>
          </cell>
          <cell r="K25">
            <v>0</v>
          </cell>
          <cell r="L25">
            <v>0</v>
          </cell>
          <cell r="M25">
            <v>773597</v>
          </cell>
          <cell r="N25">
            <v>897597</v>
          </cell>
          <cell r="O25">
            <v>8276960</v>
          </cell>
          <cell r="P25">
            <v>0</v>
          </cell>
          <cell r="Q25">
            <v>24500</v>
          </cell>
          <cell r="R25">
            <v>8301460</v>
          </cell>
          <cell r="S25">
            <v>21000</v>
          </cell>
          <cell r="T25">
            <v>0</v>
          </cell>
          <cell r="U25">
            <v>0</v>
          </cell>
          <cell r="V25">
            <v>0</v>
          </cell>
          <cell r="W25">
            <v>70000</v>
          </cell>
          <cell r="X25">
            <v>374400</v>
          </cell>
          <cell r="Y25">
            <v>444400</v>
          </cell>
          <cell r="Z25">
            <v>0</v>
          </cell>
          <cell r="AA25">
            <v>0</v>
          </cell>
          <cell r="AB25">
            <v>0</v>
          </cell>
          <cell r="AC25">
            <v>0</v>
          </cell>
          <cell r="AD25">
            <v>361</v>
          </cell>
          <cell r="AE25">
            <v>2166000</v>
          </cell>
          <cell r="AF25">
            <v>0</v>
          </cell>
          <cell r="AG25">
            <v>146700</v>
          </cell>
          <cell r="AH25">
            <v>146700</v>
          </cell>
          <cell r="AI25">
            <v>8476593</v>
          </cell>
          <cell r="AJ25">
            <v>41146217</v>
          </cell>
          <cell r="AK25">
            <v>542010</v>
          </cell>
          <cell r="AL25">
            <v>108402</v>
          </cell>
          <cell r="AM25">
            <v>0</v>
          </cell>
          <cell r="AN25">
            <v>0</v>
          </cell>
          <cell r="AO25">
            <v>0</v>
          </cell>
          <cell r="AP25">
            <v>0</v>
          </cell>
          <cell r="AQ25">
            <v>8476593</v>
          </cell>
          <cell r="AR25">
            <v>20000000</v>
          </cell>
          <cell r="AS25">
            <v>29127005</v>
          </cell>
          <cell r="AT25">
            <v>12019212</v>
          </cell>
          <cell r="AU25">
            <v>412000</v>
          </cell>
          <cell r="AV25">
            <v>11607212</v>
          </cell>
          <cell r="AW25">
            <v>40248620</v>
          </cell>
          <cell r="AX25">
            <v>23470567</v>
          </cell>
          <cell r="AY25">
            <v>0</v>
          </cell>
          <cell r="AZ25">
            <v>16778053</v>
          </cell>
          <cell r="BA25">
            <v>40248620</v>
          </cell>
          <cell r="BB25">
            <v>4237475</v>
          </cell>
          <cell r="BC25">
            <v>3350016</v>
          </cell>
          <cell r="BD25">
            <v>887459</v>
          </cell>
          <cell r="BE25">
            <v>20762467</v>
          </cell>
        </row>
        <row r="26">
          <cell r="A26" t="str">
            <v>t330001</v>
          </cell>
          <cell r="B26" t="str">
            <v>t33</v>
          </cell>
          <cell r="C26" t="str">
            <v>M¹c §øc Quang</v>
          </cell>
          <cell r="D26">
            <v>1</v>
          </cell>
          <cell r="E26">
            <v>3.46</v>
          </cell>
          <cell r="G26">
            <v>2095508</v>
          </cell>
          <cell r="H26">
            <v>2095508</v>
          </cell>
          <cell r="I26">
            <v>2116508</v>
          </cell>
          <cell r="J26">
            <v>8000</v>
          </cell>
          <cell r="M26">
            <v>81452</v>
          </cell>
          <cell r="N26">
            <v>89452</v>
          </cell>
          <cell r="O26">
            <v>838200</v>
          </cell>
          <cell r="P26">
            <v>0</v>
          </cell>
          <cell r="R26">
            <v>838200</v>
          </cell>
          <cell r="S26">
            <v>21000</v>
          </cell>
          <cell r="AA26">
            <v>0</v>
          </cell>
          <cell r="AC26">
            <v>0</v>
          </cell>
          <cell r="AD26">
            <v>30</v>
          </cell>
          <cell r="AE26">
            <v>180000</v>
          </cell>
          <cell r="AF26">
            <v>0</v>
          </cell>
          <cell r="AG26">
            <v>0</v>
          </cell>
          <cell r="AH26">
            <v>0</v>
          </cell>
          <cell r="AI26">
            <v>601969</v>
          </cell>
          <cell r="AJ26">
            <v>3826129</v>
          </cell>
          <cell r="AK26">
            <v>36330</v>
          </cell>
          <cell r="AL26">
            <v>7266</v>
          </cell>
          <cell r="AM26">
            <v>0</v>
          </cell>
          <cell r="AO26">
            <v>0</v>
          </cell>
          <cell r="AQ26">
            <v>601969</v>
          </cell>
          <cell r="AR26">
            <v>1200000</v>
          </cell>
          <cell r="AS26">
            <v>1845565</v>
          </cell>
          <cell r="AT26">
            <v>1980564</v>
          </cell>
          <cell r="AU26">
            <v>38000</v>
          </cell>
          <cell r="AV26">
            <v>1942564</v>
          </cell>
          <cell r="AW26">
            <v>3736677</v>
          </cell>
          <cell r="AX26">
            <v>2296508</v>
          </cell>
          <cell r="AZ26">
            <v>1440169</v>
          </cell>
          <cell r="BA26">
            <v>3736677</v>
          </cell>
          <cell r="BB26">
            <v>183936</v>
          </cell>
          <cell r="BC26">
            <v>198254</v>
          </cell>
          <cell r="BD26">
            <v>-14318</v>
          </cell>
          <cell r="BE26">
            <v>2095508</v>
          </cell>
        </row>
        <row r="27">
          <cell r="A27" t="str">
            <v>t330002</v>
          </cell>
          <cell r="B27" t="str">
            <v>t33</v>
          </cell>
          <cell r="C27" t="str">
            <v>T¹ Quang Ngang</v>
          </cell>
          <cell r="D27">
            <v>1</v>
          </cell>
          <cell r="E27">
            <v>3.46</v>
          </cell>
          <cell r="G27">
            <v>2071300</v>
          </cell>
          <cell r="H27">
            <v>2071300</v>
          </cell>
          <cell r="I27">
            <v>2071300</v>
          </cell>
          <cell r="J27">
            <v>10000</v>
          </cell>
          <cell r="M27">
            <v>82400</v>
          </cell>
          <cell r="N27">
            <v>92400</v>
          </cell>
          <cell r="O27">
            <v>828520</v>
          </cell>
          <cell r="P27">
            <v>0</v>
          </cell>
          <cell r="R27">
            <v>828520</v>
          </cell>
          <cell r="Y27">
            <v>0</v>
          </cell>
          <cell r="AA27">
            <v>0</v>
          </cell>
          <cell r="AC27">
            <v>0</v>
          </cell>
          <cell r="AD27">
            <v>30</v>
          </cell>
          <cell r="AE27">
            <v>180000</v>
          </cell>
          <cell r="AF27">
            <v>0</v>
          </cell>
          <cell r="AG27">
            <v>0</v>
          </cell>
          <cell r="AH27">
            <v>0</v>
          </cell>
          <cell r="AI27">
            <v>622311</v>
          </cell>
          <cell r="AJ27">
            <v>3794531</v>
          </cell>
          <cell r="AK27">
            <v>36330</v>
          </cell>
          <cell r="AL27">
            <v>7266</v>
          </cell>
          <cell r="AM27">
            <v>0</v>
          </cell>
          <cell r="AO27">
            <v>0</v>
          </cell>
          <cell r="AQ27">
            <v>622311</v>
          </cell>
          <cell r="AR27">
            <v>1200000</v>
          </cell>
          <cell r="AS27">
            <v>1865907</v>
          </cell>
          <cell r="AT27">
            <v>1928624</v>
          </cell>
          <cell r="AU27">
            <v>38000</v>
          </cell>
          <cell r="AV27">
            <v>1890624</v>
          </cell>
          <cell r="AW27">
            <v>3702131</v>
          </cell>
          <cell r="AX27">
            <v>2251300</v>
          </cell>
          <cell r="AZ27">
            <v>1450831</v>
          </cell>
          <cell r="BA27">
            <v>3702131</v>
          </cell>
          <cell r="BB27">
            <v>192620</v>
          </cell>
          <cell r="BC27">
            <v>207400</v>
          </cell>
          <cell r="BD27">
            <v>-14780</v>
          </cell>
          <cell r="BE27">
            <v>2071300</v>
          </cell>
        </row>
        <row r="28">
          <cell r="A28" t="str">
            <v>t330003</v>
          </cell>
          <cell r="B28" t="str">
            <v>t33</v>
          </cell>
          <cell r="C28" t="str">
            <v>Hå V¨n Dòng</v>
          </cell>
          <cell r="D28">
            <v>1</v>
          </cell>
          <cell r="E28">
            <v>3.46</v>
          </cell>
          <cell r="G28">
            <v>1622800</v>
          </cell>
          <cell r="H28">
            <v>1622800</v>
          </cell>
          <cell r="I28">
            <v>1622800</v>
          </cell>
          <cell r="J28">
            <v>8000</v>
          </cell>
          <cell r="M28">
            <v>63900</v>
          </cell>
          <cell r="N28">
            <v>71900</v>
          </cell>
          <cell r="O28">
            <v>649120</v>
          </cell>
          <cell r="P28">
            <v>0</v>
          </cell>
          <cell r="R28">
            <v>649120</v>
          </cell>
          <cell r="Y28">
            <v>0</v>
          </cell>
          <cell r="AA28">
            <v>0</v>
          </cell>
          <cell r="AC28">
            <v>0</v>
          </cell>
          <cell r="AD28">
            <v>21</v>
          </cell>
          <cell r="AE28">
            <v>126000</v>
          </cell>
          <cell r="AF28">
            <v>0</v>
          </cell>
          <cell r="AG28">
            <v>0</v>
          </cell>
          <cell r="AH28">
            <v>0</v>
          </cell>
          <cell r="AI28">
            <v>532605</v>
          </cell>
          <cell r="AJ28">
            <v>3002425</v>
          </cell>
          <cell r="AK28">
            <v>36330</v>
          </cell>
          <cell r="AL28">
            <v>7266</v>
          </cell>
          <cell r="AM28">
            <v>0</v>
          </cell>
          <cell r="AO28">
            <v>0</v>
          </cell>
          <cell r="AQ28">
            <v>532605</v>
          </cell>
          <cell r="AR28">
            <v>1200000</v>
          </cell>
          <cell r="AS28">
            <v>1776201</v>
          </cell>
          <cell r="AT28">
            <v>1226224</v>
          </cell>
          <cell r="AU28">
            <v>30000</v>
          </cell>
          <cell r="AV28">
            <v>1196224</v>
          </cell>
          <cell r="AW28">
            <v>2930525</v>
          </cell>
          <cell r="AX28">
            <v>1748800</v>
          </cell>
          <cell r="AZ28">
            <v>1181725</v>
          </cell>
          <cell r="BA28">
            <v>2930525</v>
          </cell>
          <cell r="BB28">
            <v>192620</v>
          </cell>
          <cell r="BC28">
            <v>207400</v>
          </cell>
          <cell r="BD28">
            <v>-14780</v>
          </cell>
          <cell r="BE28">
            <v>1622800</v>
          </cell>
        </row>
        <row r="29">
          <cell r="A29" t="str">
            <v>t330004</v>
          </cell>
          <cell r="B29" t="str">
            <v>t33</v>
          </cell>
          <cell r="C29" t="str">
            <v>NguyÔn Duy Ch©u</v>
          </cell>
          <cell r="D29">
            <v>1</v>
          </cell>
          <cell r="E29">
            <v>3.46</v>
          </cell>
          <cell r="G29">
            <v>2050600</v>
          </cell>
          <cell r="H29">
            <v>2050600</v>
          </cell>
          <cell r="I29">
            <v>2050600</v>
          </cell>
          <cell r="J29">
            <v>10000</v>
          </cell>
          <cell r="M29">
            <v>81200</v>
          </cell>
          <cell r="N29">
            <v>91200</v>
          </cell>
          <cell r="O29">
            <v>820240</v>
          </cell>
          <cell r="P29">
            <v>0</v>
          </cell>
          <cell r="R29">
            <v>820240</v>
          </cell>
          <cell r="Y29">
            <v>0</v>
          </cell>
          <cell r="AA29">
            <v>0</v>
          </cell>
          <cell r="AC29">
            <v>0</v>
          </cell>
          <cell r="AD29">
            <v>29</v>
          </cell>
          <cell r="AE29">
            <v>174000</v>
          </cell>
          <cell r="AF29">
            <v>0</v>
          </cell>
          <cell r="AG29">
            <v>0</v>
          </cell>
          <cell r="AH29">
            <v>0</v>
          </cell>
          <cell r="AI29">
            <v>574976</v>
          </cell>
          <cell r="AJ29">
            <v>3711016</v>
          </cell>
          <cell r="AK29">
            <v>36330</v>
          </cell>
          <cell r="AL29">
            <v>7266</v>
          </cell>
          <cell r="AM29">
            <v>0</v>
          </cell>
          <cell r="AO29">
            <v>0</v>
          </cell>
          <cell r="AQ29">
            <v>574976</v>
          </cell>
          <cell r="AR29">
            <v>1200000</v>
          </cell>
          <cell r="AS29">
            <v>1818572</v>
          </cell>
          <cell r="AT29">
            <v>1892444</v>
          </cell>
          <cell r="AU29">
            <v>37000</v>
          </cell>
          <cell r="AV29">
            <v>1855444</v>
          </cell>
          <cell r="AW29">
            <v>3619816</v>
          </cell>
          <cell r="AX29">
            <v>2224600</v>
          </cell>
          <cell r="AZ29">
            <v>1395216</v>
          </cell>
          <cell r="BA29">
            <v>3619816</v>
          </cell>
          <cell r="BB29">
            <v>192620</v>
          </cell>
          <cell r="BC29">
            <v>207400</v>
          </cell>
          <cell r="BD29">
            <v>-14780</v>
          </cell>
          <cell r="BE29">
            <v>2050600</v>
          </cell>
        </row>
        <row r="30">
          <cell r="A30" t="str">
            <v>t330005</v>
          </cell>
          <cell r="B30" t="str">
            <v>t33</v>
          </cell>
          <cell r="C30" t="str">
            <v>NguyÔn Quang To¸n</v>
          </cell>
          <cell r="D30">
            <v>1</v>
          </cell>
          <cell r="E30">
            <v>3.46</v>
          </cell>
          <cell r="G30">
            <v>741000</v>
          </cell>
          <cell r="H30">
            <v>741000</v>
          </cell>
          <cell r="I30">
            <v>741000</v>
          </cell>
          <cell r="J30">
            <v>4000</v>
          </cell>
          <cell r="M30">
            <v>45800</v>
          </cell>
          <cell r="N30">
            <v>49800</v>
          </cell>
          <cell r="O30">
            <v>296400</v>
          </cell>
          <cell r="P30">
            <v>0</v>
          </cell>
          <cell r="R30">
            <v>296400</v>
          </cell>
          <cell r="Y30">
            <v>0</v>
          </cell>
          <cell r="AA30">
            <v>0</v>
          </cell>
          <cell r="AC30">
            <v>0</v>
          </cell>
          <cell r="AD30">
            <v>11</v>
          </cell>
          <cell r="AE30">
            <v>66000</v>
          </cell>
          <cell r="AF30">
            <v>0</v>
          </cell>
          <cell r="AG30">
            <v>0</v>
          </cell>
          <cell r="AH30">
            <v>0</v>
          </cell>
          <cell r="AI30">
            <v>529053</v>
          </cell>
          <cell r="AJ30">
            <v>1682253</v>
          </cell>
          <cell r="AK30">
            <v>36330</v>
          </cell>
          <cell r="AL30">
            <v>7266</v>
          </cell>
          <cell r="AM30">
            <v>0</v>
          </cell>
          <cell r="AO30">
            <v>0</v>
          </cell>
          <cell r="AQ30">
            <v>529053</v>
          </cell>
          <cell r="AR30">
            <v>600000</v>
          </cell>
          <cell r="AS30">
            <v>1172649</v>
          </cell>
          <cell r="AT30">
            <v>509604</v>
          </cell>
          <cell r="AU30">
            <v>17000</v>
          </cell>
          <cell r="AV30">
            <v>492604</v>
          </cell>
          <cell r="AW30">
            <v>1632453</v>
          </cell>
          <cell r="AX30">
            <v>807000</v>
          </cell>
          <cell r="AZ30">
            <v>825453</v>
          </cell>
          <cell r="BA30">
            <v>1632453</v>
          </cell>
          <cell r="BB30">
            <v>910</v>
          </cell>
          <cell r="BC30">
            <v>0</v>
          </cell>
          <cell r="BD30">
            <v>910</v>
          </cell>
          <cell r="BE30">
            <v>741000</v>
          </cell>
        </row>
        <row r="31">
          <cell r="A31" t="str">
            <v>t330006</v>
          </cell>
          <cell r="B31" t="str">
            <v>t33</v>
          </cell>
          <cell r="C31" t="str">
            <v>TrÞnh Kim C­¬ng</v>
          </cell>
          <cell r="D31">
            <v>1</v>
          </cell>
          <cell r="E31">
            <v>3.46</v>
          </cell>
          <cell r="G31">
            <v>1493900</v>
          </cell>
          <cell r="H31">
            <v>1493900</v>
          </cell>
          <cell r="I31">
            <v>1493900</v>
          </cell>
          <cell r="J31">
            <v>10000</v>
          </cell>
          <cell r="M31">
            <v>58400</v>
          </cell>
          <cell r="N31">
            <v>68400</v>
          </cell>
          <cell r="O31">
            <v>597560</v>
          </cell>
          <cell r="P31">
            <v>0</v>
          </cell>
          <cell r="R31">
            <v>597560</v>
          </cell>
          <cell r="Y31">
            <v>0</v>
          </cell>
          <cell r="AA31">
            <v>0</v>
          </cell>
          <cell r="AC31">
            <v>0</v>
          </cell>
          <cell r="AD31">
            <v>23</v>
          </cell>
          <cell r="AE31">
            <v>138000</v>
          </cell>
          <cell r="AF31">
            <v>0</v>
          </cell>
          <cell r="AG31">
            <v>0</v>
          </cell>
          <cell r="AH31">
            <v>0</v>
          </cell>
          <cell r="AI31">
            <v>541293</v>
          </cell>
          <cell r="AJ31">
            <v>2839153</v>
          </cell>
          <cell r="AK31">
            <v>36330</v>
          </cell>
          <cell r="AL31">
            <v>7266</v>
          </cell>
          <cell r="AM31">
            <v>0</v>
          </cell>
          <cell r="AO31">
            <v>0</v>
          </cell>
          <cell r="AQ31">
            <v>541293</v>
          </cell>
          <cell r="AR31">
            <v>1200000</v>
          </cell>
          <cell r="AS31">
            <v>1784889</v>
          </cell>
          <cell r="AT31">
            <v>1054264</v>
          </cell>
          <cell r="AU31">
            <v>28000</v>
          </cell>
          <cell r="AV31">
            <v>1026264</v>
          </cell>
          <cell r="AW31">
            <v>2770753</v>
          </cell>
          <cell r="AX31">
            <v>1631900</v>
          </cell>
          <cell r="AZ31">
            <v>1138853</v>
          </cell>
          <cell r="BA31">
            <v>2770753</v>
          </cell>
          <cell r="BB31">
            <v>189620</v>
          </cell>
          <cell r="BC31">
            <v>204200</v>
          </cell>
          <cell r="BD31">
            <v>-14580</v>
          </cell>
          <cell r="BE31">
            <v>1493900</v>
          </cell>
        </row>
        <row r="32">
          <cell r="A32" t="str">
            <v>t330007</v>
          </cell>
          <cell r="B32" t="str">
            <v>t33</v>
          </cell>
          <cell r="C32" t="str">
            <v>Hoµng V¨n B¸ch</v>
          </cell>
          <cell r="D32">
            <v>1</v>
          </cell>
          <cell r="E32">
            <v>2.44</v>
          </cell>
          <cell r="G32">
            <v>1881700</v>
          </cell>
          <cell r="H32">
            <v>1881700</v>
          </cell>
          <cell r="I32">
            <v>1881700</v>
          </cell>
          <cell r="J32">
            <v>10000</v>
          </cell>
          <cell r="M32">
            <v>71400</v>
          </cell>
          <cell r="N32">
            <v>81400</v>
          </cell>
          <cell r="O32">
            <v>752680</v>
          </cell>
          <cell r="P32">
            <v>0</v>
          </cell>
          <cell r="R32">
            <v>752680</v>
          </cell>
          <cell r="Y32">
            <v>0</v>
          </cell>
          <cell r="AA32">
            <v>0</v>
          </cell>
          <cell r="AC32">
            <v>0</v>
          </cell>
          <cell r="AD32">
            <v>28</v>
          </cell>
          <cell r="AE32">
            <v>168000</v>
          </cell>
          <cell r="AF32">
            <v>0</v>
          </cell>
          <cell r="AG32">
            <v>0</v>
          </cell>
          <cell r="AH32">
            <v>0</v>
          </cell>
          <cell r="AI32">
            <v>574151</v>
          </cell>
          <cell r="AJ32">
            <v>3457931</v>
          </cell>
          <cell r="AK32">
            <v>25620</v>
          </cell>
          <cell r="AL32">
            <v>5124</v>
          </cell>
          <cell r="AM32">
            <v>0</v>
          </cell>
          <cell r="AO32">
            <v>0</v>
          </cell>
          <cell r="AQ32">
            <v>574151</v>
          </cell>
          <cell r="AR32">
            <v>1200000</v>
          </cell>
          <cell r="AS32">
            <v>1804895</v>
          </cell>
          <cell r="AT32">
            <v>1653036</v>
          </cell>
          <cell r="AU32">
            <v>35000</v>
          </cell>
          <cell r="AV32">
            <v>1618036</v>
          </cell>
          <cell r="AW32">
            <v>3376531</v>
          </cell>
          <cell r="AX32">
            <v>2049700</v>
          </cell>
          <cell r="AZ32">
            <v>1326831</v>
          </cell>
          <cell r="BA32">
            <v>3376531</v>
          </cell>
          <cell r="BB32">
            <v>192620</v>
          </cell>
          <cell r="BC32">
            <v>207400</v>
          </cell>
          <cell r="BD32">
            <v>-14780</v>
          </cell>
          <cell r="BE32">
            <v>1881700</v>
          </cell>
        </row>
        <row r="33">
          <cell r="A33" t="str">
            <v>t330008</v>
          </cell>
          <cell r="B33" t="str">
            <v>t33</v>
          </cell>
          <cell r="C33" t="str">
            <v>NguyÔn Hång Phong</v>
          </cell>
          <cell r="D33">
            <v>1</v>
          </cell>
          <cell r="E33">
            <v>2.44</v>
          </cell>
          <cell r="G33">
            <v>544600</v>
          </cell>
          <cell r="H33">
            <v>544600</v>
          </cell>
          <cell r="I33">
            <v>840200</v>
          </cell>
          <cell r="M33">
            <v>16700</v>
          </cell>
          <cell r="N33">
            <v>16700</v>
          </cell>
          <cell r="O33">
            <v>217840</v>
          </cell>
          <cell r="P33">
            <v>0</v>
          </cell>
          <cell r="R33">
            <v>217840</v>
          </cell>
          <cell r="X33">
            <v>295600</v>
          </cell>
          <cell r="Y33">
            <v>295600</v>
          </cell>
          <cell r="AA33">
            <v>0</v>
          </cell>
          <cell r="AC33">
            <v>0</v>
          </cell>
          <cell r="AD33">
            <v>7</v>
          </cell>
          <cell r="AE33">
            <v>42000</v>
          </cell>
          <cell r="AF33">
            <v>0</v>
          </cell>
          <cell r="AG33">
            <v>0</v>
          </cell>
          <cell r="AH33">
            <v>0</v>
          </cell>
          <cell r="AI33">
            <v>611457</v>
          </cell>
          <cell r="AJ33">
            <v>1728197</v>
          </cell>
          <cell r="AK33">
            <v>25620</v>
          </cell>
          <cell r="AL33">
            <v>5124</v>
          </cell>
          <cell r="AM33">
            <v>0</v>
          </cell>
          <cell r="AO33">
            <v>0</v>
          </cell>
          <cell r="AQ33">
            <v>611457</v>
          </cell>
          <cell r="AR33">
            <v>500000</v>
          </cell>
          <cell r="AS33">
            <v>1142201</v>
          </cell>
          <cell r="AT33">
            <v>585996</v>
          </cell>
          <cell r="AU33">
            <v>17000</v>
          </cell>
          <cell r="AV33">
            <v>568996</v>
          </cell>
          <cell r="AW33">
            <v>1711497</v>
          </cell>
          <cell r="AX33">
            <v>882200</v>
          </cell>
          <cell r="AZ33">
            <v>829297</v>
          </cell>
          <cell r="BA33">
            <v>1711497</v>
          </cell>
          <cell r="BB33">
            <v>192620</v>
          </cell>
          <cell r="BC33">
            <v>207400</v>
          </cell>
          <cell r="BD33">
            <v>-14780</v>
          </cell>
          <cell r="BE33">
            <v>544600</v>
          </cell>
        </row>
        <row r="34">
          <cell r="A34" t="str">
            <v>t330009</v>
          </cell>
          <cell r="B34" t="str">
            <v>t33</v>
          </cell>
          <cell r="C34" t="str">
            <v>TrÞnh V¨n Thµnh</v>
          </cell>
          <cell r="D34">
            <v>1</v>
          </cell>
          <cell r="E34">
            <v>2.44</v>
          </cell>
          <cell r="G34">
            <v>1849200</v>
          </cell>
          <cell r="H34">
            <v>1849200</v>
          </cell>
          <cell r="I34">
            <v>1849200</v>
          </cell>
          <cell r="J34">
            <v>8000</v>
          </cell>
          <cell r="M34">
            <v>77700</v>
          </cell>
          <cell r="N34">
            <v>85700</v>
          </cell>
          <cell r="O34">
            <v>739680</v>
          </cell>
          <cell r="P34">
            <v>0</v>
          </cell>
          <cell r="R34">
            <v>739680</v>
          </cell>
          <cell r="Y34">
            <v>0</v>
          </cell>
          <cell r="AA34">
            <v>0</v>
          </cell>
          <cell r="AC34">
            <v>0</v>
          </cell>
          <cell r="AD34">
            <v>26</v>
          </cell>
          <cell r="AE34">
            <v>156000</v>
          </cell>
          <cell r="AF34">
            <v>0</v>
          </cell>
          <cell r="AG34">
            <v>0</v>
          </cell>
          <cell r="AH34">
            <v>0</v>
          </cell>
          <cell r="AI34">
            <v>597698</v>
          </cell>
          <cell r="AJ34">
            <v>3428278</v>
          </cell>
          <cell r="AK34">
            <v>25620</v>
          </cell>
          <cell r="AL34">
            <v>5124</v>
          </cell>
          <cell r="AM34">
            <v>0</v>
          </cell>
          <cell r="AO34">
            <v>0</v>
          </cell>
          <cell r="AQ34">
            <v>597698</v>
          </cell>
          <cell r="AR34">
            <v>1300000</v>
          </cell>
          <cell r="AS34">
            <v>1928442</v>
          </cell>
          <cell r="AT34">
            <v>1499836</v>
          </cell>
          <cell r="AU34">
            <v>34000</v>
          </cell>
          <cell r="AV34">
            <v>1465836</v>
          </cell>
          <cell r="AW34">
            <v>3342578</v>
          </cell>
          <cell r="AX34">
            <v>2005200</v>
          </cell>
          <cell r="AZ34">
            <v>1337378</v>
          </cell>
          <cell r="BA34">
            <v>3342578</v>
          </cell>
          <cell r="BB34">
            <v>192620</v>
          </cell>
          <cell r="BC34">
            <v>207400</v>
          </cell>
          <cell r="BD34">
            <v>-14780</v>
          </cell>
          <cell r="BE34">
            <v>1849200</v>
          </cell>
        </row>
        <row r="35">
          <cell r="A35" t="str">
            <v>t330010</v>
          </cell>
          <cell r="B35" t="str">
            <v>t33</v>
          </cell>
          <cell r="C35" t="str">
            <v>§Æng §×nh H¶i</v>
          </cell>
          <cell r="D35">
            <v>1</v>
          </cell>
          <cell r="E35">
            <v>2.44</v>
          </cell>
          <cell r="G35">
            <v>847500</v>
          </cell>
          <cell r="H35">
            <v>847500</v>
          </cell>
          <cell r="I35">
            <v>917500</v>
          </cell>
          <cell r="J35">
            <v>2000</v>
          </cell>
          <cell r="M35">
            <v>20500</v>
          </cell>
          <cell r="N35">
            <v>22500</v>
          </cell>
          <cell r="O35">
            <v>339000</v>
          </cell>
          <cell r="P35">
            <v>0</v>
          </cell>
          <cell r="Q35">
            <v>24500</v>
          </cell>
          <cell r="R35">
            <v>363500</v>
          </cell>
          <cell r="W35">
            <v>70000</v>
          </cell>
          <cell r="Y35">
            <v>70000</v>
          </cell>
          <cell r="AA35">
            <v>0</v>
          </cell>
          <cell r="AC35">
            <v>0</v>
          </cell>
          <cell r="AD35">
            <v>12</v>
          </cell>
          <cell r="AE35">
            <v>72000</v>
          </cell>
          <cell r="AF35">
            <v>0</v>
          </cell>
          <cell r="AG35">
            <v>192100</v>
          </cell>
          <cell r="AH35">
            <v>192100</v>
          </cell>
          <cell r="AI35">
            <v>596992</v>
          </cell>
          <cell r="AJ35">
            <v>2164592</v>
          </cell>
          <cell r="AK35">
            <v>25620</v>
          </cell>
          <cell r="AL35">
            <v>5124</v>
          </cell>
          <cell r="AM35">
            <v>0</v>
          </cell>
          <cell r="AO35">
            <v>0</v>
          </cell>
          <cell r="AQ35">
            <v>596992</v>
          </cell>
          <cell r="AR35">
            <v>700000</v>
          </cell>
          <cell r="AS35">
            <v>1327736</v>
          </cell>
          <cell r="AT35">
            <v>836856</v>
          </cell>
          <cell r="AU35">
            <v>22000</v>
          </cell>
          <cell r="AV35">
            <v>814856</v>
          </cell>
          <cell r="AW35">
            <v>2142092</v>
          </cell>
          <cell r="AX35">
            <v>1181600</v>
          </cell>
          <cell r="AZ35">
            <v>960492</v>
          </cell>
          <cell r="BA35">
            <v>2142092</v>
          </cell>
          <cell r="BB35">
            <v>192620</v>
          </cell>
          <cell r="BC35">
            <v>207400</v>
          </cell>
          <cell r="BD35">
            <v>-14780</v>
          </cell>
          <cell r="BE35">
            <v>917500</v>
          </cell>
        </row>
        <row r="36">
          <cell r="A36" t="str">
            <v>t330011</v>
          </cell>
          <cell r="B36" t="str">
            <v>t33</v>
          </cell>
          <cell r="C36" t="str">
            <v>NguyÔn V¨n Nam</v>
          </cell>
          <cell r="D36">
            <v>1</v>
          </cell>
          <cell r="E36">
            <v>2.44</v>
          </cell>
          <cell r="G36">
            <v>867300</v>
          </cell>
          <cell r="H36">
            <v>867300</v>
          </cell>
          <cell r="I36">
            <v>867300</v>
          </cell>
          <cell r="J36">
            <v>6000</v>
          </cell>
          <cell r="M36">
            <v>32400</v>
          </cell>
          <cell r="N36">
            <v>38400</v>
          </cell>
          <cell r="O36">
            <v>346920</v>
          </cell>
          <cell r="P36">
            <v>0</v>
          </cell>
          <cell r="R36">
            <v>346920</v>
          </cell>
          <cell r="Y36">
            <v>0</v>
          </cell>
          <cell r="AA36">
            <v>0</v>
          </cell>
          <cell r="AC36">
            <v>0</v>
          </cell>
          <cell r="AD36">
            <v>15</v>
          </cell>
          <cell r="AE36">
            <v>90000</v>
          </cell>
          <cell r="AF36">
            <v>0</v>
          </cell>
          <cell r="AG36">
            <v>0</v>
          </cell>
          <cell r="AH36">
            <v>0</v>
          </cell>
          <cell r="AI36">
            <v>497508</v>
          </cell>
          <cell r="AJ36">
            <v>1840128</v>
          </cell>
          <cell r="AK36">
            <v>25620</v>
          </cell>
          <cell r="AL36">
            <v>5124</v>
          </cell>
          <cell r="AM36">
            <v>0</v>
          </cell>
          <cell r="AO36">
            <v>0</v>
          </cell>
          <cell r="AQ36">
            <v>497508</v>
          </cell>
          <cell r="AR36">
            <v>800000</v>
          </cell>
          <cell r="AS36">
            <v>1328252</v>
          </cell>
          <cell r="AT36">
            <v>511876</v>
          </cell>
          <cell r="AU36">
            <v>18000</v>
          </cell>
          <cell r="AV36">
            <v>493876</v>
          </cell>
          <cell r="AW36">
            <v>1801728</v>
          </cell>
          <cell r="AX36">
            <v>957300</v>
          </cell>
          <cell r="AZ36">
            <v>844428</v>
          </cell>
          <cell r="BA36">
            <v>1801728</v>
          </cell>
          <cell r="BB36">
            <v>192620</v>
          </cell>
          <cell r="BC36">
            <v>207400</v>
          </cell>
          <cell r="BD36">
            <v>-14780</v>
          </cell>
          <cell r="BE36">
            <v>867300</v>
          </cell>
        </row>
        <row r="37">
          <cell r="A37" t="str">
            <v>t330012</v>
          </cell>
          <cell r="B37" t="str">
            <v>t33</v>
          </cell>
          <cell r="C37" t="str">
            <v>NguyÔn V¨n §iÒn</v>
          </cell>
          <cell r="D37">
            <v>1</v>
          </cell>
          <cell r="E37">
            <v>1.7</v>
          </cell>
          <cell r="G37">
            <v>1647800</v>
          </cell>
          <cell r="H37">
            <v>1647800</v>
          </cell>
          <cell r="I37">
            <v>1647800</v>
          </cell>
          <cell r="J37">
            <v>10000</v>
          </cell>
          <cell r="M37">
            <v>59800</v>
          </cell>
          <cell r="N37">
            <v>69800</v>
          </cell>
          <cell r="O37">
            <v>659120</v>
          </cell>
          <cell r="P37">
            <v>0</v>
          </cell>
          <cell r="R37">
            <v>659120</v>
          </cell>
          <cell r="Y37">
            <v>0</v>
          </cell>
          <cell r="AA37">
            <v>0</v>
          </cell>
          <cell r="AC37">
            <v>0</v>
          </cell>
          <cell r="AD37">
            <v>25</v>
          </cell>
          <cell r="AE37">
            <v>150000</v>
          </cell>
          <cell r="AF37">
            <v>0</v>
          </cell>
          <cell r="AG37">
            <v>0</v>
          </cell>
          <cell r="AH37">
            <v>0</v>
          </cell>
          <cell r="AI37">
            <v>473517</v>
          </cell>
          <cell r="AJ37">
            <v>3000237</v>
          </cell>
          <cell r="AK37">
            <v>17850</v>
          </cell>
          <cell r="AL37">
            <v>3570</v>
          </cell>
          <cell r="AM37">
            <v>0</v>
          </cell>
          <cell r="AO37">
            <v>0</v>
          </cell>
          <cell r="AQ37">
            <v>473517</v>
          </cell>
          <cell r="AR37">
            <v>1300000</v>
          </cell>
          <cell r="AS37">
            <v>1794937</v>
          </cell>
          <cell r="AT37">
            <v>1205300</v>
          </cell>
          <cell r="AU37">
            <v>30000</v>
          </cell>
          <cell r="AV37">
            <v>1175300</v>
          </cell>
          <cell r="AW37">
            <v>2930437</v>
          </cell>
          <cell r="AX37">
            <v>1797800</v>
          </cell>
          <cell r="AZ37">
            <v>1132637</v>
          </cell>
          <cell r="BA37">
            <v>2930437</v>
          </cell>
          <cell r="BB37">
            <v>192620</v>
          </cell>
          <cell r="BC37">
            <v>207400</v>
          </cell>
          <cell r="BD37">
            <v>-14780</v>
          </cell>
          <cell r="BE37">
            <v>1647800</v>
          </cell>
        </row>
        <row r="38">
          <cell r="A38" t="str">
            <v>t330013</v>
          </cell>
          <cell r="B38" t="str">
            <v>t33</v>
          </cell>
          <cell r="C38" t="str">
            <v>Ph¹m Quang Th¾ng</v>
          </cell>
          <cell r="D38">
            <v>1</v>
          </cell>
          <cell r="E38">
            <v>1.7</v>
          </cell>
          <cell r="G38">
            <v>1991300</v>
          </cell>
          <cell r="H38">
            <v>1991300</v>
          </cell>
          <cell r="I38">
            <v>1991300</v>
          </cell>
          <cell r="J38">
            <v>8000</v>
          </cell>
          <cell r="M38">
            <v>80700</v>
          </cell>
          <cell r="N38">
            <v>88700</v>
          </cell>
          <cell r="O38">
            <v>796520</v>
          </cell>
          <cell r="P38">
            <v>0</v>
          </cell>
          <cell r="R38">
            <v>796520</v>
          </cell>
          <cell r="Y38">
            <v>0</v>
          </cell>
          <cell r="AA38">
            <v>0</v>
          </cell>
          <cell r="AC38">
            <v>0</v>
          </cell>
          <cell r="AD38">
            <v>28</v>
          </cell>
          <cell r="AE38">
            <v>168000</v>
          </cell>
          <cell r="AF38">
            <v>0</v>
          </cell>
          <cell r="AG38">
            <v>0</v>
          </cell>
          <cell r="AH38">
            <v>0</v>
          </cell>
          <cell r="AI38">
            <v>597831</v>
          </cell>
          <cell r="AJ38">
            <v>3642351</v>
          </cell>
          <cell r="AK38">
            <v>17850</v>
          </cell>
          <cell r="AL38">
            <v>3570</v>
          </cell>
          <cell r="AM38">
            <v>0</v>
          </cell>
          <cell r="AO38">
            <v>0</v>
          </cell>
          <cell r="AQ38">
            <v>597831</v>
          </cell>
          <cell r="AR38">
            <v>1200000</v>
          </cell>
          <cell r="AS38">
            <v>1819251</v>
          </cell>
          <cell r="AT38">
            <v>1823100</v>
          </cell>
          <cell r="AU38">
            <v>36000</v>
          </cell>
          <cell r="AV38">
            <v>1787100</v>
          </cell>
          <cell r="AW38">
            <v>3553651</v>
          </cell>
          <cell r="AX38">
            <v>2159300</v>
          </cell>
          <cell r="AZ38">
            <v>1394351</v>
          </cell>
          <cell r="BA38">
            <v>3553651</v>
          </cell>
          <cell r="BC38">
            <v>0</v>
          </cell>
          <cell r="BD38">
            <v>0</v>
          </cell>
          <cell r="BE38">
            <v>1991300</v>
          </cell>
        </row>
        <row r="39">
          <cell r="A39" t="str">
            <v>t330014</v>
          </cell>
          <cell r="B39" t="str">
            <v>t33</v>
          </cell>
          <cell r="C39" t="str">
            <v>NguyÔn V¨n Th¾ng</v>
          </cell>
          <cell r="D39">
            <v>1</v>
          </cell>
          <cell r="E39">
            <v>1.7</v>
          </cell>
          <cell r="G39">
            <v>1683900</v>
          </cell>
          <cell r="H39">
            <v>1683900</v>
          </cell>
          <cell r="I39">
            <v>1683900</v>
          </cell>
          <cell r="J39">
            <v>8000</v>
          </cell>
          <cell r="M39">
            <v>63900</v>
          </cell>
          <cell r="N39">
            <v>71900</v>
          </cell>
          <cell r="O39">
            <v>673560</v>
          </cell>
          <cell r="P39">
            <v>0</v>
          </cell>
          <cell r="R39">
            <v>673560</v>
          </cell>
          <cell r="Y39">
            <v>0</v>
          </cell>
          <cell r="AA39">
            <v>0</v>
          </cell>
          <cell r="AC39">
            <v>0</v>
          </cell>
          <cell r="AD39">
            <v>24</v>
          </cell>
          <cell r="AE39">
            <v>144000</v>
          </cell>
          <cell r="AF39">
            <v>0</v>
          </cell>
          <cell r="AG39">
            <v>0</v>
          </cell>
          <cell r="AH39">
            <v>0</v>
          </cell>
          <cell r="AI39">
            <v>623504</v>
          </cell>
          <cell r="AJ39">
            <v>3196864</v>
          </cell>
          <cell r="AK39">
            <v>17850</v>
          </cell>
          <cell r="AL39">
            <v>3570</v>
          </cell>
          <cell r="AM39">
            <v>0</v>
          </cell>
          <cell r="AO39">
            <v>0</v>
          </cell>
          <cell r="AQ39">
            <v>623504</v>
          </cell>
          <cell r="AR39">
            <v>1000000</v>
          </cell>
          <cell r="AS39">
            <v>1644924</v>
          </cell>
          <cell r="AT39">
            <v>1551940</v>
          </cell>
          <cell r="AU39">
            <v>32000</v>
          </cell>
          <cell r="AV39">
            <v>1519940</v>
          </cell>
          <cell r="AW39">
            <v>3124964</v>
          </cell>
          <cell r="AX39">
            <v>1827900</v>
          </cell>
          <cell r="AZ39">
            <v>1297064</v>
          </cell>
          <cell r="BA39">
            <v>3124964</v>
          </cell>
          <cell r="BC39">
            <v>0</v>
          </cell>
          <cell r="BD39">
            <v>0</v>
          </cell>
          <cell r="BE39">
            <v>1683900</v>
          </cell>
        </row>
        <row r="40">
          <cell r="A40" t="str">
            <v>t330015</v>
          </cell>
          <cell r="B40" t="str">
            <v>t33</v>
          </cell>
          <cell r="C40" t="str">
            <v xml:space="preserve">§inh Xu©n Tuyªn </v>
          </cell>
          <cell r="D40">
            <v>1</v>
          </cell>
          <cell r="E40">
            <v>1.7</v>
          </cell>
          <cell r="G40">
            <v>1899200</v>
          </cell>
          <cell r="H40">
            <v>1899200</v>
          </cell>
          <cell r="I40">
            <v>1899200</v>
          </cell>
          <cell r="J40">
            <v>10000</v>
          </cell>
          <cell r="M40">
            <v>76100</v>
          </cell>
          <cell r="N40">
            <v>86100</v>
          </cell>
          <cell r="O40">
            <v>759680</v>
          </cell>
          <cell r="P40">
            <v>0</v>
          </cell>
          <cell r="R40">
            <v>759680</v>
          </cell>
          <cell r="Y40">
            <v>0</v>
          </cell>
          <cell r="AA40">
            <v>0</v>
          </cell>
          <cell r="AC40">
            <v>0</v>
          </cell>
          <cell r="AD40">
            <v>27</v>
          </cell>
          <cell r="AE40">
            <v>162000</v>
          </cell>
          <cell r="AF40">
            <v>0</v>
          </cell>
          <cell r="AG40">
            <v>0</v>
          </cell>
          <cell r="AH40">
            <v>0</v>
          </cell>
          <cell r="AI40">
            <v>607022</v>
          </cell>
          <cell r="AJ40">
            <v>3514002</v>
          </cell>
          <cell r="AK40">
            <v>17850</v>
          </cell>
          <cell r="AL40">
            <v>3570</v>
          </cell>
          <cell r="AM40">
            <v>0</v>
          </cell>
          <cell r="AO40">
            <v>0</v>
          </cell>
          <cell r="AQ40">
            <v>607022</v>
          </cell>
          <cell r="AR40">
            <v>1500000</v>
          </cell>
          <cell r="AS40">
            <v>2128442</v>
          </cell>
          <cell r="AT40">
            <v>1385560</v>
          </cell>
          <cell r="AU40">
            <v>35000</v>
          </cell>
          <cell r="AV40">
            <v>1350560</v>
          </cell>
          <cell r="AW40">
            <v>3427902</v>
          </cell>
          <cell r="AX40">
            <v>2061200</v>
          </cell>
          <cell r="AZ40">
            <v>1366702</v>
          </cell>
          <cell r="BA40">
            <v>3427902</v>
          </cell>
          <cell r="BC40">
            <v>0</v>
          </cell>
          <cell r="BE40">
            <v>1899200</v>
          </cell>
        </row>
        <row r="41">
          <cell r="A41" t="str">
            <v>t330016</v>
          </cell>
          <cell r="B41" t="str">
            <v>t33</v>
          </cell>
          <cell r="C41" t="str">
            <v>Cao Ngäc</v>
          </cell>
          <cell r="D41">
            <v>1</v>
          </cell>
          <cell r="E41">
            <v>1.7</v>
          </cell>
          <cell r="G41">
            <v>1463000</v>
          </cell>
          <cell r="H41">
            <v>1463000</v>
          </cell>
          <cell r="I41">
            <v>1463000</v>
          </cell>
          <cell r="J41">
            <v>8000</v>
          </cell>
          <cell r="M41">
            <v>46700</v>
          </cell>
          <cell r="N41">
            <v>54700</v>
          </cell>
          <cell r="O41">
            <v>585200</v>
          </cell>
          <cell r="P41">
            <v>0</v>
          </cell>
          <cell r="R41">
            <v>585200</v>
          </cell>
          <cell r="Y41">
            <v>0</v>
          </cell>
          <cell r="AA41">
            <v>0</v>
          </cell>
          <cell r="AC41">
            <v>0</v>
          </cell>
          <cell r="AD41">
            <v>20</v>
          </cell>
          <cell r="AE41">
            <v>120000</v>
          </cell>
          <cell r="AF41">
            <v>0</v>
          </cell>
          <cell r="AG41">
            <v>0</v>
          </cell>
          <cell r="AH41">
            <v>0</v>
          </cell>
          <cell r="AI41">
            <v>595889</v>
          </cell>
          <cell r="AJ41">
            <v>2818789</v>
          </cell>
          <cell r="AK41">
            <v>17850</v>
          </cell>
          <cell r="AL41">
            <v>3570</v>
          </cell>
          <cell r="AM41">
            <v>0</v>
          </cell>
          <cell r="AO41">
            <v>0</v>
          </cell>
          <cell r="AQ41">
            <v>595889</v>
          </cell>
          <cell r="AR41">
            <v>1200000</v>
          </cell>
          <cell r="AS41">
            <v>1817309</v>
          </cell>
          <cell r="AT41">
            <v>1001480</v>
          </cell>
          <cell r="AU41">
            <v>28000</v>
          </cell>
          <cell r="AV41">
            <v>973480</v>
          </cell>
          <cell r="AW41">
            <v>2764089</v>
          </cell>
          <cell r="AX41">
            <v>1583000</v>
          </cell>
          <cell r="AZ41">
            <v>1181089</v>
          </cell>
          <cell r="BA41">
            <v>2764089</v>
          </cell>
          <cell r="BB41">
            <v>192620</v>
          </cell>
          <cell r="BC41">
            <v>207400</v>
          </cell>
          <cell r="BD41">
            <v>-14780</v>
          </cell>
          <cell r="BE41">
            <v>1463000</v>
          </cell>
        </row>
        <row r="42">
          <cell r="A42" t="str">
            <v>t330017</v>
          </cell>
          <cell r="B42" t="str">
            <v>t33</v>
          </cell>
          <cell r="C42" t="str">
            <v>NguyÔn V¨n C­</v>
          </cell>
          <cell r="D42">
            <v>1</v>
          </cell>
          <cell r="E42">
            <v>1.7</v>
          </cell>
          <cell r="G42">
            <v>1733600</v>
          </cell>
          <cell r="H42">
            <v>1733600</v>
          </cell>
          <cell r="I42">
            <v>1733600</v>
          </cell>
          <cell r="J42">
            <v>6000</v>
          </cell>
          <cell r="M42">
            <v>70400</v>
          </cell>
          <cell r="N42">
            <v>76400</v>
          </cell>
          <cell r="O42">
            <v>693440</v>
          </cell>
          <cell r="P42">
            <v>0</v>
          </cell>
          <cell r="R42">
            <v>693440</v>
          </cell>
          <cell r="Y42">
            <v>0</v>
          </cell>
          <cell r="AA42">
            <v>0</v>
          </cell>
          <cell r="AC42">
            <v>0</v>
          </cell>
          <cell r="AD42">
            <v>26</v>
          </cell>
          <cell r="AE42">
            <v>156000</v>
          </cell>
          <cell r="AF42">
            <v>0</v>
          </cell>
          <cell r="AG42">
            <v>0</v>
          </cell>
          <cell r="AH42">
            <v>0</v>
          </cell>
          <cell r="AI42">
            <v>622895</v>
          </cell>
          <cell r="AJ42">
            <v>3282335</v>
          </cell>
          <cell r="AK42">
            <v>17850</v>
          </cell>
          <cell r="AL42">
            <v>3570</v>
          </cell>
          <cell r="AM42">
            <v>0</v>
          </cell>
          <cell r="AO42">
            <v>0</v>
          </cell>
          <cell r="AQ42">
            <v>622895</v>
          </cell>
          <cell r="AR42">
            <v>1200000</v>
          </cell>
          <cell r="AS42">
            <v>1844315</v>
          </cell>
          <cell r="AT42">
            <v>1438020</v>
          </cell>
          <cell r="AU42">
            <v>33000</v>
          </cell>
          <cell r="AV42">
            <v>1405020</v>
          </cell>
          <cell r="AW42">
            <v>3205935</v>
          </cell>
          <cell r="AX42">
            <v>1889600</v>
          </cell>
          <cell r="AZ42">
            <v>1316335</v>
          </cell>
          <cell r="BA42">
            <v>3205935</v>
          </cell>
          <cell r="BB42">
            <v>192620</v>
          </cell>
          <cell r="BC42">
            <v>207400</v>
          </cell>
          <cell r="BD42">
            <v>-14780</v>
          </cell>
          <cell r="BE42">
            <v>1733600</v>
          </cell>
        </row>
        <row r="43">
          <cell r="A43" t="str">
            <v>t330018</v>
          </cell>
          <cell r="B43" t="str">
            <v>t33</v>
          </cell>
          <cell r="C43" t="str">
            <v>NguyÔn Anh TuÊn</v>
          </cell>
          <cell r="D43">
            <v>1</v>
          </cell>
          <cell r="E43">
            <v>1.7</v>
          </cell>
          <cell r="G43">
            <v>1625900</v>
          </cell>
          <cell r="H43">
            <v>1625900</v>
          </cell>
          <cell r="I43">
            <v>1625900</v>
          </cell>
          <cell r="J43">
            <v>6000</v>
          </cell>
          <cell r="M43">
            <v>63800</v>
          </cell>
          <cell r="N43">
            <v>69800</v>
          </cell>
          <cell r="O43">
            <v>650360</v>
          </cell>
          <cell r="P43">
            <v>0</v>
          </cell>
          <cell r="R43">
            <v>650360</v>
          </cell>
          <cell r="Y43">
            <v>0</v>
          </cell>
          <cell r="AA43">
            <v>0</v>
          </cell>
          <cell r="AC43">
            <v>0</v>
          </cell>
          <cell r="AD43">
            <v>24</v>
          </cell>
          <cell r="AE43">
            <v>144000</v>
          </cell>
          <cell r="AF43">
            <v>0</v>
          </cell>
          <cell r="AG43">
            <v>0</v>
          </cell>
          <cell r="AH43">
            <v>0</v>
          </cell>
          <cell r="AI43">
            <v>581980</v>
          </cell>
          <cell r="AJ43">
            <v>3072040</v>
          </cell>
          <cell r="AK43">
            <v>17850</v>
          </cell>
          <cell r="AL43">
            <v>3570</v>
          </cell>
          <cell r="AM43">
            <v>0</v>
          </cell>
          <cell r="AO43">
            <v>0</v>
          </cell>
          <cell r="AQ43">
            <v>581980</v>
          </cell>
          <cell r="AR43">
            <v>1500000</v>
          </cell>
          <cell r="AS43">
            <v>2103400</v>
          </cell>
          <cell r="AT43">
            <v>968640</v>
          </cell>
          <cell r="AU43">
            <v>31000</v>
          </cell>
          <cell r="AV43">
            <v>937640</v>
          </cell>
          <cell r="AW43">
            <v>3002240</v>
          </cell>
          <cell r="AX43">
            <v>1769900</v>
          </cell>
          <cell r="AZ43">
            <v>1232340</v>
          </cell>
          <cell r="BA43">
            <v>3002240</v>
          </cell>
          <cell r="BC43">
            <v>0</v>
          </cell>
          <cell r="BD43">
            <v>0</v>
          </cell>
          <cell r="BE43">
            <v>1625900</v>
          </cell>
        </row>
        <row r="44">
          <cell r="B44" t="str">
            <v>t33 Total</v>
          </cell>
          <cell r="D44">
            <v>18</v>
          </cell>
          <cell r="E44">
            <v>44.860000000000028</v>
          </cell>
          <cell r="F44">
            <v>0</v>
          </cell>
          <cell r="G44">
            <v>28110108</v>
          </cell>
          <cell r="H44">
            <v>28110108</v>
          </cell>
          <cell r="I44">
            <v>28496708</v>
          </cell>
          <cell r="J44">
            <v>132000</v>
          </cell>
          <cell r="K44">
            <v>0</v>
          </cell>
          <cell r="L44">
            <v>0</v>
          </cell>
          <cell r="M44">
            <v>1093252</v>
          </cell>
          <cell r="N44">
            <v>1225252</v>
          </cell>
          <cell r="O44">
            <v>11244040</v>
          </cell>
          <cell r="P44">
            <v>0</v>
          </cell>
          <cell r="Q44">
            <v>24500</v>
          </cell>
          <cell r="R44">
            <v>11268540</v>
          </cell>
          <cell r="S44">
            <v>21000</v>
          </cell>
          <cell r="T44">
            <v>0</v>
          </cell>
          <cell r="U44">
            <v>0</v>
          </cell>
          <cell r="V44">
            <v>0</v>
          </cell>
          <cell r="W44">
            <v>70000</v>
          </cell>
          <cell r="X44">
            <v>295600</v>
          </cell>
          <cell r="Y44">
            <v>365600</v>
          </cell>
          <cell r="Z44">
            <v>0</v>
          </cell>
          <cell r="AA44">
            <v>0</v>
          </cell>
          <cell r="AB44">
            <v>0</v>
          </cell>
          <cell r="AC44">
            <v>0</v>
          </cell>
          <cell r="AD44">
            <v>406</v>
          </cell>
          <cell r="AE44">
            <v>2436000</v>
          </cell>
          <cell r="AF44">
            <v>0</v>
          </cell>
          <cell r="AG44">
            <v>192100</v>
          </cell>
          <cell r="AH44">
            <v>192100</v>
          </cell>
          <cell r="AI44">
            <v>10382651</v>
          </cell>
          <cell r="AJ44">
            <v>54001251</v>
          </cell>
          <cell r="AK44">
            <v>471030</v>
          </cell>
          <cell r="AL44">
            <v>94206</v>
          </cell>
          <cell r="AM44">
            <v>0</v>
          </cell>
          <cell r="AN44">
            <v>0</v>
          </cell>
          <cell r="AO44">
            <v>0</v>
          </cell>
          <cell r="AP44">
            <v>0</v>
          </cell>
          <cell r="AQ44">
            <v>10382651</v>
          </cell>
          <cell r="AR44">
            <v>20000000</v>
          </cell>
          <cell r="AS44">
            <v>30947887</v>
          </cell>
          <cell r="AT44">
            <v>23053364</v>
          </cell>
          <cell r="AU44">
            <v>539000</v>
          </cell>
          <cell r="AV44">
            <v>22514364</v>
          </cell>
          <cell r="AW44">
            <v>52775999</v>
          </cell>
          <cell r="AX44">
            <v>31124808</v>
          </cell>
          <cell r="AY44">
            <v>0</v>
          </cell>
          <cell r="AZ44">
            <v>21651191</v>
          </cell>
          <cell r="BA44">
            <v>52775999</v>
          </cell>
          <cell r="BB44">
            <v>2493286</v>
          </cell>
          <cell r="BC44">
            <v>2685054</v>
          </cell>
          <cell r="BD44">
            <v>-190568</v>
          </cell>
          <cell r="BE44">
            <v>28180108</v>
          </cell>
        </row>
        <row r="45">
          <cell r="A45" t="str">
            <v>t340001</v>
          </cell>
          <cell r="B45" t="str">
            <v>t34</v>
          </cell>
          <cell r="C45" t="str">
            <v>NguyÔn ThÕ Tiªu</v>
          </cell>
          <cell r="D45">
            <v>1</v>
          </cell>
          <cell r="E45">
            <v>3.46</v>
          </cell>
          <cell r="G45">
            <v>1299300</v>
          </cell>
          <cell r="H45">
            <v>1299300</v>
          </cell>
          <cell r="I45">
            <v>1320300</v>
          </cell>
          <cell r="J45">
            <v>6000</v>
          </cell>
          <cell r="M45">
            <v>80704</v>
          </cell>
          <cell r="N45">
            <v>86704</v>
          </cell>
          <cell r="O45">
            <v>519720</v>
          </cell>
          <cell r="P45">
            <v>0</v>
          </cell>
          <cell r="R45">
            <v>519720</v>
          </cell>
          <cell r="S45">
            <v>21000</v>
          </cell>
          <cell r="Y45">
            <v>0</v>
          </cell>
          <cell r="AA45">
            <v>0</v>
          </cell>
          <cell r="AC45">
            <v>0</v>
          </cell>
          <cell r="AD45">
            <v>21</v>
          </cell>
          <cell r="AE45">
            <v>126000</v>
          </cell>
          <cell r="AF45">
            <v>0</v>
          </cell>
          <cell r="AG45">
            <v>0</v>
          </cell>
          <cell r="AH45">
            <v>0</v>
          </cell>
          <cell r="AI45">
            <v>517165</v>
          </cell>
          <cell r="AJ45">
            <v>2569889</v>
          </cell>
          <cell r="AK45">
            <v>36330</v>
          </cell>
          <cell r="AL45">
            <v>7266</v>
          </cell>
          <cell r="AM45">
            <v>0</v>
          </cell>
          <cell r="AO45">
            <v>0</v>
          </cell>
          <cell r="AQ45">
            <v>517165</v>
          </cell>
          <cell r="AR45">
            <v>1000000</v>
          </cell>
          <cell r="AS45">
            <v>1560761</v>
          </cell>
          <cell r="AT45">
            <v>1009128</v>
          </cell>
          <cell r="AU45">
            <v>26000</v>
          </cell>
          <cell r="AV45">
            <v>983128</v>
          </cell>
          <cell r="AW45">
            <v>2483185</v>
          </cell>
          <cell r="AX45">
            <v>1446300</v>
          </cell>
          <cell r="AZ45">
            <v>1036885</v>
          </cell>
          <cell r="BA45">
            <v>2483185</v>
          </cell>
          <cell r="BB45">
            <v>102530</v>
          </cell>
          <cell r="BC45">
            <v>90351</v>
          </cell>
          <cell r="BD45">
            <v>12179</v>
          </cell>
          <cell r="BE45">
            <v>1299300</v>
          </cell>
        </row>
        <row r="46">
          <cell r="A46" t="str">
            <v>t340002</v>
          </cell>
          <cell r="B46" t="str">
            <v>t34</v>
          </cell>
          <cell r="C46" t="str">
            <v>Ph¹m Ngäc VÜnh</v>
          </cell>
          <cell r="D46">
            <v>1</v>
          </cell>
          <cell r="E46">
            <v>3.46</v>
          </cell>
          <cell r="G46">
            <v>1200592</v>
          </cell>
          <cell r="H46">
            <v>1200592</v>
          </cell>
          <cell r="I46">
            <v>1200592</v>
          </cell>
          <cell r="J46">
            <v>4000</v>
          </cell>
          <cell r="M46">
            <v>40501</v>
          </cell>
          <cell r="N46">
            <v>44501</v>
          </cell>
          <cell r="O46">
            <v>480240</v>
          </cell>
          <cell r="P46">
            <v>0</v>
          </cell>
          <cell r="R46">
            <v>480240</v>
          </cell>
          <cell r="Y46">
            <v>0</v>
          </cell>
          <cell r="AA46">
            <v>0</v>
          </cell>
          <cell r="AC46">
            <v>0</v>
          </cell>
          <cell r="AD46">
            <v>20</v>
          </cell>
          <cell r="AE46">
            <v>120000</v>
          </cell>
          <cell r="AF46">
            <v>0</v>
          </cell>
          <cell r="AG46">
            <v>0</v>
          </cell>
          <cell r="AH46">
            <v>0</v>
          </cell>
          <cell r="AI46">
            <v>465537</v>
          </cell>
          <cell r="AJ46">
            <v>2310870</v>
          </cell>
          <cell r="AK46">
            <v>36330</v>
          </cell>
          <cell r="AL46">
            <v>7266</v>
          </cell>
          <cell r="AM46">
            <v>0</v>
          </cell>
          <cell r="AO46">
            <v>0</v>
          </cell>
          <cell r="AQ46">
            <v>465537</v>
          </cell>
          <cell r="AR46">
            <v>1000000</v>
          </cell>
          <cell r="AS46">
            <v>1509133</v>
          </cell>
          <cell r="AT46">
            <v>801737</v>
          </cell>
          <cell r="AU46">
            <v>23000</v>
          </cell>
          <cell r="AV46">
            <v>778737</v>
          </cell>
          <cell r="AW46">
            <v>2266369</v>
          </cell>
          <cell r="AX46">
            <v>1320592</v>
          </cell>
          <cell r="AZ46">
            <v>945777</v>
          </cell>
          <cell r="BA46">
            <v>2266369</v>
          </cell>
          <cell r="BB46">
            <v>231300</v>
          </cell>
          <cell r="BC46">
            <v>204100</v>
          </cell>
          <cell r="BD46">
            <v>27200</v>
          </cell>
          <cell r="BE46">
            <v>1200592</v>
          </cell>
        </row>
        <row r="47">
          <cell r="A47" t="str">
            <v>t340003</v>
          </cell>
          <cell r="B47" t="str">
            <v>t34</v>
          </cell>
          <cell r="C47" t="str">
            <v>Ph¹m B¸ Tþ</v>
          </cell>
          <cell r="D47">
            <v>1</v>
          </cell>
          <cell r="E47">
            <v>3.46</v>
          </cell>
          <cell r="G47">
            <v>740900</v>
          </cell>
          <cell r="H47">
            <v>740900</v>
          </cell>
          <cell r="I47">
            <v>740900</v>
          </cell>
          <cell r="J47">
            <v>6000</v>
          </cell>
          <cell r="M47">
            <v>11500</v>
          </cell>
          <cell r="N47">
            <v>17500</v>
          </cell>
          <cell r="O47">
            <v>296360</v>
          </cell>
          <cell r="P47">
            <v>0</v>
          </cell>
          <cell r="R47">
            <v>296360</v>
          </cell>
          <cell r="Y47">
            <v>0</v>
          </cell>
          <cell r="AA47">
            <v>0</v>
          </cell>
          <cell r="AC47">
            <v>0</v>
          </cell>
          <cell r="AD47">
            <v>14</v>
          </cell>
          <cell r="AE47">
            <v>84000</v>
          </cell>
          <cell r="AF47">
            <v>0</v>
          </cell>
          <cell r="AG47">
            <v>0</v>
          </cell>
          <cell r="AH47">
            <v>0</v>
          </cell>
          <cell r="AI47">
            <v>414739</v>
          </cell>
          <cell r="AJ47">
            <v>1553499</v>
          </cell>
          <cell r="AK47">
            <v>36330</v>
          </cell>
          <cell r="AL47">
            <v>7266</v>
          </cell>
          <cell r="AM47">
            <v>0</v>
          </cell>
          <cell r="AO47">
            <v>0</v>
          </cell>
          <cell r="AQ47">
            <v>414739</v>
          </cell>
          <cell r="AR47">
            <v>1000000</v>
          </cell>
          <cell r="AS47">
            <v>1458335</v>
          </cell>
          <cell r="AT47">
            <v>95164</v>
          </cell>
          <cell r="AU47">
            <v>16000</v>
          </cell>
          <cell r="AV47">
            <v>79164</v>
          </cell>
          <cell r="AW47">
            <v>1535999</v>
          </cell>
          <cell r="AX47">
            <v>824900</v>
          </cell>
          <cell r="AZ47">
            <v>711099</v>
          </cell>
          <cell r="BA47">
            <v>1535999</v>
          </cell>
          <cell r="BB47">
            <v>126800</v>
          </cell>
          <cell r="BC47">
            <v>111900</v>
          </cell>
          <cell r="BD47">
            <v>14900</v>
          </cell>
          <cell r="BE47">
            <v>740900</v>
          </cell>
        </row>
        <row r="48">
          <cell r="A48" t="str">
            <v>t340004</v>
          </cell>
          <cell r="B48" t="str">
            <v>t34</v>
          </cell>
          <cell r="C48" t="str">
            <v>Hoµng V¨n  DËu</v>
          </cell>
          <cell r="D48">
            <v>1</v>
          </cell>
          <cell r="E48">
            <v>3.46</v>
          </cell>
          <cell r="G48">
            <v>1101400</v>
          </cell>
          <cell r="H48">
            <v>1101400</v>
          </cell>
          <cell r="I48">
            <v>1101400</v>
          </cell>
          <cell r="J48">
            <v>6000</v>
          </cell>
          <cell r="M48">
            <v>37200</v>
          </cell>
          <cell r="N48">
            <v>43200</v>
          </cell>
          <cell r="O48">
            <v>440560</v>
          </cell>
          <cell r="P48">
            <v>0</v>
          </cell>
          <cell r="R48">
            <v>440560</v>
          </cell>
          <cell r="Y48">
            <v>0</v>
          </cell>
          <cell r="AA48">
            <v>0</v>
          </cell>
          <cell r="AC48">
            <v>0</v>
          </cell>
          <cell r="AD48">
            <v>22</v>
          </cell>
          <cell r="AE48">
            <v>132000</v>
          </cell>
          <cell r="AF48">
            <v>0</v>
          </cell>
          <cell r="AG48">
            <v>0</v>
          </cell>
          <cell r="AH48">
            <v>0</v>
          </cell>
          <cell r="AI48">
            <v>440405</v>
          </cell>
          <cell r="AJ48">
            <v>2157565</v>
          </cell>
          <cell r="AK48">
            <v>36330</v>
          </cell>
          <cell r="AL48">
            <v>7266</v>
          </cell>
          <cell r="AM48">
            <v>0</v>
          </cell>
          <cell r="AO48">
            <v>0</v>
          </cell>
          <cell r="AQ48">
            <v>440405</v>
          </cell>
          <cell r="AR48">
            <v>1000000</v>
          </cell>
          <cell r="AS48">
            <v>1484001</v>
          </cell>
          <cell r="AT48">
            <v>673564</v>
          </cell>
          <cell r="AU48">
            <v>22000</v>
          </cell>
          <cell r="AV48">
            <v>651564</v>
          </cell>
          <cell r="AW48">
            <v>2114365</v>
          </cell>
          <cell r="AX48">
            <v>1233400</v>
          </cell>
          <cell r="AZ48">
            <v>880965</v>
          </cell>
          <cell r="BA48">
            <v>2114365</v>
          </cell>
          <cell r="BB48">
            <v>158100</v>
          </cell>
          <cell r="BC48">
            <v>139500</v>
          </cell>
          <cell r="BD48">
            <v>18600</v>
          </cell>
          <cell r="BE48">
            <v>1101400</v>
          </cell>
        </row>
        <row r="49">
          <cell r="A49" t="str">
            <v>t340005</v>
          </cell>
          <cell r="B49" t="str">
            <v>t34</v>
          </cell>
          <cell r="C49" t="str">
            <v>TrÇn V¨n B×nh</v>
          </cell>
          <cell r="D49">
            <v>1</v>
          </cell>
          <cell r="E49">
            <v>3.46</v>
          </cell>
          <cell r="G49">
            <v>1077500</v>
          </cell>
          <cell r="H49">
            <v>1077500</v>
          </cell>
          <cell r="I49">
            <v>1077500</v>
          </cell>
          <cell r="J49">
            <v>4000</v>
          </cell>
          <cell r="M49">
            <v>38600</v>
          </cell>
          <cell r="N49">
            <v>42600</v>
          </cell>
          <cell r="O49">
            <v>431000</v>
          </cell>
          <cell r="P49">
            <v>0</v>
          </cell>
          <cell r="R49">
            <v>431000</v>
          </cell>
          <cell r="Y49">
            <v>0</v>
          </cell>
          <cell r="AA49">
            <v>0</v>
          </cell>
          <cell r="AC49">
            <v>0</v>
          </cell>
          <cell r="AD49">
            <v>16</v>
          </cell>
          <cell r="AE49">
            <v>96000</v>
          </cell>
          <cell r="AF49">
            <v>0</v>
          </cell>
          <cell r="AG49">
            <v>83800</v>
          </cell>
          <cell r="AH49">
            <v>83800</v>
          </cell>
          <cell r="AI49">
            <v>525459</v>
          </cell>
          <cell r="AJ49">
            <v>2256359</v>
          </cell>
          <cell r="AK49">
            <v>36330</v>
          </cell>
          <cell r="AL49">
            <v>7266</v>
          </cell>
          <cell r="AM49">
            <v>0</v>
          </cell>
          <cell r="AO49">
            <v>0</v>
          </cell>
          <cell r="AQ49">
            <v>525459</v>
          </cell>
          <cell r="AR49">
            <v>1000000</v>
          </cell>
          <cell r="AS49">
            <v>1569055</v>
          </cell>
          <cell r="AT49">
            <v>687304</v>
          </cell>
          <cell r="AU49">
            <v>23000</v>
          </cell>
          <cell r="AV49">
            <v>664304</v>
          </cell>
          <cell r="AW49">
            <v>2213759</v>
          </cell>
          <cell r="AX49">
            <v>1257300</v>
          </cell>
          <cell r="AZ49">
            <v>956459</v>
          </cell>
          <cell r="BA49">
            <v>2213759</v>
          </cell>
          <cell r="BC49">
            <v>0</v>
          </cell>
          <cell r="BD49">
            <v>0</v>
          </cell>
          <cell r="BE49">
            <v>1077500</v>
          </cell>
        </row>
        <row r="50">
          <cell r="A50" t="str">
            <v>t340006</v>
          </cell>
          <cell r="B50" t="str">
            <v>t34</v>
          </cell>
          <cell r="C50" t="str">
            <v>Lª V¨n Th­ëng</v>
          </cell>
          <cell r="D50">
            <v>1</v>
          </cell>
          <cell r="E50">
            <v>3.46</v>
          </cell>
          <cell r="G50">
            <v>1046500</v>
          </cell>
          <cell r="H50">
            <v>1046500</v>
          </cell>
          <cell r="I50">
            <v>1046500</v>
          </cell>
          <cell r="J50">
            <v>4000</v>
          </cell>
          <cell r="M50">
            <v>36700</v>
          </cell>
          <cell r="N50">
            <v>40700</v>
          </cell>
          <cell r="O50">
            <v>418600</v>
          </cell>
          <cell r="P50">
            <v>0</v>
          </cell>
          <cell r="R50">
            <v>418600</v>
          </cell>
          <cell r="Y50">
            <v>0</v>
          </cell>
          <cell r="AA50">
            <v>0</v>
          </cell>
          <cell r="AC50">
            <v>0</v>
          </cell>
          <cell r="AD50">
            <v>19</v>
          </cell>
          <cell r="AE50">
            <v>114000</v>
          </cell>
          <cell r="AF50">
            <v>0</v>
          </cell>
          <cell r="AG50">
            <v>62900</v>
          </cell>
          <cell r="AH50">
            <v>62900</v>
          </cell>
          <cell r="AI50">
            <v>473007</v>
          </cell>
          <cell r="AJ50">
            <v>2155707</v>
          </cell>
          <cell r="AK50">
            <v>36330</v>
          </cell>
          <cell r="AL50">
            <v>7266</v>
          </cell>
          <cell r="AM50">
            <v>0</v>
          </cell>
          <cell r="AO50">
            <v>0</v>
          </cell>
          <cell r="AQ50">
            <v>473007</v>
          </cell>
          <cell r="AR50">
            <v>1000000</v>
          </cell>
          <cell r="AS50">
            <v>1516603</v>
          </cell>
          <cell r="AT50">
            <v>639104</v>
          </cell>
          <cell r="AU50">
            <v>22000</v>
          </cell>
          <cell r="AV50">
            <v>617104</v>
          </cell>
          <cell r="AW50">
            <v>2115007</v>
          </cell>
          <cell r="AX50">
            <v>1223400</v>
          </cell>
          <cell r="AZ50">
            <v>891607</v>
          </cell>
          <cell r="BA50">
            <v>2115007</v>
          </cell>
          <cell r="BB50">
            <v>234600</v>
          </cell>
          <cell r="BC50">
            <v>207000</v>
          </cell>
          <cell r="BD50">
            <v>27600</v>
          </cell>
          <cell r="BE50">
            <v>1046500</v>
          </cell>
        </row>
        <row r="51">
          <cell r="A51" t="str">
            <v>t340007</v>
          </cell>
          <cell r="B51" t="str">
            <v>t34</v>
          </cell>
          <cell r="C51" t="str">
            <v>NguyÔn Danh ThÞnh</v>
          </cell>
          <cell r="D51">
            <v>1</v>
          </cell>
          <cell r="E51">
            <v>3.46</v>
          </cell>
          <cell r="G51">
            <v>1347200</v>
          </cell>
          <cell r="H51">
            <v>1347200</v>
          </cell>
          <cell r="I51">
            <v>1347200</v>
          </cell>
          <cell r="J51">
            <v>4000</v>
          </cell>
          <cell r="M51">
            <v>52700</v>
          </cell>
          <cell r="N51">
            <v>56700</v>
          </cell>
          <cell r="O51">
            <v>538880</v>
          </cell>
          <cell r="P51">
            <v>0</v>
          </cell>
          <cell r="R51">
            <v>538880</v>
          </cell>
          <cell r="Y51">
            <v>0</v>
          </cell>
          <cell r="AA51">
            <v>0</v>
          </cell>
          <cell r="AC51">
            <v>0</v>
          </cell>
          <cell r="AD51">
            <v>23</v>
          </cell>
          <cell r="AE51">
            <v>138000</v>
          </cell>
          <cell r="AF51">
            <v>0</v>
          </cell>
          <cell r="AG51">
            <v>0</v>
          </cell>
          <cell r="AH51">
            <v>0</v>
          </cell>
          <cell r="AI51">
            <v>413351</v>
          </cell>
          <cell r="AJ51">
            <v>2494131</v>
          </cell>
          <cell r="AK51">
            <v>36330</v>
          </cell>
          <cell r="AL51">
            <v>7266</v>
          </cell>
          <cell r="AM51">
            <v>0</v>
          </cell>
          <cell r="AO51">
            <v>0</v>
          </cell>
          <cell r="AQ51">
            <v>413351</v>
          </cell>
          <cell r="AR51">
            <v>1000000</v>
          </cell>
          <cell r="AS51">
            <v>1456947</v>
          </cell>
          <cell r="AT51">
            <v>1037184</v>
          </cell>
          <cell r="AU51">
            <v>25000</v>
          </cell>
          <cell r="AV51">
            <v>1012184</v>
          </cell>
          <cell r="AW51">
            <v>2437431</v>
          </cell>
          <cell r="AX51">
            <v>1485200</v>
          </cell>
          <cell r="AZ51">
            <v>952231</v>
          </cell>
          <cell r="BA51">
            <v>2437431</v>
          </cell>
          <cell r="BB51">
            <v>231000</v>
          </cell>
          <cell r="BC51">
            <v>203900</v>
          </cell>
          <cell r="BD51">
            <v>27100</v>
          </cell>
          <cell r="BE51">
            <v>1347200</v>
          </cell>
        </row>
        <row r="52">
          <cell r="A52" t="str">
            <v>t340008</v>
          </cell>
          <cell r="B52" t="str">
            <v>t34</v>
          </cell>
          <cell r="C52" t="str">
            <v>Vò §×nh Biªn</v>
          </cell>
          <cell r="D52">
            <v>1</v>
          </cell>
          <cell r="E52">
            <v>3.46</v>
          </cell>
          <cell r="G52">
            <v>968900</v>
          </cell>
          <cell r="H52">
            <v>968900</v>
          </cell>
          <cell r="I52">
            <v>968900</v>
          </cell>
          <cell r="J52">
            <v>4000</v>
          </cell>
          <cell r="M52">
            <v>33800</v>
          </cell>
          <cell r="N52">
            <v>37800</v>
          </cell>
          <cell r="O52">
            <v>387560</v>
          </cell>
          <cell r="P52">
            <v>0</v>
          </cell>
          <cell r="R52">
            <v>387560</v>
          </cell>
          <cell r="Y52">
            <v>0</v>
          </cell>
          <cell r="AA52">
            <v>0</v>
          </cell>
          <cell r="AC52">
            <v>0</v>
          </cell>
          <cell r="AD52">
            <v>17</v>
          </cell>
          <cell r="AE52">
            <v>102000</v>
          </cell>
          <cell r="AF52">
            <v>0</v>
          </cell>
          <cell r="AG52">
            <v>0</v>
          </cell>
          <cell r="AH52">
            <v>0</v>
          </cell>
          <cell r="AI52">
            <v>319470</v>
          </cell>
          <cell r="AJ52">
            <v>1815730</v>
          </cell>
          <cell r="AK52">
            <v>36330</v>
          </cell>
          <cell r="AL52">
            <v>7266</v>
          </cell>
          <cell r="AM52">
            <v>0</v>
          </cell>
          <cell r="AO52">
            <v>0</v>
          </cell>
          <cell r="AQ52">
            <v>319470</v>
          </cell>
          <cell r="AR52">
            <v>1000000</v>
          </cell>
          <cell r="AS52">
            <v>1363066</v>
          </cell>
          <cell r="AT52">
            <v>452664</v>
          </cell>
          <cell r="AU52">
            <v>18000</v>
          </cell>
          <cell r="AV52">
            <v>434664</v>
          </cell>
          <cell r="AW52">
            <v>1777930</v>
          </cell>
          <cell r="AX52">
            <v>1070900</v>
          </cell>
          <cell r="AZ52">
            <v>707030</v>
          </cell>
          <cell r="BA52">
            <v>1777930</v>
          </cell>
          <cell r="BC52">
            <v>0</v>
          </cell>
          <cell r="BD52">
            <v>0</v>
          </cell>
          <cell r="BE52">
            <v>968900</v>
          </cell>
        </row>
        <row r="53">
          <cell r="A53" t="str">
            <v>t340009</v>
          </cell>
          <cell r="B53" t="str">
            <v>t34</v>
          </cell>
          <cell r="C53" t="str">
            <v>TrÇn V¨n Thôy</v>
          </cell>
          <cell r="D53">
            <v>1</v>
          </cell>
          <cell r="E53">
            <v>2.44</v>
          </cell>
          <cell r="G53">
            <v>1336600</v>
          </cell>
          <cell r="H53">
            <v>1336600</v>
          </cell>
          <cell r="I53">
            <v>1336600</v>
          </cell>
          <cell r="J53">
            <v>4000</v>
          </cell>
          <cell r="M53">
            <v>42600</v>
          </cell>
          <cell r="N53">
            <v>46600</v>
          </cell>
          <cell r="O53">
            <v>534640</v>
          </cell>
          <cell r="P53">
            <v>0</v>
          </cell>
          <cell r="R53">
            <v>534640</v>
          </cell>
          <cell r="Y53">
            <v>0</v>
          </cell>
          <cell r="AA53">
            <v>0</v>
          </cell>
          <cell r="AC53">
            <v>0</v>
          </cell>
          <cell r="AD53">
            <v>23</v>
          </cell>
          <cell r="AE53">
            <v>138000</v>
          </cell>
          <cell r="AF53">
            <v>0</v>
          </cell>
          <cell r="AG53">
            <v>0</v>
          </cell>
          <cell r="AH53">
            <v>0</v>
          </cell>
          <cell r="AI53">
            <v>439621</v>
          </cell>
          <cell r="AJ53">
            <v>2495461</v>
          </cell>
          <cell r="AK53">
            <v>25620</v>
          </cell>
          <cell r="AL53">
            <v>5124</v>
          </cell>
          <cell r="AM53">
            <v>0</v>
          </cell>
          <cell r="AO53">
            <v>0</v>
          </cell>
          <cell r="AQ53">
            <v>439621</v>
          </cell>
          <cell r="AR53">
            <v>1000000</v>
          </cell>
          <cell r="AS53">
            <v>1470365</v>
          </cell>
          <cell r="AT53">
            <v>1025096</v>
          </cell>
          <cell r="AU53">
            <v>25000</v>
          </cell>
          <cell r="AV53">
            <v>1000096</v>
          </cell>
          <cell r="AW53">
            <v>2448861</v>
          </cell>
          <cell r="AX53">
            <v>1474600</v>
          </cell>
          <cell r="AZ53">
            <v>974261</v>
          </cell>
          <cell r="BA53">
            <v>2448861</v>
          </cell>
          <cell r="BB53">
            <v>233200</v>
          </cell>
          <cell r="BC53">
            <v>205800</v>
          </cell>
          <cell r="BD53">
            <v>27400</v>
          </cell>
          <cell r="BE53">
            <v>1336600</v>
          </cell>
        </row>
        <row r="54">
          <cell r="A54" t="str">
            <v>t340010</v>
          </cell>
          <cell r="B54" t="str">
            <v>t34</v>
          </cell>
          <cell r="C54" t="str">
            <v>NguyÔn M¹nh Phong</v>
          </cell>
          <cell r="D54">
            <v>1</v>
          </cell>
          <cell r="E54">
            <v>2.44</v>
          </cell>
          <cell r="G54">
            <v>1149200</v>
          </cell>
          <cell r="H54">
            <v>1149200</v>
          </cell>
          <cell r="I54">
            <v>1149200</v>
          </cell>
          <cell r="J54">
            <v>6000</v>
          </cell>
          <cell r="M54">
            <v>44300</v>
          </cell>
          <cell r="N54">
            <v>50300</v>
          </cell>
          <cell r="O54">
            <v>459680</v>
          </cell>
          <cell r="P54">
            <v>0</v>
          </cell>
          <cell r="R54">
            <v>459680</v>
          </cell>
          <cell r="Y54">
            <v>0</v>
          </cell>
          <cell r="AA54">
            <v>0</v>
          </cell>
          <cell r="AC54">
            <v>0</v>
          </cell>
          <cell r="AD54">
            <v>19</v>
          </cell>
          <cell r="AE54">
            <v>114000</v>
          </cell>
          <cell r="AF54">
            <v>0</v>
          </cell>
          <cell r="AG54">
            <v>0</v>
          </cell>
          <cell r="AH54">
            <v>0</v>
          </cell>
          <cell r="AI54">
            <v>452956</v>
          </cell>
          <cell r="AJ54">
            <v>2226136</v>
          </cell>
          <cell r="AK54">
            <v>25620</v>
          </cell>
          <cell r="AL54">
            <v>5124</v>
          </cell>
          <cell r="AM54">
            <v>0</v>
          </cell>
          <cell r="AO54">
            <v>0</v>
          </cell>
          <cell r="AQ54">
            <v>452956</v>
          </cell>
          <cell r="AR54">
            <v>1000000</v>
          </cell>
          <cell r="AS54">
            <v>1483700</v>
          </cell>
          <cell r="AT54">
            <v>742436</v>
          </cell>
          <cell r="AU54">
            <v>22000</v>
          </cell>
          <cell r="AV54">
            <v>720436</v>
          </cell>
          <cell r="AW54">
            <v>2175836</v>
          </cell>
          <cell r="AX54">
            <v>1263200</v>
          </cell>
          <cell r="AZ54">
            <v>912636</v>
          </cell>
          <cell r="BA54">
            <v>2175836</v>
          </cell>
          <cell r="BB54">
            <v>133500</v>
          </cell>
          <cell r="BC54">
            <v>117800</v>
          </cell>
          <cell r="BD54">
            <v>15700</v>
          </cell>
          <cell r="BE54">
            <v>1149200</v>
          </cell>
        </row>
        <row r="55">
          <cell r="A55" t="str">
            <v>t340011</v>
          </cell>
          <cell r="B55" t="str">
            <v>t34</v>
          </cell>
          <cell r="C55" t="str">
            <v>Ph¹m V¨n Phó</v>
          </cell>
          <cell r="D55">
            <v>1</v>
          </cell>
          <cell r="E55">
            <v>2.44</v>
          </cell>
          <cell r="G55">
            <v>1419500</v>
          </cell>
          <cell r="H55">
            <v>1419500</v>
          </cell>
          <cell r="I55">
            <v>1419500</v>
          </cell>
          <cell r="J55">
            <v>6000</v>
          </cell>
          <cell r="M55">
            <v>53300</v>
          </cell>
          <cell r="N55">
            <v>59300</v>
          </cell>
          <cell r="O55">
            <v>567800</v>
          </cell>
          <cell r="P55">
            <v>0</v>
          </cell>
          <cell r="R55">
            <v>567800</v>
          </cell>
          <cell r="Y55">
            <v>0</v>
          </cell>
          <cell r="AA55">
            <v>0</v>
          </cell>
          <cell r="AC55">
            <v>0</v>
          </cell>
          <cell r="AD55">
            <v>23</v>
          </cell>
          <cell r="AE55">
            <v>138000</v>
          </cell>
          <cell r="AF55">
            <v>0</v>
          </cell>
          <cell r="AG55">
            <v>0</v>
          </cell>
          <cell r="AH55">
            <v>0</v>
          </cell>
          <cell r="AI55">
            <v>526242</v>
          </cell>
          <cell r="AJ55">
            <v>2710842</v>
          </cell>
          <cell r="AK55">
            <v>25620</v>
          </cell>
          <cell r="AL55">
            <v>5124</v>
          </cell>
          <cell r="AM55">
            <v>0</v>
          </cell>
          <cell r="AO55">
            <v>0</v>
          </cell>
          <cell r="AQ55">
            <v>526242</v>
          </cell>
          <cell r="AR55">
            <v>1000000</v>
          </cell>
          <cell r="AS55">
            <v>1556986</v>
          </cell>
          <cell r="AT55">
            <v>1153856</v>
          </cell>
          <cell r="AU55">
            <v>27000</v>
          </cell>
          <cell r="AV55">
            <v>1126856</v>
          </cell>
          <cell r="AW55">
            <v>2651542</v>
          </cell>
          <cell r="AX55">
            <v>1557500</v>
          </cell>
          <cell r="AZ55">
            <v>1094042</v>
          </cell>
          <cell r="BA55">
            <v>2651542</v>
          </cell>
          <cell r="BB55">
            <v>85200</v>
          </cell>
          <cell r="BC55">
            <v>75200</v>
          </cell>
          <cell r="BD55">
            <v>10000</v>
          </cell>
          <cell r="BE55">
            <v>1419500</v>
          </cell>
        </row>
        <row r="56">
          <cell r="A56" t="str">
            <v>t340012</v>
          </cell>
          <cell r="B56" t="str">
            <v>t34</v>
          </cell>
          <cell r="C56" t="str">
            <v>NguyÔn V¨n H­ng</v>
          </cell>
          <cell r="D56">
            <v>1</v>
          </cell>
          <cell r="E56">
            <v>2.44</v>
          </cell>
          <cell r="G56">
            <v>976100</v>
          </cell>
          <cell r="H56">
            <v>976100</v>
          </cell>
          <cell r="I56">
            <v>976100</v>
          </cell>
          <cell r="J56">
            <v>4000</v>
          </cell>
          <cell r="M56">
            <v>41100</v>
          </cell>
          <cell r="N56">
            <v>45100</v>
          </cell>
          <cell r="O56">
            <v>390440</v>
          </cell>
          <cell r="P56">
            <v>0</v>
          </cell>
          <cell r="R56">
            <v>390440</v>
          </cell>
          <cell r="Y56">
            <v>0</v>
          </cell>
          <cell r="AA56">
            <v>0</v>
          </cell>
          <cell r="AC56">
            <v>0</v>
          </cell>
          <cell r="AD56">
            <v>16</v>
          </cell>
          <cell r="AE56">
            <v>96000</v>
          </cell>
          <cell r="AF56">
            <v>0</v>
          </cell>
          <cell r="AG56">
            <v>0</v>
          </cell>
          <cell r="AH56">
            <v>0</v>
          </cell>
          <cell r="AI56">
            <v>409790</v>
          </cell>
          <cell r="AJ56">
            <v>1917430</v>
          </cell>
          <cell r="AK56">
            <v>25620</v>
          </cell>
          <cell r="AL56">
            <v>5124</v>
          </cell>
          <cell r="AM56">
            <v>0</v>
          </cell>
          <cell r="AO56">
            <v>0</v>
          </cell>
          <cell r="AQ56">
            <v>409790</v>
          </cell>
          <cell r="AR56">
            <v>1000000</v>
          </cell>
          <cell r="AS56">
            <v>1440534</v>
          </cell>
          <cell r="AT56">
            <v>476896</v>
          </cell>
          <cell r="AU56">
            <v>19000</v>
          </cell>
          <cell r="AV56">
            <v>457896</v>
          </cell>
          <cell r="AW56">
            <v>1872330</v>
          </cell>
          <cell r="AX56">
            <v>1072100</v>
          </cell>
          <cell r="AZ56">
            <v>800230</v>
          </cell>
          <cell r="BA56">
            <v>1872330</v>
          </cell>
          <cell r="BB56">
            <v>19700</v>
          </cell>
          <cell r="BC56">
            <v>0</v>
          </cell>
          <cell r="BD56">
            <v>19700</v>
          </cell>
          <cell r="BE56">
            <v>976100</v>
          </cell>
        </row>
        <row r="57">
          <cell r="A57" t="str">
            <v>t340013</v>
          </cell>
          <cell r="B57" t="str">
            <v>t34</v>
          </cell>
          <cell r="C57" t="str">
            <v>NguyÔn V¨n ChiÕn</v>
          </cell>
          <cell r="D57">
            <v>1</v>
          </cell>
          <cell r="E57">
            <v>2.44</v>
          </cell>
          <cell r="G57">
            <v>999000</v>
          </cell>
          <cell r="H57">
            <v>999000</v>
          </cell>
          <cell r="I57">
            <v>999000</v>
          </cell>
          <cell r="J57">
            <v>2000</v>
          </cell>
          <cell r="M57">
            <v>41600</v>
          </cell>
          <cell r="N57">
            <v>43600</v>
          </cell>
          <cell r="O57">
            <v>399600</v>
          </cell>
          <cell r="P57">
            <v>0</v>
          </cell>
          <cell r="R57">
            <v>399600</v>
          </cell>
          <cell r="Y57">
            <v>0</v>
          </cell>
          <cell r="AA57">
            <v>0</v>
          </cell>
          <cell r="AC57">
            <v>0</v>
          </cell>
          <cell r="AD57">
            <v>16</v>
          </cell>
          <cell r="AE57">
            <v>96000</v>
          </cell>
          <cell r="AF57">
            <v>0</v>
          </cell>
          <cell r="AG57">
            <v>0</v>
          </cell>
          <cell r="AH57">
            <v>0</v>
          </cell>
          <cell r="AI57">
            <v>453887</v>
          </cell>
          <cell r="AJ57">
            <v>1992087</v>
          </cell>
          <cell r="AK57">
            <v>25620</v>
          </cell>
          <cell r="AL57">
            <v>5124</v>
          </cell>
          <cell r="AM57">
            <v>0</v>
          </cell>
          <cell r="AO57">
            <v>0</v>
          </cell>
          <cell r="AQ57">
            <v>453887</v>
          </cell>
          <cell r="AR57">
            <v>1000000</v>
          </cell>
          <cell r="AS57">
            <v>1484631</v>
          </cell>
          <cell r="AT57">
            <v>507456</v>
          </cell>
          <cell r="AU57">
            <v>20000</v>
          </cell>
          <cell r="AV57">
            <v>487456</v>
          </cell>
          <cell r="AW57">
            <v>1948487</v>
          </cell>
          <cell r="AX57">
            <v>1095000</v>
          </cell>
          <cell r="AZ57">
            <v>853487</v>
          </cell>
          <cell r="BA57">
            <v>1948487</v>
          </cell>
          <cell r="BB57">
            <v>230500</v>
          </cell>
          <cell r="BC57">
            <v>203400</v>
          </cell>
          <cell r="BD57">
            <v>27100</v>
          </cell>
          <cell r="BE57">
            <v>999000</v>
          </cell>
        </row>
        <row r="58">
          <cell r="A58" t="str">
            <v>t340014</v>
          </cell>
          <cell r="B58" t="str">
            <v>t34</v>
          </cell>
          <cell r="C58" t="str">
            <v>TrÇn Minh TuÊn</v>
          </cell>
          <cell r="D58">
            <v>1</v>
          </cell>
          <cell r="E58">
            <v>2.44</v>
          </cell>
          <cell r="G58">
            <v>1268800</v>
          </cell>
          <cell r="H58">
            <v>1268800</v>
          </cell>
          <cell r="I58">
            <v>1443800</v>
          </cell>
          <cell r="J58">
            <v>6000</v>
          </cell>
          <cell r="M58">
            <v>39800</v>
          </cell>
          <cell r="N58">
            <v>45800</v>
          </cell>
          <cell r="O58">
            <v>507520</v>
          </cell>
          <cell r="P58">
            <v>0</v>
          </cell>
          <cell r="Q58">
            <v>55250</v>
          </cell>
          <cell r="R58">
            <v>562770</v>
          </cell>
          <cell r="W58">
            <v>175000</v>
          </cell>
          <cell r="Y58">
            <v>175000</v>
          </cell>
          <cell r="AA58">
            <v>0</v>
          </cell>
          <cell r="AC58">
            <v>0</v>
          </cell>
          <cell r="AD58">
            <v>19</v>
          </cell>
          <cell r="AE58">
            <v>114000</v>
          </cell>
          <cell r="AF58">
            <v>0</v>
          </cell>
          <cell r="AG58">
            <v>0</v>
          </cell>
          <cell r="AH58">
            <v>0</v>
          </cell>
          <cell r="AI58">
            <v>505884</v>
          </cell>
          <cell r="AJ58">
            <v>2672254</v>
          </cell>
          <cell r="AK58">
            <v>25620</v>
          </cell>
          <cell r="AL58">
            <v>5124</v>
          </cell>
          <cell r="AM58">
            <v>0</v>
          </cell>
          <cell r="AO58">
            <v>0</v>
          </cell>
          <cell r="AQ58">
            <v>505884</v>
          </cell>
          <cell r="AR58">
            <v>1000000</v>
          </cell>
          <cell r="AS58">
            <v>1536628</v>
          </cell>
          <cell r="AT58">
            <v>1135626</v>
          </cell>
          <cell r="AU58">
            <v>27000</v>
          </cell>
          <cell r="AV58">
            <v>1108626</v>
          </cell>
          <cell r="AW58">
            <v>2626454</v>
          </cell>
          <cell r="AX58">
            <v>1557800</v>
          </cell>
          <cell r="AZ58">
            <v>1068654</v>
          </cell>
          <cell r="BA58">
            <v>2626454</v>
          </cell>
          <cell r="BB58">
            <v>232400</v>
          </cell>
          <cell r="BC58">
            <v>205100</v>
          </cell>
          <cell r="BD58">
            <v>27300</v>
          </cell>
          <cell r="BE58">
            <v>1443800</v>
          </cell>
        </row>
        <row r="59">
          <cell r="A59" t="str">
            <v>t340015</v>
          </cell>
          <cell r="B59" t="str">
            <v>t34</v>
          </cell>
          <cell r="C59" t="str">
            <v>§ç §¨ng H¶i</v>
          </cell>
          <cell r="D59">
            <v>1</v>
          </cell>
          <cell r="E59">
            <v>2.44</v>
          </cell>
          <cell r="G59">
            <v>930600</v>
          </cell>
          <cell r="H59">
            <v>930600</v>
          </cell>
          <cell r="I59">
            <v>1018100</v>
          </cell>
          <cell r="J59">
            <v>4000</v>
          </cell>
          <cell r="M59">
            <v>35200</v>
          </cell>
          <cell r="N59">
            <v>39200</v>
          </cell>
          <cell r="O59">
            <v>372240</v>
          </cell>
          <cell r="P59">
            <v>0</v>
          </cell>
          <cell r="Q59">
            <v>30620</v>
          </cell>
          <cell r="R59">
            <v>402860</v>
          </cell>
          <cell r="W59">
            <v>87500</v>
          </cell>
          <cell r="Y59">
            <v>87500</v>
          </cell>
          <cell r="AA59">
            <v>0</v>
          </cell>
          <cell r="AC59">
            <v>0</v>
          </cell>
          <cell r="AD59">
            <v>17</v>
          </cell>
          <cell r="AE59">
            <v>102000</v>
          </cell>
          <cell r="AF59">
            <v>0</v>
          </cell>
          <cell r="AG59">
            <v>44300</v>
          </cell>
          <cell r="AH59">
            <v>44300</v>
          </cell>
          <cell r="AI59">
            <v>483630</v>
          </cell>
          <cell r="AJ59">
            <v>2090090</v>
          </cell>
          <cell r="AK59">
            <v>25620</v>
          </cell>
          <cell r="AL59">
            <v>5124</v>
          </cell>
          <cell r="AM59">
            <v>0</v>
          </cell>
          <cell r="AO59">
            <v>0</v>
          </cell>
          <cell r="AQ59">
            <v>483630</v>
          </cell>
          <cell r="AR59">
            <v>1500000</v>
          </cell>
          <cell r="AS59">
            <v>2014374</v>
          </cell>
          <cell r="AT59">
            <v>75716</v>
          </cell>
          <cell r="AU59">
            <v>21000</v>
          </cell>
          <cell r="AV59">
            <v>54716</v>
          </cell>
          <cell r="AW59">
            <v>2050890</v>
          </cell>
          <cell r="AX59">
            <v>1164400</v>
          </cell>
          <cell r="AZ59">
            <v>886490</v>
          </cell>
          <cell r="BA59">
            <v>2050890</v>
          </cell>
          <cell r="BB59">
            <v>194500</v>
          </cell>
          <cell r="BC59">
            <v>171700</v>
          </cell>
          <cell r="BD59">
            <v>22800</v>
          </cell>
          <cell r="BE59">
            <v>1018100</v>
          </cell>
        </row>
        <row r="60">
          <cell r="A60" t="str">
            <v>t340016</v>
          </cell>
          <cell r="B60" t="str">
            <v>t34</v>
          </cell>
          <cell r="C60" t="str">
            <v>Ph¹m V¨n VÜnh</v>
          </cell>
          <cell r="D60">
            <v>1</v>
          </cell>
          <cell r="E60">
            <v>1.7</v>
          </cell>
          <cell r="G60">
            <v>672700</v>
          </cell>
          <cell r="H60">
            <v>672700</v>
          </cell>
          <cell r="I60">
            <v>672700</v>
          </cell>
          <cell r="J60">
            <v>4000</v>
          </cell>
          <cell r="M60">
            <v>37900</v>
          </cell>
          <cell r="N60">
            <v>41900</v>
          </cell>
          <cell r="O60">
            <v>269080</v>
          </cell>
          <cell r="P60">
            <v>0</v>
          </cell>
          <cell r="R60">
            <v>269080</v>
          </cell>
          <cell r="Y60">
            <v>0</v>
          </cell>
          <cell r="AA60">
            <v>0</v>
          </cell>
          <cell r="AC60">
            <v>0</v>
          </cell>
          <cell r="AD60">
            <v>10</v>
          </cell>
          <cell r="AE60">
            <v>60000</v>
          </cell>
          <cell r="AF60">
            <v>0</v>
          </cell>
          <cell r="AG60">
            <v>133900</v>
          </cell>
          <cell r="AH60">
            <v>133900</v>
          </cell>
          <cell r="AI60">
            <v>276060</v>
          </cell>
          <cell r="AJ60">
            <v>1453640</v>
          </cell>
          <cell r="AK60">
            <v>17850</v>
          </cell>
          <cell r="AL60">
            <v>3570</v>
          </cell>
          <cell r="AM60">
            <v>0</v>
          </cell>
          <cell r="AO60">
            <v>0</v>
          </cell>
          <cell r="AQ60">
            <v>276060</v>
          </cell>
          <cell r="AR60">
            <v>500000</v>
          </cell>
          <cell r="AS60">
            <v>797480</v>
          </cell>
          <cell r="AT60">
            <v>656160</v>
          </cell>
          <cell r="AU60">
            <v>15000</v>
          </cell>
          <cell r="AV60">
            <v>641160</v>
          </cell>
          <cell r="AW60">
            <v>1411740</v>
          </cell>
          <cell r="AX60">
            <v>866600</v>
          </cell>
          <cell r="AZ60">
            <v>545140</v>
          </cell>
          <cell r="BA60">
            <v>1411740</v>
          </cell>
          <cell r="BB60">
            <v>132600</v>
          </cell>
          <cell r="BC60">
            <v>117000</v>
          </cell>
          <cell r="BD60">
            <v>15600</v>
          </cell>
          <cell r="BE60">
            <v>672700</v>
          </cell>
        </row>
        <row r="61">
          <cell r="A61" t="str">
            <v>t340017</v>
          </cell>
          <cell r="B61" t="str">
            <v>t34</v>
          </cell>
          <cell r="C61" t="str">
            <v>NguyÔn §øc Tµi</v>
          </cell>
          <cell r="D61">
            <v>1</v>
          </cell>
          <cell r="E61">
            <v>1.7</v>
          </cell>
          <cell r="G61">
            <v>1406600</v>
          </cell>
          <cell r="H61">
            <v>1406600</v>
          </cell>
          <cell r="I61">
            <v>1406600</v>
          </cell>
          <cell r="J61">
            <v>6000</v>
          </cell>
          <cell r="M61">
            <v>46500</v>
          </cell>
          <cell r="N61">
            <v>52500</v>
          </cell>
          <cell r="O61">
            <v>562640</v>
          </cell>
          <cell r="P61">
            <v>0</v>
          </cell>
          <cell r="R61">
            <v>562640</v>
          </cell>
          <cell r="Y61">
            <v>0</v>
          </cell>
          <cell r="AA61">
            <v>0</v>
          </cell>
          <cell r="AC61">
            <v>0</v>
          </cell>
          <cell r="AD61">
            <v>24</v>
          </cell>
          <cell r="AE61">
            <v>144000</v>
          </cell>
          <cell r="AF61">
            <v>0</v>
          </cell>
          <cell r="AG61">
            <v>0</v>
          </cell>
          <cell r="AH61">
            <v>0</v>
          </cell>
          <cell r="AI61">
            <v>513436</v>
          </cell>
          <cell r="AJ61">
            <v>2679176</v>
          </cell>
          <cell r="AK61">
            <v>17850</v>
          </cell>
          <cell r="AL61">
            <v>3570</v>
          </cell>
          <cell r="AM61">
            <v>0</v>
          </cell>
          <cell r="AO61">
            <v>0</v>
          </cell>
          <cell r="AQ61">
            <v>513436</v>
          </cell>
          <cell r="AR61">
            <v>1500000</v>
          </cell>
          <cell r="AS61">
            <v>2034856</v>
          </cell>
          <cell r="AT61">
            <v>644320</v>
          </cell>
          <cell r="AU61">
            <v>27000</v>
          </cell>
          <cell r="AV61">
            <v>617320</v>
          </cell>
          <cell r="AW61">
            <v>2626676</v>
          </cell>
          <cell r="AX61">
            <v>1550600</v>
          </cell>
          <cell r="AZ61">
            <v>1076076</v>
          </cell>
          <cell r="BA61">
            <v>2626676</v>
          </cell>
          <cell r="BC61">
            <v>0</v>
          </cell>
          <cell r="BD61">
            <v>0</v>
          </cell>
          <cell r="BE61">
            <v>1406600</v>
          </cell>
        </row>
        <row r="62">
          <cell r="A62" t="str">
            <v>t340018</v>
          </cell>
          <cell r="B62" t="str">
            <v>t34</v>
          </cell>
          <cell r="C62" t="str">
            <v>Hµ TiÕn Hïng</v>
          </cell>
          <cell r="D62">
            <v>1</v>
          </cell>
          <cell r="E62">
            <v>1.7</v>
          </cell>
          <cell r="G62">
            <v>1252700</v>
          </cell>
          <cell r="H62">
            <v>1252700</v>
          </cell>
          <cell r="I62">
            <v>1252700</v>
          </cell>
          <cell r="J62">
            <v>2000</v>
          </cell>
          <cell r="M62">
            <v>40800</v>
          </cell>
          <cell r="N62">
            <v>42800</v>
          </cell>
          <cell r="O62">
            <v>501080</v>
          </cell>
          <cell r="P62">
            <v>0</v>
          </cell>
          <cell r="R62">
            <v>501080</v>
          </cell>
          <cell r="Y62">
            <v>0</v>
          </cell>
          <cell r="AA62">
            <v>0</v>
          </cell>
          <cell r="AC62">
            <v>0</v>
          </cell>
          <cell r="AD62">
            <v>23</v>
          </cell>
          <cell r="AE62">
            <v>138000</v>
          </cell>
          <cell r="AF62">
            <v>0</v>
          </cell>
          <cell r="AG62">
            <v>0</v>
          </cell>
          <cell r="AH62">
            <v>0</v>
          </cell>
          <cell r="AI62">
            <v>499107</v>
          </cell>
          <cell r="AJ62">
            <v>2433687</v>
          </cell>
          <cell r="AK62">
            <v>17850</v>
          </cell>
          <cell r="AL62">
            <v>3570</v>
          </cell>
          <cell r="AM62">
            <v>0</v>
          </cell>
          <cell r="AO62">
            <v>0</v>
          </cell>
          <cell r="AQ62">
            <v>499107</v>
          </cell>
          <cell r="AR62">
            <v>1500000</v>
          </cell>
          <cell r="AS62">
            <v>2020527</v>
          </cell>
          <cell r="AT62">
            <v>413160</v>
          </cell>
          <cell r="AU62">
            <v>24000</v>
          </cell>
          <cell r="AV62">
            <v>389160</v>
          </cell>
          <cell r="AW62">
            <v>2390887</v>
          </cell>
          <cell r="AX62">
            <v>1390700</v>
          </cell>
          <cell r="AZ62">
            <v>1000187</v>
          </cell>
          <cell r="BA62">
            <v>2390887</v>
          </cell>
          <cell r="BB62">
            <v>230800</v>
          </cell>
          <cell r="BC62">
            <v>203700</v>
          </cell>
          <cell r="BD62">
            <v>27100</v>
          </cell>
          <cell r="BE62">
            <v>1252700</v>
          </cell>
        </row>
        <row r="63">
          <cell r="A63" t="str">
            <v>t340019</v>
          </cell>
          <cell r="B63" t="str">
            <v>t34</v>
          </cell>
          <cell r="C63" t="str">
            <v>NguyÔn TÊn Th¾ng</v>
          </cell>
          <cell r="D63">
            <v>1</v>
          </cell>
          <cell r="E63">
            <v>1.7</v>
          </cell>
          <cell r="G63">
            <v>954000</v>
          </cell>
          <cell r="H63">
            <v>954000</v>
          </cell>
          <cell r="I63">
            <v>1024000</v>
          </cell>
          <cell r="J63">
            <v>4000</v>
          </cell>
          <cell r="M63">
            <v>40800</v>
          </cell>
          <cell r="N63">
            <v>44800</v>
          </cell>
          <cell r="O63">
            <v>381600</v>
          </cell>
          <cell r="P63">
            <v>0</v>
          </cell>
          <cell r="Q63">
            <v>24500</v>
          </cell>
          <cell r="R63">
            <v>406100</v>
          </cell>
          <cell r="W63">
            <v>70000</v>
          </cell>
          <cell r="Y63">
            <v>70000</v>
          </cell>
          <cell r="AA63">
            <v>0</v>
          </cell>
          <cell r="AC63">
            <v>0</v>
          </cell>
          <cell r="AD63">
            <v>18</v>
          </cell>
          <cell r="AE63">
            <v>108000</v>
          </cell>
          <cell r="AF63">
            <v>0</v>
          </cell>
          <cell r="AG63">
            <v>0</v>
          </cell>
          <cell r="AH63">
            <v>0</v>
          </cell>
          <cell r="AI63">
            <v>474284</v>
          </cell>
          <cell r="AJ63">
            <v>2057184</v>
          </cell>
          <cell r="AK63">
            <v>17850</v>
          </cell>
          <cell r="AL63">
            <v>3570</v>
          </cell>
          <cell r="AM63">
            <v>0</v>
          </cell>
          <cell r="AO63">
            <v>0</v>
          </cell>
          <cell r="AQ63">
            <v>474284</v>
          </cell>
          <cell r="AR63">
            <v>1000000</v>
          </cell>
          <cell r="AS63">
            <v>1495704</v>
          </cell>
          <cell r="AT63">
            <v>561480</v>
          </cell>
          <cell r="AU63">
            <v>21000</v>
          </cell>
          <cell r="AV63">
            <v>540480</v>
          </cell>
          <cell r="AW63">
            <v>2012384</v>
          </cell>
          <cell r="AX63">
            <v>1132000</v>
          </cell>
          <cell r="AZ63">
            <v>880384</v>
          </cell>
          <cell r="BA63">
            <v>2012384</v>
          </cell>
          <cell r="BB63">
            <v>234600</v>
          </cell>
          <cell r="BC63">
            <v>207000</v>
          </cell>
          <cell r="BD63">
            <v>27600</v>
          </cell>
          <cell r="BE63">
            <v>1024000</v>
          </cell>
        </row>
        <row r="64">
          <cell r="B64" t="str">
            <v>t34 Total</v>
          </cell>
          <cell r="D64">
            <v>19</v>
          </cell>
          <cell r="E64">
            <v>51.56</v>
          </cell>
          <cell r="F64">
            <v>0</v>
          </cell>
          <cell r="G64">
            <v>21148092</v>
          </cell>
          <cell r="H64">
            <v>21148092</v>
          </cell>
          <cell r="I64">
            <v>21501592</v>
          </cell>
          <cell r="J64">
            <v>86000</v>
          </cell>
          <cell r="K64">
            <v>0</v>
          </cell>
          <cell r="L64">
            <v>0</v>
          </cell>
          <cell r="M64">
            <v>795605</v>
          </cell>
          <cell r="N64">
            <v>881605</v>
          </cell>
          <cell r="O64">
            <v>8459240</v>
          </cell>
          <cell r="P64">
            <v>0</v>
          </cell>
          <cell r="Q64">
            <v>110370</v>
          </cell>
          <cell r="R64">
            <v>8569610</v>
          </cell>
          <cell r="S64">
            <v>21000</v>
          </cell>
          <cell r="T64">
            <v>0</v>
          </cell>
          <cell r="U64">
            <v>0</v>
          </cell>
          <cell r="V64">
            <v>0</v>
          </cell>
          <cell r="W64">
            <v>332500</v>
          </cell>
          <cell r="X64">
            <v>0</v>
          </cell>
          <cell r="Y64">
            <v>332500</v>
          </cell>
          <cell r="Z64">
            <v>0</v>
          </cell>
          <cell r="AA64">
            <v>0</v>
          </cell>
          <cell r="AB64">
            <v>0</v>
          </cell>
          <cell r="AC64">
            <v>0</v>
          </cell>
          <cell r="AD64">
            <v>360</v>
          </cell>
          <cell r="AE64">
            <v>2160000</v>
          </cell>
          <cell r="AF64">
            <v>0</v>
          </cell>
          <cell r="AG64">
            <v>324900</v>
          </cell>
          <cell r="AH64">
            <v>324900</v>
          </cell>
          <cell r="AI64">
            <v>8604030</v>
          </cell>
          <cell r="AJ64">
            <v>42041737</v>
          </cell>
          <cell r="AK64">
            <v>541380</v>
          </cell>
          <cell r="AL64">
            <v>108276</v>
          </cell>
          <cell r="AM64">
            <v>0</v>
          </cell>
          <cell r="AN64">
            <v>0</v>
          </cell>
          <cell r="AO64">
            <v>0</v>
          </cell>
          <cell r="AP64">
            <v>0</v>
          </cell>
          <cell r="AQ64">
            <v>8604030</v>
          </cell>
          <cell r="AR64">
            <v>20000000</v>
          </cell>
          <cell r="AS64">
            <v>29253686</v>
          </cell>
          <cell r="AT64">
            <v>12788051</v>
          </cell>
          <cell r="AU64">
            <v>423000</v>
          </cell>
          <cell r="AV64">
            <v>12365051</v>
          </cell>
          <cell r="AW64">
            <v>41160132</v>
          </cell>
          <cell r="AX64">
            <v>23986492</v>
          </cell>
          <cell r="AY64">
            <v>0</v>
          </cell>
          <cell r="AZ64">
            <v>17173640</v>
          </cell>
          <cell r="BA64">
            <v>41160132</v>
          </cell>
          <cell r="BB64">
            <v>2811330</v>
          </cell>
          <cell r="BC64">
            <v>2463451</v>
          </cell>
          <cell r="BD64">
            <v>347879</v>
          </cell>
          <cell r="BE64">
            <v>21480592</v>
          </cell>
        </row>
        <row r="65">
          <cell r="A65" t="str">
            <v>t350001</v>
          </cell>
          <cell r="B65" t="str">
            <v>t35</v>
          </cell>
          <cell r="C65" t="str">
            <v>Lª M¹nh C­êng</v>
          </cell>
          <cell r="D65">
            <v>1</v>
          </cell>
          <cell r="E65">
            <v>2.44</v>
          </cell>
          <cell r="G65">
            <v>1260014</v>
          </cell>
          <cell r="H65">
            <v>1260014</v>
          </cell>
          <cell r="I65">
            <v>1281014</v>
          </cell>
          <cell r="J65">
            <v>8000</v>
          </cell>
          <cell r="M65">
            <v>46733</v>
          </cell>
          <cell r="N65">
            <v>54733</v>
          </cell>
          <cell r="O65">
            <v>503800</v>
          </cell>
          <cell r="P65">
            <v>0</v>
          </cell>
          <cell r="R65">
            <v>503800</v>
          </cell>
          <cell r="S65">
            <v>21000</v>
          </cell>
          <cell r="Y65">
            <v>0</v>
          </cell>
          <cell r="AA65">
            <v>0</v>
          </cell>
          <cell r="AC65">
            <v>0</v>
          </cell>
          <cell r="AD65">
            <v>22</v>
          </cell>
          <cell r="AE65">
            <v>132000</v>
          </cell>
          <cell r="AF65">
            <v>0</v>
          </cell>
          <cell r="AG65">
            <v>0</v>
          </cell>
          <cell r="AH65">
            <v>0</v>
          </cell>
          <cell r="AI65">
            <v>532377</v>
          </cell>
          <cell r="AJ65">
            <v>2503924</v>
          </cell>
          <cell r="AK65">
            <v>25620</v>
          </cell>
          <cell r="AL65">
            <v>5124</v>
          </cell>
          <cell r="AM65">
            <v>0</v>
          </cell>
          <cell r="AO65">
            <v>0</v>
          </cell>
          <cell r="AQ65">
            <v>532377</v>
          </cell>
          <cell r="AR65">
            <v>1000000</v>
          </cell>
          <cell r="AS65">
            <v>1563121</v>
          </cell>
          <cell r="AT65">
            <v>940803</v>
          </cell>
          <cell r="AU65">
            <v>25000</v>
          </cell>
          <cell r="AV65">
            <v>915803</v>
          </cell>
          <cell r="AW65">
            <v>2449191</v>
          </cell>
          <cell r="AX65">
            <v>1413014</v>
          </cell>
          <cell r="AZ65">
            <v>1036177</v>
          </cell>
          <cell r="BA65">
            <v>2449191</v>
          </cell>
          <cell r="BE65">
            <v>1260014</v>
          </cell>
        </row>
        <row r="66">
          <cell r="A66" t="str">
            <v>t350002</v>
          </cell>
          <cell r="B66" t="str">
            <v>t35</v>
          </cell>
          <cell r="C66" t="str">
            <v>NguyÔn Quang Minh</v>
          </cell>
          <cell r="D66">
            <v>0</v>
          </cell>
          <cell r="E66">
            <v>0</v>
          </cell>
          <cell r="H66">
            <v>0</v>
          </cell>
          <cell r="I66">
            <v>0</v>
          </cell>
          <cell r="N66">
            <v>0</v>
          </cell>
          <cell r="O66">
            <v>0</v>
          </cell>
          <cell r="P66">
            <v>0</v>
          </cell>
          <cell r="R66">
            <v>0</v>
          </cell>
          <cell r="Y66">
            <v>0</v>
          </cell>
          <cell r="AA66">
            <v>0</v>
          </cell>
          <cell r="AC66">
            <v>0</v>
          </cell>
          <cell r="AE66">
            <v>0</v>
          </cell>
          <cell r="AF66">
            <v>0</v>
          </cell>
          <cell r="AG66">
            <v>0</v>
          </cell>
          <cell r="AH66">
            <v>0</v>
          </cell>
          <cell r="AI66">
            <v>0</v>
          </cell>
          <cell r="AJ66">
            <v>0</v>
          </cell>
          <cell r="AK66">
            <v>0</v>
          </cell>
          <cell r="AL66">
            <v>0</v>
          </cell>
          <cell r="AM66">
            <v>0</v>
          </cell>
          <cell r="AO66">
            <v>0</v>
          </cell>
          <cell r="AQ66">
            <v>0</v>
          </cell>
          <cell r="AS66">
            <v>0</v>
          </cell>
          <cell r="AT66">
            <v>0</v>
          </cell>
          <cell r="AU66">
            <v>0</v>
          </cell>
          <cell r="AV66">
            <v>0</v>
          </cell>
          <cell r="AW66">
            <v>0</v>
          </cell>
          <cell r="AX66">
            <v>0</v>
          </cell>
          <cell r="AZ66">
            <v>0</v>
          </cell>
          <cell r="BA66">
            <v>0</v>
          </cell>
          <cell r="BB66">
            <v>19587</v>
          </cell>
          <cell r="BC66">
            <v>0</v>
          </cell>
          <cell r="BD66">
            <v>19587</v>
          </cell>
          <cell r="BE66">
            <v>0</v>
          </cell>
        </row>
        <row r="67">
          <cell r="A67" t="str">
            <v>t350003</v>
          </cell>
          <cell r="B67" t="str">
            <v>t35</v>
          </cell>
          <cell r="C67" t="str">
            <v>Bïi Nh­ H­¬ng</v>
          </cell>
          <cell r="D67">
            <v>1</v>
          </cell>
          <cell r="E67">
            <v>3.46</v>
          </cell>
          <cell r="G67">
            <v>1573200</v>
          </cell>
          <cell r="H67">
            <v>1573200</v>
          </cell>
          <cell r="I67">
            <v>1573200</v>
          </cell>
          <cell r="J67">
            <v>8000</v>
          </cell>
          <cell r="M67">
            <v>54211</v>
          </cell>
          <cell r="N67">
            <v>62211</v>
          </cell>
          <cell r="O67">
            <v>629280</v>
          </cell>
          <cell r="P67">
            <v>0</v>
          </cell>
          <cell r="R67">
            <v>629280</v>
          </cell>
          <cell r="Y67">
            <v>0</v>
          </cell>
          <cell r="AA67">
            <v>0</v>
          </cell>
          <cell r="AC67">
            <v>0</v>
          </cell>
          <cell r="AD67">
            <v>24</v>
          </cell>
          <cell r="AE67">
            <v>144000</v>
          </cell>
          <cell r="AF67">
            <v>0</v>
          </cell>
          <cell r="AG67">
            <v>0</v>
          </cell>
          <cell r="AH67">
            <v>0</v>
          </cell>
          <cell r="AI67">
            <v>429536</v>
          </cell>
          <cell r="AJ67">
            <v>2838227</v>
          </cell>
          <cell r="AK67">
            <v>36330</v>
          </cell>
          <cell r="AL67">
            <v>7266</v>
          </cell>
          <cell r="AM67">
            <v>0</v>
          </cell>
          <cell r="AO67">
            <v>0</v>
          </cell>
          <cell r="AQ67">
            <v>429536</v>
          </cell>
          <cell r="AR67">
            <v>1500000</v>
          </cell>
          <cell r="AS67">
            <v>1973132</v>
          </cell>
          <cell r="AT67">
            <v>865095</v>
          </cell>
          <cell r="AU67">
            <v>28000</v>
          </cell>
          <cell r="AV67">
            <v>837095</v>
          </cell>
          <cell r="AW67">
            <v>2776016</v>
          </cell>
          <cell r="AX67">
            <v>1717200</v>
          </cell>
          <cell r="AZ67">
            <v>1058816</v>
          </cell>
          <cell r="BA67">
            <v>2776016</v>
          </cell>
          <cell r="BB67">
            <v>258600</v>
          </cell>
          <cell r="BC67">
            <v>223984</v>
          </cell>
          <cell r="BD67">
            <v>34616</v>
          </cell>
          <cell r="BE67">
            <v>1573200</v>
          </cell>
        </row>
        <row r="68">
          <cell r="A68" t="str">
            <v>t350004</v>
          </cell>
          <cell r="B68" t="str">
            <v>t35</v>
          </cell>
          <cell r="C68" t="str">
            <v>NguyÔn Duy Long</v>
          </cell>
          <cell r="D68">
            <v>1</v>
          </cell>
          <cell r="E68">
            <v>3.46</v>
          </cell>
          <cell r="G68">
            <v>1277300</v>
          </cell>
          <cell r="H68">
            <v>1277300</v>
          </cell>
          <cell r="I68">
            <v>1277300</v>
          </cell>
          <cell r="J68">
            <v>8000</v>
          </cell>
          <cell r="M68">
            <v>33811</v>
          </cell>
          <cell r="N68">
            <v>41811</v>
          </cell>
          <cell r="O68">
            <v>510920</v>
          </cell>
          <cell r="P68">
            <v>0</v>
          </cell>
          <cell r="R68">
            <v>510920</v>
          </cell>
          <cell r="Y68">
            <v>0</v>
          </cell>
          <cell r="AA68">
            <v>0</v>
          </cell>
          <cell r="AC68">
            <v>0</v>
          </cell>
          <cell r="AD68">
            <v>21</v>
          </cell>
          <cell r="AE68">
            <v>126000</v>
          </cell>
          <cell r="AF68">
            <v>0</v>
          </cell>
          <cell r="AG68">
            <v>0</v>
          </cell>
          <cell r="AH68">
            <v>0</v>
          </cell>
          <cell r="AI68">
            <v>454732</v>
          </cell>
          <cell r="AJ68">
            <v>2410763</v>
          </cell>
          <cell r="AK68">
            <v>36330</v>
          </cell>
          <cell r="AL68">
            <v>7266</v>
          </cell>
          <cell r="AM68">
            <v>0</v>
          </cell>
          <cell r="AO68">
            <v>0</v>
          </cell>
          <cell r="AQ68">
            <v>454732</v>
          </cell>
          <cell r="AR68">
            <v>1100000</v>
          </cell>
          <cell r="AS68">
            <v>1598328</v>
          </cell>
          <cell r="AT68">
            <v>812435</v>
          </cell>
          <cell r="AU68">
            <v>24000</v>
          </cell>
          <cell r="AV68">
            <v>788435</v>
          </cell>
          <cell r="AW68">
            <v>2368952</v>
          </cell>
          <cell r="AX68">
            <v>1403300</v>
          </cell>
          <cell r="AZ68">
            <v>965652</v>
          </cell>
          <cell r="BA68">
            <v>2368952</v>
          </cell>
          <cell r="BB68">
            <v>19400</v>
          </cell>
          <cell r="BC68">
            <v>0</v>
          </cell>
          <cell r="BD68">
            <v>19400</v>
          </cell>
          <cell r="BE68">
            <v>1277300</v>
          </cell>
        </row>
        <row r="69">
          <cell r="A69" t="str">
            <v>t350005</v>
          </cell>
          <cell r="B69" t="str">
            <v>t35</v>
          </cell>
          <cell r="C69" t="str">
            <v>Vò V¨n VËn</v>
          </cell>
          <cell r="D69">
            <v>1</v>
          </cell>
          <cell r="E69">
            <v>3.46</v>
          </cell>
          <cell r="G69">
            <v>742700</v>
          </cell>
          <cell r="H69">
            <v>742700</v>
          </cell>
          <cell r="I69">
            <v>1273670</v>
          </cell>
          <cell r="J69">
            <v>6000</v>
          </cell>
          <cell r="N69">
            <v>6000</v>
          </cell>
          <cell r="O69">
            <v>297080</v>
          </cell>
          <cell r="P69">
            <v>0</v>
          </cell>
          <cell r="R69">
            <v>297080</v>
          </cell>
          <cell r="X69">
            <v>530970</v>
          </cell>
          <cell r="Y69">
            <v>530970</v>
          </cell>
          <cell r="AA69">
            <v>0</v>
          </cell>
          <cell r="AC69">
            <v>0</v>
          </cell>
          <cell r="AD69">
            <v>13</v>
          </cell>
          <cell r="AE69">
            <v>78000</v>
          </cell>
          <cell r="AF69">
            <v>0</v>
          </cell>
          <cell r="AG69">
            <v>0</v>
          </cell>
          <cell r="AH69">
            <v>0</v>
          </cell>
          <cell r="AI69">
            <v>434740</v>
          </cell>
          <cell r="AJ69">
            <v>2089490</v>
          </cell>
          <cell r="AK69">
            <v>36330</v>
          </cell>
          <cell r="AL69">
            <v>7266</v>
          </cell>
          <cell r="AM69">
            <v>0</v>
          </cell>
          <cell r="AO69">
            <v>0</v>
          </cell>
          <cell r="AQ69">
            <v>434740</v>
          </cell>
          <cell r="AR69">
            <v>1000000</v>
          </cell>
          <cell r="AS69">
            <v>1478336</v>
          </cell>
          <cell r="AT69">
            <v>611154</v>
          </cell>
          <cell r="AU69">
            <v>21000</v>
          </cell>
          <cell r="AV69">
            <v>590154</v>
          </cell>
          <cell r="AW69">
            <v>2083490</v>
          </cell>
          <cell r="AX69">
            <v>1351670</v>
          </cell>
          <cell r="AZ69">
            <v>731820</v>
          </cell>
          <cell r="BA69">
            <v>2083490</v>
          </cell>
          <cell r="BB69">
            <v>276200</v>
          </cell>
          <cell r="BC69">
            <v>239800</v>
          </cell>
          <cell r="BD69">
            <v>36400</v>
          </cell>
          <cell r="BE69">
            <v>742700</v>
          </cell>
        </row>
        <row r="70">
          <cell r="A70" t="str">
            <v>t350006</v>
          </cell>
          <cell r="B70" t="str">
            <v>t35</v>
          </cell>
          <cell r="C70" t="str">
            <v>Vò V¨n Phong</v>
          </cell>
          <cell r="D70">
            <v>1</v>
          </cell>
          <cell r="E70">
            <v>3.46</v>
          </cell>
          <cell r="G70">
            <v>1452000</v>
          </cell>
          <cell r="H70">
            <v>1452000</v>
          </cell>
          <cell r="I70">
            <v>1522000</v>
          </cell>
          <cell r="J70">
            <v>8000</v>
          </cell>
          <cell r="M70">
            <v>56411</v>
          </cell>
          <cell r="N70">
            <v>64411</v>
          </cell>
          <cell r="O70">
            <v>580800</v>
          </cell>
          <cell r="P70">
            <v>0</v>
          </cell>
          <cell r="Q70">
            <v>24500</v>
          </cell>
          <cell r="R70">
            <v>605300</v>
          </cell>
          <cell r="W70">
            <v>70000</v>
          </cell>
          <cell r="Y70">
            <v>70000</v>
          </cell>
          <cell r="AA70">
            <v>0</v>
          </cell>
          <cell r="AC70">
            <v>0</v>
          </cell>
          <cell r="AD70">
            <v>27</v>
          </cell>
          <cell r="AE70">
            <v>162000</v>
          </cell>
          <cell r="AF70">
            <v>0</v>
          </cell>
          <cell r="AG70">
            <v>0</v>
          </cell>
          <cell r="AH70">
            <v>0</v>
          </cell>
          <cell r="AI70">
            <v>469974</v>
          </cell>
          <cell r="AJ70">
            <v>2823685</v>
          </cell>
          <cell r="AK70">
            <v>36330</v>
          </cell>
          <cell r="AL70">
            <v>7266</v>
          </cell>
          <cell r="AM70">
            <v>0</v>
          </cell>
          <cell r="AO70">
            <v>0</v>
          </cell>
          <cell r="AQ70">
            <v>469974</v>
          </cell>
          <cell r="AR70">
            <v>1500000</v>
          </cell>
          <cell r="AS70">
            <v>2013570</v>
          </cell>
          <cell r="AT70">
            <v>810115</v>
          </cell>
          <cell r="AU70">
            <v>28000</v>
          </cell>
          <cell r="AV70">
            <v>782115</v>
          </cell>
          <cell r="AW70">
            <v>2759274</v>
          </cell>
          <cell r="AX70">
            <v>1684000</v>
          </cell>
          <cell r="AZ70">
            <v>1075274</v>
          </cell>
          <cell r="BA70">
            <v>2759274</v>
          </cell>
          <cell r="BB70">
            <v>19400</v>
          </cell>
          <cell r="BC70">
            <v>0</v>
          </cell>
          <cell r="BD70">
            <v>19400</v>
          </cell>
          <cell r="BE70">
            <v>1522000</v>
          </cell>
        </row>
        <row r="71">
          <cell r="A71" t="str">
            <v>t350007</v>
          </cell>
          <cell r="B71" t="str">
            <v>t35</v>
          </cell>
          <cell r="C71" t="str">
            <v>Vò Ngäc Quang</v>
          </cell>
          <cell r="D71">
            <v>1</v>
          </cell>
          <cell r="E71">
            <v>3.46</v>
          </cell>
          <cell r="G71">
            <v>1675600</v>
          </cell>
          <cell r="H71">
            <v>1675600</v>
          </cell>
          <cell r="I71">
            <v>1675600</v>
          </cell>
          <cell r="J71">
            <v>8000</v>
          </cell>
          <cell r="M71">
            <v>64611</v>
          </cell>
          <cell r="N71">
            <v>72611</v>
          </cell>
          <cell r="O71">
            <v>670240</v>
          </cell>
          <cell r="P71">
            <v>0</v>
          </cell>
          <cell r="R71">
            <v>670240</v>
          </cell>
          <cell r="Y71">
            <v>0</v>
          </cell>
          <cell r="AA71">
            <v>0</v>
          </cell>
          <cell r="AC71">
            <v>0</v>
          </cell>
          <cell r="AD71">
            <v>28</v>
          </cell>
          <cell r="AE71">
            <v>168000</v>
          </cell>
          <cell r="AF71">
            <v>0</v>
          </cell>
          <cell r="AG71">
            <v>0</v>
          </cell>
          <cell r="AH71">
            <v>0</v>
          </cell>
          <cell r="AI71">
            <v>468641</v>
          </cell>
          <cell r="AJ71">
            <v>3055092</v>
          </cell>
          <cell r="AK71">
            <v>36330</v>
          </cell>
          <cell r="AL71">
            <v>7266</v>
          </cell>
          <cell r="AM71">
            <v>0</v>
          </cell>
          <cell r="AO71">
            <v>0</v>
          </cell>
          <cell r="AQ71">
            <v>468641</v>
          </cell>
          <cell r="AR71">
            <v>1500000</v>
          </cell>
          <cell r="AS71">
            <v>2012237</v>
          </cell>
          <cell r="AT71">
            <v>1042855</v>
          </cell>
          <cell r="AU71">
            <v>31000</v>
          </cell>
          <cell r="AV71">
            <v>1011855</v>
          </cell>
          <cell r="AW71">
            <v>2982481</v>
          </cell>
          <cell r="AX71">
            <v>1843600</v>
          </cell>
          <cell r="AZ71">
            <v>1138881</v>
          </cell>
          <cell r="BA71">
            <v>2982481</v>
          </cell>
          <cell r="BB71">
            <v>276200</v>
          </cell>
          <cell r="BC71">
            <v>239800</v>
          </cell>
          <cell r="BD71">
            <v>36400</v>
          </cell>
          <cell r="BE71">
            <v>1675600</v>
          </cell>
        </row>
        <row r="72">
          <cell r="A72" t="str">
            <v>t350008</v>
          </cell>
          <cell r="B72" t="str">
            <v>t35</v>
          </cell>
          <cell r="C72" t="str">
            <v>L­¬ng V¨n An</v>
          </cell>
          <cell r="D72">
            <v>1</v>
          </cell>
          <cell r="E72">
            <v>3.46</v>
          </cell>
          <cell r="G72">
            <v>1098400</v>
          </cell>
          <cell r="H72">
            <v>1098400</v>
          </cell>
          <cell r="I72">
            <v>1098400</v>
          </cell>
          <cell r="J72">
            <v>8000</v>
          </cell>
          <cell r="M72">
            <v>26711</v>
          </cell>
          <cell r="N72">
            <v>34711</v>
          </cell>
          <cell r="O72">
            <v>439360</v>
          </cell>
          <cell r="P72">
            <v>0</v>
          </cell>
          <cell r="R72">
            <v>439360</v>
          </cell>
          <cell r="Y72">
            <v>0</v>
          </cell>
          <cell r="AA72">
            <v>0</v>
          </cell>
          <cell r="AC72">
            <v>0</v>
          </cell>
          <cell r="AD72">
            <v>21</v>
          </cell>
          <cell r="AE72">
            <v>126000</v>
          </cell>
          <cell r="AF72">
            <v>0</v>
          </cell>
          <cell r="AG72">
            <v>0</v>
          </cell>
          <cell r="AH72">
            <v>0</v>
          </cell>
          <cell r="AI72">
            <v>414678</v>
          </cell>
          <cell r="AJ72">
            <v>2113149</v>
          </cell>
          <cell r="AK72">
            <v>36330</v>
          </cell>
          <cell r="AL72">
            <v>7266</v>
          </cell>
          <cell r="AM72">
            <v>0</v>
          </cell>
          <cell r="AO72">
            <v>0</v>
          </cell>
          <cell r="AQ72">
            <v>414678</v>
          </cell>
          <cell r="AR72">
            <v>1000000</v>
          </cell>
          <cell r="AS72">
            <v>1458274</v>
          </cell>
          <cell r="AT72">
            <v>654875</v>
          </cell>
          <cell r="AU72">
            <v>21000</v>
          </cell>
          <cell r="AV72">
            <v>633875</v>
          </cell>
          <cell r="AW72">
            <v>2078438</v>
          </cell>
          <cell r="AX72">
            <v>1224400</v>
          </cell>
          <cell r="AZ72">
            <v>854038</v>
          </cell>
          <cell r="BA72">
            <v>2078438</v>
          </cell>
          <cell r="BB72">
            <v>15500</v>
          </cell>
          <cell r="BC72">
            <v>0</v>
          </cell>
          <cell r="BD72">
            <v>15500</v>
          </cell>
          <cell r="BE72">
            <v>1098400</v>
          </cell>
        </row>
        <row r="73">
          <cell r="A73" t="str">
            <v>t350009</v>
          </cell>
          <cell r="B73" t="str">
            <v>t35</v>
          </cell>
          <cell r="C73" t="str">
            <v>Bïi Quang T¸ch</v>
          </cell>
          <cell r="D73">
            <v>1</v>
          </cell>
          <cell r="E73">
            <v>3.46</v>
          </cell>
          <cell r="G73">
            <v>1441300</v>
          </cell>
          <cell r="H73">
            <v>1441300</v>
          </cell>
          <cell r="I73">
            <v>1441300</v>
          </cell>
          <cell r="J73">
            <v>8000</v>
          </cell>
          <cell r="M73">
            <v>49011</v>
          </cell>
          <cell r="N73">
            <v>57011</v>
          </cell>
          <cell r="O73">
            <v>576520</v>
          </cell>
          <cell r="P73">
            <v>0</v>
          </cell>
          <cell r="R73">
            <v>576520</v>
          </cell>
          <cell r="Y73">
            <v>0</v>
          </cell>
          <cell r="AA73">
            <v>0</v>
          </cell>
          <cell r="AC73">
            <v>0</v>
          </cell>
          <cell r="AD73">
            <v>24</v>
          </cell>
          <cell r="AE73">
            <v>144000</v>
          </cell>
          <cell r="AF73">
            <v>0</v>
          </cell>
          <cell r="AG73">
            <v>0</v>
          </cell>
          <cell r="AH73">
            <v>0</v>
          </cell>
          <cell r="AI73">
            <v>365640</v>
          </cell>
          <cell r="AJ73">
            <v>2584471</v>
          </cell>
          <cell r="AK73">
            <v>36330</v>
          </cell>
          <cell r="AL73">
            <v>7266</v>
          </cell>
          <cell r="AM73">
            <v>0</v>
          </cell>
          <cell r="AO73">
            <v>0</v>
          </cell>
          <cell r="AQ73">
            <v>365640</v>
          </cell>
          <cell r="AR73">
            <v>1000000</v>
          </cell>
          <cell r="AS73">
            <v>1409236</v>
          </cell>
          <cell r="AT73">
            <v>1175235</v>
          </cell>
          <cell r="AU73">
            <v>26000</v>
          </cell>
          <cell r="AV73">
            <v>1149235</v>
          </cell>
          <cell r="AW73">
            <v>2527460</v>
          </cell>
          <cell r="AX73">
            <v>1585300</v>
          </cell>
          <cell r="AZ73">
            <v>942160</v>
          </cell>
          <cell r="BA73">
            <v>2527460</v>
          </cell>
          <cell r="BB73">
            <v>276200</v>
          </cell>
          <cell r="BC73">
            <v>239800</v>
          </cell>
          <cell r="BD73">
            <v>36400</v>
          </cell>
          <cell r="BE73">
            <v>1441300</v>
          </cell>
        </row>
        <row r="74">
          <cell r="A74" t="str">
            <v>t350010</v>
          </cell>
          <cell r="B74" t="str">
            <v>t35</v>
          </cell>
          <cell r="C74" t="str">
            <v>§inh V¨n Nhí</v>
          </cell>
          <cell r="D74">
            <v>1</v>
          </cell>
          <cell r="E74">
            <v>3.46</v>
          </cell>
          <cell r="G74">
            <v>600200</v>
          </cell>
          <cell r="H74">
            <v>600200</v>
          </cell>
          <cell r="I74">
            <v>600200</v>
          </cell>
          <cell r="J74">
            <v>2000</v>
          </cell>
          <cell r="M74">
            <v>18211</v>
          </cell>
          <cell r="N74">
            <v>20211</v>
          </cell>
          <cell r="O74">
            <v>240080</v>
          </cell>
          <cell r="P74">
            <v>0</v>
          </cell>
          <cell r="R74">
            <v>240080</v>
          </cell>
          <cell r="Y74">
            <v>0</v>
          </cell>
          <cell r="AA74">
            <v>0</v>
          </cell>
          <cell r="AC74">
            <v>0</v>
          </cell>
          <cell r="AD74">
            <v>12</v>
          </cell>
          <cell r="AE74">
            <v>72000</v>
          </cell>
          <cell r="AF74">
            <v>0</v>
          </cell>
          <cell r="AG74">
            <v>0</v>
          </cell>
          <cell r="AH74">
            <v>0</v>
          </cell>
          <cell r="AI74">
            <v>382496</v>
          </cell>
          <cell r="AJ74">
            <v>1314987</v>
          </cell>
          <cell r="AK74">
            <v>36330</v>
          </cell>
          <cell r="AL74">
            <v>7266</v>
          </cell>
          <cell r="AM74">
            <v>0</v>
          </cell>
          <cell r="AO74">
            <v>0</v>
          </cell>
          <cell r="AQ74">
            <v>382496</v>
          </cell>
          <cell r="AR74">
            <v>500000</v>
          </cell>
          <cell r="AS74">
            <v>926092</v>
          </cell>
          <cell r="AT74">
            <v>388895</v>
          </cell>
          <cell r="AU74">
            <v>13000</v>
          </cell>
          <cell r="AV74">
            <v>375895</v>
          </cell>
          <cell r="AW74">
            <v>1294776</v>
          </cell>
          <cell r="AX74">
            <v>672200</v>
          </cell>
          <cell r="AZ74">
            <v>622576</v>
          </cell>
          <cell r="BA74">
            <v>1294776</v>
          </cell>
          <cell r="BB74">
            <v>276200</v>
          </cell>
          <cell r="BC74">
            <v>239800</v>
          </cell>
          <cell r="BD74">
            <v>36400</v>
          </cell>
          <cell r="BE74">
            <v>600200</v>
          </cell>
        </row>
        <row r="75">
          <cell r="A75" t="str">
            <v>t350011</v>
          </cell>
          <cell r="B75" t="str">
            <v>t35</v>
          </cell>
          <cell r="C75" t="str">
            <v>§inh Huy §«ng</v>
          </cell>
          <cell r="D75">
            <v>1</v>
          </cell>
          <cell r="E75">
            <v>3.46</v>
          </cell>
          <cell r="G75">
            <v>1245000</v>
          </cell>
          <cell r="H75">
            <v>1245000</v>
          </cell>
          <cell r="I75">
            <v>1245000</v>
          </cell>
          <cell r="J75">
            <v>8000</v>
          </cell>
          <cell r="M75">
            <v>19111</v>
          </cell>
          <cell r="N75">
            <v>27111</v>
          </cell>
          <cell r="O75">
            <v>498000</v>
          </cell>
          <cell r="P75">
            <v>0</v>
          </cell>
          <cell r="R75">
            <v>498000</v>
          </cell>
          <cell r="Y75">
            <v>0</v>
          </cell>
          <cell r="AA75">
            <v>0</v>
          </cell>
          <cell r="AC75">
            <v>0</v>
          </cell>
          <cell r="AD75">
            <v>21</v>
          </cell>
          <cell r="AE75">
            <v>126000</v>
          </cell>
          <cell r="AF75">
            <v>0</v>
          </cell>
          <cell r="AG75">
            <v>0</v>
          </cell>
          <cell r="AH75">
            <v>0</v>
          </cell>
          <cell r="AI75">
            <v>431576</v>
          </cell>
          <cell r="AJ75">
            <v>2327687</v>
          </cell>
          <cell r="AK75">
            <v>36330</v>
          </cell>
          <cell r="AL75">
            <v>7266</v>
          </cell>
          <cell r="AM75">
            <v>0</v>
          </cell>
          <cell r="AO75">
            <v>0</v>
          </cell>
          <cell r="AQ75">
            <v>431576</v>
          </cell>
          <cell r="AR75">
            <v>1000000</v>
          </cell>
          <cell r="AS75">
            <v>1475172</v>
          </cell>
          <cell r="AT75">
            <v>852515</v>
          </cell>
          <cell r="AU75">
            <v>23000</v>
          </cell>
          <cell r="AV75">
            <v>829515</v>
          </cell>
          <cell r="AW75">
            <v>2300576</v>
          </cell>
          <cell r="AX75">
            <v>1371000</v>
          </cell>
          <cell r="AZ75">
            <v>929576</v>
          </cell>
          <cell r="BA75">
            <v>2300576</v>
          </cell>
          <cell r="BB75">
            <v>276200</v>
          </cell>
          <cell r="BC75">
            <v>239800</v>
          </cell>
          <cell r="BD75">
            <v>36400</v>
          </cell>
          <cell r="BE75">
            <v>1245000</v>
          </cell>
        </row>
        <row r="76">
          <cell r="A76" t="str">
            <v>t350012</v>
          </cell>
          <cell r="B76" t="str">
            <v>t35</v>
          </cell>
          <cell r="C76" t="str">
            <v>T¹ B¸ Th¾ng</v>
          </cell>
          <cell r="D76">
            <v>1</v>
          </cell>
          <cell r="E76">
            <v>3.46</v>
          </cell>
          <cell r="G76">
            <v>1482600</v>
          </cell>
          <cell r="H76">
            <v>1482600</v>
          </cell>
          <cell r="I76">
            <v>1482600</v>
          </cell>
          <cell r="J76">
            <v>8000</v>
          </cell>
          <cell r="M76">
            <v>37411</v>
          </cell>
          <cell r="N76">
            <v>45411</v>
          </cell>
          <cell r="O76">
            <v>593040</v>
          </cell>
          <cell r="P76">
            <v>0</v>
          </cell>
          <cell r="R76">
            <v>593040</v>
          </cell>
          <cell r="Y76">
            <v>0</v>
          </cell>
          <cell r="AA76">
            <v>0</v>
          </cell>
          <cell r="AC76">
            <v>0</v>
          </cell>
          <cell r="AD76">
            <v>27</v>
          </cell>
          <cell r="AE76">
            <v>162000</v>
          </cell>
          <cell r="AF76">
            <v>0</v>
          </cell>
          <cell r="AG76">
            <v>0</v>
          </cell>
          <cell r="AH76">
            <v>0</v>
          </cell>
          <cell r="AI76">
            <v>455562</v>
          </cell>
          <cell r="AJ76">
            <v>2738613</v>
          </cell>
          <cell r="AK76">
            <v>36330</v>
          </cell>
          <cell r="AL76">
            <v>7266</v>
          </cell>
          <cell r="AM76">
            <v>0</v>
          </cell>
          <cell r="AO76">
            <v>0</v>
          </cell>
          <cell r="AQ76">
            <v>455562</v>
          </cell>
          <cell r="AR76">
            <v>1000000</v>
          </cell>
          <cell r="AS76">
            <v>1499158</v>
          </cell>
          <cell r="AT76">
            <v>1239455</v>
          </cell>
          <cell r="AU76">
            <v>27000</v>
          </cell>
          <cell r="AV76">
            <v>1212455</v>
          </cell>
          <cell r="AW76">
            <v>2693202</v>
          </cell>
          <cell r="AX76">
            <v>1644600</v>
          </cell>
          <cell r="AZ76">
            <v>1048602</v>
          </cell>
          <cell r="BA76">
            <v>2693202</v>
          </cell>
          <cell r="BB76">
            <v>267000</v>
          </cell>
          <cell r="BC76">
            <v>231800</v>
          </cell>
          <cell r="BD76">
            <v>35200</v>
          </cell>
          <cell r="BE76">
            <v>1482600</v>
          </cell>
        </row>
        <row r="77">
          <cell r="A77" t="str">
            <v>t350013</v>
          </cell>
          <cell r="B77" t="str">
            <v>t35</v>
          </cell>
          <cell r="C77" t="str">
            <v>Vò V¨n B¸u</v>
          </cell>
          <cell r="D77">
            <v>1</v>
          </cell>
          <cell r="E77">
            <v>3.46</v>
          </cell>
          <cell r="G77">
            <v>1192100</v>
          </cell>
          <cell r="H77">
            <v>1192100</v>
          </cell>
          <cell r="I77">
            <v>1192100</v>
          </cell>
          <cell r="J77">
            <v>6000</v>
          </cell>
          <cell r="M77">
            <v>44500</v>
          </cell>
          <cell r="N77">
            <v>50500</v>
          </cell>
          <cell r="O77">
            <v>476840</v>
          </cell>
          <cell r="P77">
            <v>0</v>
          </cell>
          <cell r="R77">
            <v>476840</v>
          </cell>
          <cell r="Y77">
            <v>0</v>
          </cell>
          <cell r="AA77">
            <v>0</v>
          </cell>
          <cell r="AC77">
            <v>0</v>
          </cell>
          <cell r="AD77">
            <v>19</v>
          </cell>
          <cell r="AE77">
            <v>114000</v>
          </cell>
          <cell r="AF77">
            <v>0</v>
          </cell>
          <cell r="AG77">
            <v>0</v>
          </cell>
          <cell r="AH77">
            <v>0</v>
          </cell>
          <cell r="AI77">
            <v>443077</v>
          </cell>
          <cell r="AJ77">
            <v>2276517</v>
          </cell>
          <cell r="AK77">
            <v>36330</v>
          </cell>
          <cell r="AL77">
            <v>7266</v>
          </cell>
          <cell r="AM77">
            <v>0</v>
          </cell>
          <cell r="AO77">
            <v>0</v>
          </cell>
          <cell r="AQ77">
            <v>443077</v>
          </cell>
          <cell r="AR77">
            <v>1000000</v>
          </cell>
          <cell r="AS77">
            <v>1486673</v>
          </cell>
          <cell r="AT77">
            <v>789844</v>
          </cell>
          <cell r="AU77">
            <v>23000</v>
          </cell>
          <cell r="AV77">
            <v>766844</v>
          </cell>
          <cell r="AW77">
            <v>2226017</v>
          </cell>
          <cell r="AX77">
            <v>1306100</v>
          </cell>
          <cell r="AZ77">
            <v>919917</v>
          </cell>
          <cell r="BA77">
            <v>2226017</v>
          </cell>
          <cell r="BB77">
            <v>258600</v>
          </cell>
          <cell r="BC77">
            <v>224500</v>
          </cell>
          <cell r="BD77">
            <v>34100</v>
          </cell>
          <cell r="BE77">
            <v>1192100</v>
          </cell>
        </row>
        <row r="78">
          <cell r="A78" t="str">
            <v>t350014</v>
          </cell>
          <cell r="B78" t="str">
            <v>t35</v>
          </cell>
          <cell r="C78" t="str">
            <v>NguyÔn §×nh §«ng</v>
          </cell>
          <cell r="D78">
            <v>1</v>
          </cell>
          <cell r="E78">
            <v>2.44</v>
          </cell>
          <cell r="G78">
            <v>1468600</v>
          </cell>
          <cell r="H78">
            <v>1468600</v>
          </cell>
          <cell r="I78">
            <v>1468600</v>
          </cell>
          <cell r="J78">
            <v>6000</v>
          </cell>
          <cell r="M78">
            <v>53611</v>
          </cell>
          <cell r="N78">
            <v>59611</v>
          </cell>
          <cell r="O78">
            <v>587440</v>
          </cell>
          <cell r="P78">
            <v>0</v>
          </cell>
          <cell r="R78">
            <v>587440</v>
          </cell>
          <cell r="Y78">
            <v>0</v>
          </cell>
          <cell r="AA78">
            <v>0</v>
          </cell>
          <cell r="AC78">
            <v>0</v>
          </cell>
          <cell r="AD78">
            <v>24</v>
          </cell>
          <cell r="AE78">
            <v>144000</v>
          </cell>
          <cell r="AF78">
            <v>0</v>
          </cell>
          <cell r="AG78">
            <v>0</v>
          </cell>
          <cell r="AH78">
            <v>0</v>
          </cell>
          <cell r="AI78">
            <v>480933</v>
          </cell>
          <cell r="AJ78">
            <v>2740584</v>
          </cell>
          <cell r="AK78">
            <v>25620</v>
          </cell>
          <cell r="AL78">
            <v>5124</v>
          </cell>
          <cell r="AM78">
            <v>0</v>
          </cell>
          <cell r="AO78">
            <v>0</v>
          </cell>
          <cell r="AQ78">
            <v>480933</v>
          </cell>
          <cell r="AR78">
            <v>1200000</v>
          </cell>
          <cell r="AS78">
            <v>1711677</v>
          </cell>
          <cell r="AT78">
            <v>1028907</v>
          </cell>
          <cell r="AU78">
            <v>27000</v>
          </cell>
          <cell r="AV78">
            <v>1001907</v>
          </cell>
          <cell r="AW78">
            <v>2680973</v>
          </cell>
          <cell r="AX78">
            <v>1612600</v>
          </cell>
          <cell r="AZ78">
            <v>1068373</v>
          </cell>
          <cell r="BA78">
            <v>2680973</v>
          </cell>
          <cell r="BB78">
            <v>276200</v>
          </cell>
          <cell r="BC78">
            <v>239800</v>
          </cell>
          <cell r="BD78">
            <v>36400</v>
          </cell>
          <cell r="BE78">
            <v>1468600</v>
          </cell>
        </row>
        <row r="79">
          <cell r="A79" t="str">
            <v>t350015</v>
          </cell>
          <cell r="B79" t="str">
            <v>t35</v>
          </cell>
          <cell r="C79" t="str">
            <v>L­u Thanh TuÊn</v>
          </cell>
          <cell r="D79">
            <v>1</v>
          </cell>
          <cell r="E79">
            <v>2.44</v>
          </cell>
          <cell r="G79">
            <v>1288800</v>
          </cell>
          <cell r="H79">
            <v>1288800</v>
          </cell>
          <cell r="I79">
            <v>1604100</v>
          </cell>
          <cell r="J79">
            <v>4000</v>
          </cell>
          <cell r="M79">
            <v>43600</v>
          </cell>
          <cell r="N79">
            <v>47600</v>
          </cell>
          <cell r="O79">
            <v>515520</v>
          </cell>
          <cell r="P79">
            <v>0</v>
          </cell>
          <cell r="R79">
            <v>515520</v>
          </cell>
          <cell r="X79">
            <v>315300</v>
          </cell>
          <cell r="Y79">
            <v>315300</v>
          </cell>
          <cell r="AA79">
            <v>0</v>
          </cell>
          <cell r="AC79">
            <v>0</v>
          </cell>
          <cell r="AD79">
            <v>21</v>
          </cell>
          <cell r="AE79">
            <v>126000</v>
          </cell>
          <cell r="AF79">
            <v>0</v>
          </cell>
          <cell r="AG79">
            <v>0</v>
          </cell>
          <cell r="AH79">
            <v>0</v>
          </cell>
          <cell r="AI79">
            <v>481609</v>
          </cell>
          <cell r="AJ79">
            <v>2774829</v>
          </cell>
          <cell r="AK79">
            <v>25620</v>
          </cell>
          <cell r="AL79">
            <v>5124</v>
          </cell>
          <cell r="AM79">
            <v>0</v>
          </cell>
          <cell r="AO79">
            <v>0</v>
          </cell>
          <cell r="AQ79">
            <v>481609</v>
          </cell>
          <cell r="AR79">
            <v>1200000</v>
          </cell>
          <cell r="AS79">
            <v>1712353</v>
          </cell>
          <cell r="AT79">
            <v>1062476</v>
          </cell>
          <cell r="AU79">
            <v>28000</v>
          </cell>
          <cell r="AV79">
            <v>1034476</v>
          </cell>
          <cell r="AW79">
            <v>2727229</v>
          </cell>
          <cell r="AX79">
            <v>1730100</v>
          </cell>
          <cell r="AZ79">
            <v>997129</v>
          </cell>
          <cell r="BA79">
            <v>2727229</v>
          </cell>
          <cell r="BB79">
            <v>276200</v>
          </cell>
          <cell r="BC79">
            <v>239800</v>
          </cell>
          <cell r="BD79">
            <v>36400</v>
          </cell>
          <cell r="BE79">
            <v>1288800</v>
          </cell>
        </row>
        <row r="80">
          <cell r="A80" t="str">
            <v>t350016</v>
          </cell>
          <cell r="B80" t="str">
            <v>t35</v>
          </cell>
          <cell r="C80" t="str">
            <v>NguyÔn V¨n So¸i</v>
          </cell>
          <cell r="D80">
            <v>1</v>
          </cell>
          <cell r="E80">
            <v>2.44</v>
          </cell>
          <cell r="H80">
            <v>0</v>
          </cell>
          <cell r="I80">
            <v>0</v>
          </cell>
          <cell r="N80">
            <v>0</v>
          </cell>
          <cell r="O80">
            <v>0</v>
          </cell>
          <cell r="P80">
            <v>0</v>
          </cell>
          <cell r="R80">
            <v>0</v>
          </cell>
          <cell r="Y80">
            <v>0</v>
          </cell>
          <cell r="AA80">
            <v>0</v>
          </cell>
          <cell r="AC80">
            <v>0</v>
          </cell>
          <cell r="AE80">
            <v>0</v>
          </cell>
          <cell r="AF80">
            <v>0</v>
          </cell>
          <cell r="AG80">
            <v>162600</v>
          </cell>
          <cell r="AH80">
            <v>162600</v>
          </cell>
          <cell r="AI80">
            <v>157137</v>
          </cell>
          <cell r="AJ80">
            <v>319737</v>
          </cell>
          <cell r="AK80">
            <v>25620</v>
          </cell>
          <cell r="AL80">
            <v>5124</v>
          </cell>
          <cell r="AM80">
            <v>0</v>
          </cell>
          <cell r="AO80">
            <v>0</v>
          </cell>
          <cell r="AQ80">
            <v>157137</v>
          </cell>
          <cell r="AS80">
            <v>187881</v>
          </cell>
          <cell r="AT80">
            <v>131856</v>
          </cell>
          <cell r="AU80">
            <v>3000</v>
          </cell>
          <cell r="AV80">
            <v>128856</v>
          </cell>
          <cell r="AW80">
            <v>319737</v>
          </cell>
          <cell r="AX80">
            <v>162600</v>
          </cell>
          <cell r="AZ80">
            <v>157137</v>
          </cell>
          <cell r="BA80">
            <v>319737</v>
          </cell>
          <cell r="BC80">
            <v>0</v>
          </cell>
          <cell r="BD80">
            <v>0</v>
          </cell>
          <cell r="BE80">
            <v>0</v>
          </cell>
        </row>
        <row r="81">
          <cell r="A81" t="str">
            <v>t350017</v>
          </cell>
          <cell r="B81" t="str">
            <v>t35</v>
          </cell>
          <cell r="C81" t="str">
            <v>TrÞnh Quang §øc</v>
          </cell>
          <cell r="D81">
            <v>1</v>
          </cell>
          <cell r="E81">
            <v>2.44</v>
          </cell>
          <cell r="G81">
            <v>1675600</v>
          </cell>
          <cell r="H81">
            <v>1675600</v>
          </cell>
          <cell r="I81">
            <v>1675600</v>
          </cell>
          <cell r="J81">
            <v>8000</v>
          </cell>
          <cell r="M81">
            <v>64611</v>
          </cell>
          <cell r="N81">
            <v>72611</v>
          </cell>
          <cell r="O81">
            <v>670240</v>
          </cell>
          <cell r="P81">
            <v>0</v>
          </cell>
          <cell r="R81">
            <v>670240</v>
          </cell>
          <cell r="Y81">
            <v>0</v>
          </cell>
          <cell r="AA81">
            <v>0</v>
          </cell>
          <cell r="AC81">
            <v>0</v>
          </cell>
          <cell r="AD81">
            <v>28</v>
          </cell>
          <cell r="AE81">
            <v>168000</v>
          </cell>
          <cell r="AF81">
            <v>0</v>
          </cell>
          <cell r="AG81">
            <v>0</v>
          </cell>
          <cell r="AH81">
            <v>0</v>
          </cell>
          <cell r="AI81">
            <v>370345</v>
          </cell>
          <cell r="AJ81">
            <v>2956796</v>
          </cell>
          <cell r="AK81">
            <v>25620</v>
          </cell>
          <cell r="AL81">
            <v>5124</v>
          </cell>
          <cell r="AM81">
            <v>0</v>
          </cell>
          <cell r="AO81">
            <v>0</v>
          </cell>
          <cell r="AQ81">
            <v>370345</v>
          </cell>
          <cell r="AR81">
            <v>1500000</v>
          </cell>
          <cell r="AS81">
            <v>1901089</v>
          </cell>
          <cell r="AT81">
            <v>1055707</v>
          </cell>
          <cell r="AU81">
            <v>30000</v>
          </cell>
          <cell r="AV81">
            <v>1025707</v>
          </cell>
          <cell r="AW81">
            <v>2884185</v>
          </cell>
          <cell r="AX81">
            <v>1843600</v>
          </cell>
          <cell r="AZ81">
            <v>1040585</v>
          </cell>
          <cell r="BA81">
            <v>2884185</v>
          </cell>
          <cell r="BC81">
            <v>0</v>
          </cell>
          <cell r="BD81">
            <v>0</v>
          </cell>
          <cell r="BE81">
            <v>1675600</v>
          </cell>
        </row>
        <row r="82">
          <cell r="A82" t="str">
            <v>t350018</v>
          </cell>
          <cell r="B82" t="str">
            <v>t35</v>
          </cell>
          <cell r="C82" t="str">
            <v>NguyÔn B¸ TrÞnh</v>
          </cell>
          <cell r="D82">
            <v>1</v>
          </cell>
          <cell r="E82">
            <v>1.7</v>
          </cell>
          <cell r="G82">
            <v>1256000</v>
          </cell>
          <cell r="H82">
            <v>1256000</v>
          </cell>
          <cell r="I82">
            <v>1256000</v>
          </cell>
          <cell r="J82">
            <v>8000</v>
          </cell>
          <cell r="M82">
            <v>39211</v>
          </cell>
          <cell r="N82">
            <v>47211</v>
          </cell>
          <cell r="O82">
            <v>502400</v>
          </cell>
          <cell r="P82">
            <v>0</v>
          </cell>
          <cell r="R82">
            <v>502400</v>
          </cell>
          <cell r="Y82">
            <v>0</v>
          </cell>
          <cell r="AA82">
            <v>0</v>
          </cell>
          <cell r="AC82">
            <v>0</v>
          </cell>
          <cell r="AD82">
            <v>24</v>
          </cell>
          <cell r="AE82">
            <v>144000</v>
          </cell>
          <cell r="AF82">
            <v>0</v>
          </cell>
          <cell r="AG82">
            <v>20600</v>
          </cell>
          <cell r="AH82">
            <v>20600</v>
          </cell>
          <cell r="AI82">
            <v>480177</v>
          </cell>
          <cell r="AJ82">
            <v>2450388</v>
          </cell>
          <cell r="AK82">
            <v>17850</v>
          </cell>
          <cell r="AL82">
            <v>3570</v>
          </cell>
          <cell r="AM82">
            <v>0</v>
          </cell>
          <cell r="AO82">
            <v>0</v>
          </cell>
          <cell r="AQ82">
            <v>480177</v>
          </cell>
          <cell r="AR82">
            <v>1200000</v>
          </cell>
          <cell r="AS82">
            <v>1701597</v>
          </cell>
          <cell r="AT82">
            <v>748791</v>
          </cell>
          <cell r="AU82">
            <v>25000</v>
          </cell>
          <cell r="AV82">
            <v>723791</v>
          </cell>
          <cell r="AW82">
            <v>2403177</v>
          </cell>
          <cell r="AX82">
            <v>1420600</v>
          </cell>
          <cell r="AZ82">
            <v>982577</v>
          </cell>
          <cell r="BA82">
            <v>2403177</v>
          </cell>
          <cell r="BC82">
            <v>0</v>
          </cell>
          <cell r="BD82">
            <v>0</v>
          </cell>
          <cell r="BE82">
            <v>1256000</v>
          </cell>
        </row>
        <row r="83">
          <cell r="A83" t="str">
            <v>t350019</v>
          </cell>
          <cell r="B83" t="str">
            <v>t35</v>
          </cell>
          <cell r="C83" t="str">
            <v>Lª Minh Th¶o</v>
          </cell>
          <cell r="D83">
            <v>1</v>
          </cell>
          <cell r="E83">
            <v>1.7</v>
          </cell>
          <cell r="G83">
            <v>359800</v>
          </cell>
          <cell r="H83">
            <v>359800</v>
          </cell>
          <cell r="I83">
            <v>552000</v>
          </cell>
          <cell r="J83">
            <v>2000</v>
          </cell>
          <cell r="M83">
            <v>4300</v>
          </cell>
          <cell r="N83">
            <v>6300</v>
          </cell>
          <cell r="O83">
            <v>143920</v>
          </cell>
          <cell r="P83">
            <v>0</v>
          </cell>
          <cell r="R83">
            <v>143920</v>
          </cell>
          <cell r="X83">
            <v>192200</v>
          </cell>
          <cell r="Y83">
            <v>192200</v>
          </cell>
          <cell r="AA83">
            <v>0</v>
          </cell>
          <cell r="AC83">
            <v>0</v>
          </cell>
          <cell r="AD83">
            <v>6</v>
          </cell>
          <cell r="AE83">
            <v>36000</v>
          </cell>
          <cell r="AF83">
            <v>0</v>
          </cell>
          <cell r="AG83">
            <v>0</v>
          </cell>
          <cell r="AH83">
            <v>0</v>
          </cell>
          <cell r="AI83">
            <v>326717</v>
          </cell>
          <cell r="AJ83">
            <v>1064937</v>
          </cell>
          <cell r="AK83">
            <v>17850</v>
          </cell>
          <cell r="AL83">
            <v>3570</v>
          </cell>
          <cell r="AM83">
            <v>0</v>
          </cell>
          <cell r="AO83">
            <v>0</v>
          </cell>
          <cell r="AQ83">
            <v>326717</v>
          </cell>
          <cell r="AR83">
            <v>500000</v>
          </cell>
          <cell r="AS83">
            <v>848137</v>
          </cell>
          <cell r="AT83">
            <v>216800</v>
          </cell>
          <cell r="AU83">
            <v>11000</v>
          </cell>
          <cell r="AV83">
            <v>205800</v>
          </cell>
          <cell r="AW83">
            <v>1058637</v>
          </cell>
          <cell r="AX83">
            <v>588000</v>
          </cell>
          <cell r="AZ83">
            <v>470637</v>
          </cell>
          <cell r="BA83">
            <v>1058637</v>
          </cell>
          <cell r="BB83">
            <v>276200</v>
          </cell>
          <cell r="BC83">
            <v>239800</v>
          </cell>
          <cell r="BD83">
            <v>36400</v>
          </cell>
          <cell r="BE83">
            <v>359800</v>
          </cell>
        </row>
        <row r="84">
          <cell r="A84" t="str">
            <v>t350020</v>
          </cell>
          <cell r="B84" t="str">
            <v>t35</v>
          </cell>
          <cell r="C84" t="str">
            <v>Ph¹m Ngäc Th¾ng</v>
          </cell>
          <cell r="D84">
            <v>1</v>
          </cell>
          <cell r="E84">
            <v>1.7</v>
          </cell>
          <cell r="G84">
            <v>1543900</v>
          </cell>
          <cell r="H84">
            <v>1543900</v>
          </cell>
          <cell r="I84">
            <v>1543900</v>
          </cell>
          <cell r="J84">
            <v>8000</v>
          </cell>
          <cell r="M84">
            <v>64611</v>
          </cell>
          <cell r="N84">
            <v>72611</v>
          </cell>
          <cell r="O84">
            <v>617560</v>
          </cell>
          <cell r="P84">
            <v>0</v>
          </cell>
          <cell r="R84">
            <v>617560</v>
          </cell>
          <cell r="Y84">
            <v>0</v>
          </cell>
          <cell r="AA84">
            <v>0</v>
          </cell>
          <cell r="AC84">
            <v>0</v>
          </cell>
          <cell r="AD84">
            <v>26</v>
          </cell>
          <cell r="AE84">
            <v>156000</v>
          </cell>
          <cell r="AF84">
            <v>0</v>
          </cell>
          <cell r="AG84">
            <v>0</v>
          </cell>
          <cell r="AH84">
            <v>0</v>
          </cell>
          <cell r="AI84">
            <v>478014</v>
          </cell>
          <cell r="AJ84">
            <v>2868085</v>
          </cell>
          <cell r="AK84">
            <v>17850</v>
          </cell>
          <cell r="AL84">
            <v>3570</v>
          </cell>
          <cell r="AM84">
            <v>0</v>
          </cell>
          <cell r="AO84">
            <v>0</v>
          </cell>
          <cell r="AQ84">
            <v>478014</v>
          </cell>
          <cell r="AR84">
            <v>1300000</v>
          </cell>
          <cell r="AS84">
            <v>1799434</v>
          </cell>
          <cell r="AT84">
            <v>1068651</v>
          </cell>
          <cell r="AU84">
            <v>29000</v>
          </cell>
          <cell r="AV84">
            <v>1039651</v>
          </cell>
          <cell r="AW84">
            <v>2795474</v>
          </cell>
          <cell r="AX84">
            <v>1699900</v>
          </cell>
          <cell r="AZ84">
            <v>1095574</v>
          </cell>
          <cell r="BA84">
            <v>2795474</v>
          </cell>
          <cell r="BB84">
            <v>276200</v>
          </cell>
          <cell r="BC84">
            <v>239800</v>
          </cell>
          <cell r="BD84">
            <v>36400</v>
          </cell>
          <cell r="BE84">
            <v>1543900</v>
          </cell>
        </row>
        <row r="85">
          <cell r="B85" t="str">
            <v>t35 Total</v>
          </cell>
          <cell r="D85">
            <v>19</v>
          </cell>
          <cell r="E85">
            <v>0</v>
          </cell>
          <cell r="F85">
            <v>0</v>
          </cell>
          <cell r="G85">
            <v>22633114</v>
          </cell>
          <cell r="H85">
            <v>22633114</v>
          </cell>
          <cell r="I85">
            <v>23762584</v>
          </cell>
          <cell r="J85">
            <v>122000</v>
          </cell>
          <cell r="K85">
            <v>0</v>
          </cell>
          <cell r="L85">
            <v>0</v>
          </cell>
          <cell r="M85">
            <v>720676</v>
          </cell>
          <cell r="N85">
            <v>842676</v>
          </cell>
          <cell r="O85">
            <v>9053040</v>
          </cell>
          <cell r="P85">
            <v>0</v>
          </cell>
          <cell r="Q85">
            <v>24500</v>
          </cell>
          <cell r="R85">
            <v>9077540</v>
          </cell>
          <cell r="S85">
            <v>21000</v>
          </cell>
          <cell r="T85">
            <v>0</v>
          </cell>
          <cell r="U85">
            <v>0</v>
          </cell>
          <cell r="V85">
            <v>0</v>
          </cell>
          <cell r="W85">
            <v>70000</v>
          </cell>
          <cell r="X85">
            <v>1038470</v>
          </cell>
          <cell r="Y85">
            <v>1108470</v>
          </cell>
          <cell r="Z85">
            <v>0</v>
          </cell>
          <cell r="AA85">
            <v>0</v>
          </cell>
          <cell r="AB85">
            <v>0</v>
          </cell>
          <cell r="AC85">
            <v>0</v>
          </cell>
          <cell r="AD85">
            <v>388</v>
          </cell>
          <cell r="AE85">
            <v>2328000</v>
          </cell>
          <cell r="AF85">
            <v>0</v>
          </cell>
          <cell r="AG85">
            <v>183200</v>
          </cell>
          <cell r="AH85">
            <v>183200</v>
          </cell>
          <cell r="AI85">
            <v>8057961</v>
          </cell>
          <cell r="AJ85">
            <v>44251961</v>
          </cell>
          <cell r="AK85">
            <v>581280</v>
          </cell>
          <cell r="AL85">
            <v>116256</v>
          </cell>
          <cell r="AM85">
            <v>0</v>
          </cell>
          <cell r="AN85">
            <v>0</v>
          </cell>
          <cell r="AO85">
            <v>0</v>
          </cell>
          <cell r="AP85">
            <v>0</v>
          </cell>
          <cell r="AQ85">
            <v>8057961</v>
          </cell>
          <cell r="AR85">
            <v>20000000</v>
          </cell>
          <cell r="AS85">
            <v>28755497</v>
          </cell>
          <cell r="AT85">
            <v>15496464</v>
          </cell>
          <cell r="AU85">
            <v>443000</v>
          </cell>
          <cell r="AV85">
            <v>15053464</v>
          </cell>
          <cell r="AW85">
            <v>43409285</v>
          </cell>
          <cell r="AX85">
            <v>26273784</v>
          </cell>
          <cell r="AY85">
            <v>0</v>
          </cell>
          <cell r="AZ85">
            <v>17135501</v>
          </cell>
          <cell r="BA85">
            <v>43409285</v>
          </cell>
          <cell r="BB85">
            <v>3343887</v>
          </cell>
          <cell r="BC85">
            <v>2838484</v>
          </cell>
          <cell r="BD85">
            <v>505403</v>
          </cell>
          <cell r="BE85">
            <v>22703114</v>
          </cell>
        </row>
        <row r="86">
          <cell r="A86" t="str">
            <v>t360001</v>
          </cell>
          <cell r="B86" t="str">
            <v>t36</v>
          </cell>
          <cell r="C86" t="str">
            <v>NguyÔn §øc ThuËn</v>
          </cell>
          <cell r="D86">
            <v>1</v>
          </cell>
          <cell r="E86">
            <v>3.46</v>
          </cell>
          <cell r="G86">
            <v>902700</v>
          </cell>
          <cell r="H86">
            <v>902700</v>
          </cell>
          <cell r="I86">
            <v>1203700</v>
          </cell>
          <cell r="J86">
            <v>8000</v>
          </cell>
          <cell r="M86">
            <v>35100</v>
          </cell>
          <cell r="N86">
            <v>43100</v>
          </cell>
          <cell r="O86">
            <v>361080</v>
          </cell>
          <cell r="P86">
            <v>0</v>
          </cell>
          <cell r="Q86">
            <v>98000</v>
          </cell>
          <cell r="R86">
            <v>459080</v>
          </cell>
          <cell r="S86">
            <v>21000</v>
          </cell>
          <cell r="W86">
            <v>280000</v>
          </cell>
          <cell r="Y86">
            <v>280000</v>
          </cell>
          <cell r="AA86">
            <v>0</v>
          </cell>
          <cell r="AC86">
            <v>0</v>
          </cell>
          <cell r="AD86">
            <v>22</v>
          </cell>
          <cell r="AE86">
            <v>132000</v>
          </cell>
          <cell r="AF86">
            <v>0</v>
          </cell>
          <cell r="AG86">
            <v>0</v>
          </cell>
          <cell r="AH86">
            <v>0</v>
          </cell>
          <cell r="AI86">
            <v>623968</v>
          </cell>
          <cell r="AJ86">
            <v>2461848</v>
          </cell>
          <cell r="AK86">
            <v>36330</v>
          </cell>
          <cell r="AL86">
            <v>7266</v>
          </cell>
          <cell r="AM86">
            <v>0</v>
          </cell>
          <cell r="AO86">
            <v>0</v>
          </cell>
          <cell r="AQ86">
            <v>623968</v>
          </cell>
          <cell r="AR86">
            <v>1000000</v>
          </cell>
          <cell r="AS86">
            <v>1667564</v>
          </cell>
          <cell r="AT86">
            <v>794284</v>
          </cell>
          <cell r="AU86">
            <v>25000</v>
          </cell>
          <cell r="AV86">
            <v>769284</v>
          </cell>
          <cell r="AW86">
            <v>2418748</v>
          </cell>
          <cell r="AX86">
            <v>1335700</v>
          </cell>
          <cell r="AZ86">
            <v>1083048</v>
          </cell>
          <cell r="BA86">
            <v>2418748</v>
          </cell>
          <cell r="BB86">
            <v>310888</v>
          </cell>
          <cell r="BC86">
            <v>247551</v>
          </cell>
          <cell r="BD86">
            <v>63337</v>
          </cell>
          <cell r="BE86">
            <v>1182700</v>
          </cell>
        </row>
        <row r="87">
          <cell r="A87" t="str">
            <v>t360002</v>
          </cell>
          <cell r="B87" t="str">
            <v>t36</v>
          </cell>
          <cell r="C87" t="str">
            <v xml:space="preserve">Ph¹m V¨n Nu«i </v>
          </cell>
          <cell r="D87">
            <v>1</v>
          </cell>
          <cell r="E87">
            <v>3.46</v>
          </cell>
          <cell r="G87">
            <v>1335336</v>
          </cell>
          <cell r="H87">
            <v>1335336</v>
          </cell>
          <cell r="I87">
            <v>1335336</v>
          </cell>
          <cell r="J87">
            <v>8000</v>
          </cell>
          <cell r="M87">
            <v>38369</v>
          </cell>
          <cell r="N87">
            <v>46369</v>
          </cell>
          <cell r="O87">
            <v>534130</v>
          </cell>
          <cell r="P87">
            <v>0</v>
          </cell>
          <cell r="R87">
            <v>534130</v>
          </cell>
          <cell r="Y87">
            <v>0</v>
          </cell>
          <cell r="AA87">
            <v>0</v>
          </cell>
          <cell r="AC87">
            <v>0</v>
          </cell>
          <cell r="AD87">
            <v>22</v>
          </cell>
          <cell r="AE87">
            <v>132000</v>
          </cell>
          <cell r="AF87">
            <v>0</v>
          </cell>
          <cell r="AG87">
            <v>0</v>
          </cell>
          <cell r="AH87">
            <v>0</v>
          </cell>
          <cell r="AI87">
            <v>465412</v>
          </cell>
          <cell r="AJ87">
            <v>2513247</v>
          </cell>
          <cell r="AK87">
            <v>36330</v>
          </cell>
          <cell r="AL87">
            <v>7266</v>
          </cell>
          <cell r="AM87">
            <v>0</v>
          </cell>
          <cell r="AO87">
            <v>0</v>
          </cell>
          <cell r="AQ87">
            <v>465412</v>
          </cell>
          <cell r="AR87">
            <v>1000000</v>
          </cell>
          <cell r="AS87">
            <v>1509008</v>
          </cell>
          <cell r="AT87">
            <v>1004239</v>
          </cell>
          <cell r="AU87">
            <v>25000</v>
          </cell>
          <cell r="AV87">
            <v>979239</v>
          </cell>
          <cell r="AW87">
            <v>2466878</v>
          </cell>
          <cell r="AX87">
            <v>1467336</v>
          </cell>
          <cell r="AZ87">
            <v>999542</v>
          </cell>
          <cell r="BA87">
            <v>2466878</v>
          </cell>
          <cell r="BB87">
            <v>302500</v>
          </cell>
          <cell r="BC87">
            <v>240600</v>
          </cell>
          <cell r="BD87">
            <v>61900</v>
          </cell>
          <cell r="BE87">
            <v>1335336</v>
          </cell>
        </row>
        <row r="88">
          <cell r="A88" t="str">
            <v>t360003</v>
          </cell>
          <cell r="B88" t="str">
            <v>t36</v>
          </cell>
          <cell r="C88" t="str">
            <v>Bïi V¨n DiÔn</v>
          </cell>
          <cell r="D88">
            <v>1</v>
          </cell>
          <cell r="E88">
            <v>3.46</v>
          </cell>
          <cell r="G88">
            <v>1642700</v>
          </cell>
          <cell r="H88">
            <v>1642700</v>
          </cell>
          <cell r="I88">
            <v>1642700</v>
          </cell>
          <cell r="J88">
            <v>6000</v>
          </cell>
          <cell r="M88">
            <v>67200</v>
          </cell>
          <cell r="N88">
            <v>73200</v>
          </cell>
          <cell r="O88">
            <v>657080</v>
          </cell>
          <cell r="P88">
            <v>0</v>
          </cell>
          <cell r="R88">
            <v>657080</v>
          </cell>
          <cell r="Y88">
            <v>0</v>
          </cell>
          <cell r="AA88">
            <v>0</v>
          </cell>
          <cell r="AC88">
            <v>0</v>
          </cell>
          <cell r="AD88">
            <v>27</v>
          </cell>
          <cell r="AE88">
            <v>162000</v>
          </cell>
          <cell r="AF88">
            <v>0</v>
          </cell>
          <cell r="AG88">
            <v>0</v>
          </cell>
          <cell r="AH88">
            <v>0</v>
          </cell>
          <cell r="AI88">
            <v>530672</v>
          </cell>
          <cell r="AJ88">
            <v>3065652</v>
          </cell>
          <cell r="AK88">
            <v>36330</v>
          </cell>
          <cell r="AL88">
            <v>7266</v>
          </cell>
          <cell r="AM88">
            <v>0</v>
          </cell>
          <cell r="AO88">
            <v>0</v>
          </cell>
          <cell r="AQ88">
            <v>530672</v>
          </cell>
          <cell r="AR88">
            <v>1000000</v>
          </cell>
          <cell r="AS88">
            <v>1574268</v>
          </cell>
          <cell r="AT88">
            <v>1491384</v>
          </cell>
          <cell r="AU88">
            <v>31000</v>
          </cell>
          <cell r="AV88">
            <v>1460384</v>
          </cell>
          <cell r="AW88">
            <v>2992452</v>
          </cell>
          <cell r="AX88">
            <v>1804700</v>
          </cell>
          <cell r="AZ88">
            <v>1187752</v>
          </cell>
          <cell r="BA88">
            <v>2992452</v>
          </cell>
          <cell r="BB88">
            <v>53600</v>
          </cell>
          <cell r="BC88">
            <v>42600</v>
          </cell>
          <cell r="BD88">
            <v>11000</v>
          </cell>
          <cell r="BE88">
            <v>1642700</v>
          </cell>
        </row>
        <row r="89">
          <cell r="A89" t="str">
            <v>t360004</v>
          </cell>
          <cell r="B89" t="str">
            <v>t36</v>
          </cell>
          <cell r="C89" t="str">
            <v>NguyÔn Ngäc S¬n</v>
          </cell>
          <cell r="D89">
            <v>1</v>
          </cell>
          <cell r="E89">
            <v>3.46</v>
          </cell>
          <cell r="G89">
            <v>1175700</v>
          </cell>
          <cell r="H89">
            <v>1175700</v>
          </cell>
          <cell r="I89">
            <v>1280700</v>
          </cell>
          <cell r="J89">
            <v>8000</v>
          </cell>
          <cell r="M89">
            <v>31700</v>
          </cell>
          <cell r="N89">
            <v>39700</v>
          </cell>
          <cell r="O89">
            <v>470280</v>
          </cell>
          <cell r="P89">
            <v>0</v>
          </cell>
          <cell r="Q89">
            <v>36750</v>
          </cell>
          <cell r="R89">
            <v>507030</v>
          </cell>
          <cell r="W89">
            <v>105000</v>
          </cell>
          <cell r="Y89">
            <v>105000</v>
          </cell>
          <cell r="AA89">
            <v>0</v>
          </cell>
          <cell r="AC89">
            <v>0</v>
          </cell>
          <cell r="AD89">
            <v>19</v>
          </cell>
          <cell r="AE89">
            <v>114000</v>
          </cell>
          <cell r="AF89">
            <v>0</v>
          </cell>
          <cell r="AG89">
            <v>0</v>
          </cell>
          <cell r="AH89">
            <v>0</v>
          </cell>
          <cell r="AI89">
            <v>417964</v>
          </cell>
          <cell r="AJ89">
            <v>2359394</v>
          </cell>
          <cell r="AK89">
            <v>36330</v>
          </cell>
          <cell r="AL89">
            <v>7266</v>
          </cell>
          <cell r="AM89">
            <v>0</v>
          </cell>
          <cell r="AO89">
            <v>0</v>
          </cell>
          <cell r="AQ89">
            <v>417964</v>
          </cell>
          <cell r="AR89">
            <v>1000000</v>
          </cell>
          <cell r="AS89">
            <v>1461560</v>
          </cell>
          <cell r="AT89">
            <v>897834</v>
          </cell>
          <cell r="AU89">
            <v>24000</v>
          </cell>
          <cell r="AV89">
            <v>873834</v>
          </cell>
          <cell r="AW89">
            <v>2319694</v>
          </cell>
          <cell r="AX89">
            <v>1394700</v>
          </cell>
          <cell r="AZ89">
            <v>924994</v>
          </cell>
          <cell r="BA89">
            <v>2319694</v>
          </cell>
          <cell r="BB89">
            <v>154800</v>
          </cell>
          <cell r="BC89">
            <v>123100</v>
          </cell>
          <cell r="BD89">
            <v>31700</v>
          </cell>
          <cell r="BE89">
            <v>1280700</v>
          </cell>
        </row>
        <row r="90">
          <cell r="A90" t="str">
            <v>t360005</v>
          </cell>
          <cell r="B90" t="str">
            <v>t36</v>
          </cell>
          <cell r="C90" t="str">
            <v>TrÇn V¨n B¶y</v>
          </cell>
          <cell r="D90">
            <v>1</v>
          </cell>
          <cell r="E90">
            <v>3.46</v>
          </cell>
          <cell r="G90">
            <v>1686400</v>
          </cell>
          <cell r="H90">
            <v>1686400</v>
          </cell>
          <cell r="I90">
            <v>1686400</v>
          </cell>
          <cell r="J90">
            <v>10000</v>
          </cell>
          <cell r="M90">
            <v>67200</v>
          </cell>
          <cell r="N90">
            <v>77200</v>
          </cell>
          <cell r="O90">
            <v>674560</v>
          </cell>
          <cell r="P90">
            <v>0</v>
          </cell>
          <cell r="R90">
            <v>674560</v>
          </cell>
          <cell r="Y90">
            <v>0</v>
          </cell>
          <cell r="AA90">
            <v>0</v>
          </cell>
          <cell r="AC90">
            <v>0</v>
          </cell>
          <cell r="AD90">
            <v>28</v>
          </cell>
          <cell r="AE90">
            <v>168000</v>
          </cell>
          <cell r="AF90">
            <v>0</v>
          </cell>
          <cell r="AG90">
            <v>0</v>
          </cell>
          <cell r="AH90">
            <v>0</v>
          </cell>
          <cell r="AI90">
            <v>647873</v>
          </cell>
          <cell r="AJ90">
            <v>3254033</v>
          </cell>
          <cell r="AK90">
            <v>36330</v>
          </cell>
          <cell r="AL90">
            <v>7266</v>
          </cell>
          <cell r="AM90">
            <v>0</v>
          </cell>
          <cell r="AO90">
            <v>0</v>
          </cell>
          <cell r="AQ90">
            <v>647873</v>
          </cell>
          <cell r="AR90">
            <v>1000000</v>
          </cell>
          <cell r="AS90">
            <v>1691469</v>
          </cell>
          <cell r="AT90">
            <v>1562564</v>
          </cell>
          <cell r="AU90">
            <v>33000</v>
          </cell>
          <cell r="AV90">
            <v>1529564</v>
          </cell>
          <cell r="AW90">
            <v>3176833</v>
          </cell>
          <cell r="AX90">
            <v>1854400</v>
          </cell>
          <cell r="AZ90">
            <v>1322433</v>
          </cell>
          <cell r="BA90">
            <v>3176833</v>
          </cell>
          <cell r="BB90">
            <v>296000</v>
          </cell>
          <cell r="BC90">
            <v>235500</v>
          </cell>
          <cell r="BD90">
            <v>60500</v>
          </cell>
          <cell r="BE90">
            <v>1686400</v>
          </cell>
        </row>
        <row r="91">
          <cell r="A91" t="str">
            <v>t360006</v>
          </cell>
          <cell r="B91" t="str">
            <v>t36</v>
          </cell>
          <cell r="C91" t="str">
            <v>Ph¹m V¨n H¶i</v>
          </cell>
          <cell r="D91">
            <v>1</v>
          </cell>
          <cell r="E91">
            <v>3.46</v>
          </cell>
          <cell r="G91">
            <v>1126700</v>
          </cell>
          <cell r="H91">
            <v>1126700</v>
          </cell>
          <cell r="I91">
            <v>1126700</v>
          </cell>
          <cell r="J91">
            <v>8000</v>
          </cell>
          <cell r="M91">
            <v>21800</v>
          </cell>
          <cell r="N91">
            <v>29800</v>
          </cell>
          <cell r="O91">
            <v>450680</v>
          </cell>
          <cell r="P91">
            <v>0</v>
          </cell>
          <cell r="R91">
            <v>450680</v>
          </cell>
          <cell r="Y91">
            <v>0</v>
          </cell>
          <cell r="AA91">
            <v>0</v>
          </cell>
          <cell r="AC91">
            <v>0</v>
          </cell>
          <cell r="AD91">
            <v>18</v>
          </cell>
          <cell r="AE91">
            <v>108000</v>
          </cell>
          <cell r="AF91">
            <v>0</v>
          </cell>
          <cell r="AG91">
            <v>0</v>
          </cell>
          <cell r="AH91">
            <v>0</v>
          </cell>
          <cell r="AI91">
            <v>534127</v>
          </cell>
          <cell r="AJ91">
            <v>2249307</v>
          </cell>
          <cell r="AK91">
            <v>36330</v>
          </cell>
          <cell r="AL91">
            <v>7266</v>
          </cell>
          <cell r="AM91">
            <v>0</v>
          </cell>
          <cell r="AO91">
            <v>0</v>
          </cell>
          <cell r="AQ91">
            <v>534127</v>
          </cell>
          <cell r="AR91">
            <v>1000000</v>
          </cell>
          <cell r="AS91">
            <v>1577723</v>
          </cell>
          <cell r="AT91">
            <v>671584</v>
          </cell>
          <cell r="AU91">
            <v>22000</v>
          </cell>
          <cell r="AV91">
            <v>649584</v>
          </cell>
          <cell r="AW91">
            <v>2219507</v>
          </cell>
          <cell r="AX91">
            <v>1234700</v>
          </cell>
          <cell r="AZ91">
            <v>984807</v>
          </cell>
          <cell r="BA91">
            <v>2219507</v>
          </cell>
          <cell r="BB91">
            <v>300300</v>
          </cell>
          <cell r="BC91">
            <v>238900</v>
          </cell>
          <cell r="BD91">
            <v>61400</v>
          </cell>
          <cell r="BE91">
            <v>1126700</v>
          </cell>
        </row>
        <row r="92">
          <cell r="A92" t="str">
            <v>t360007</v>
          </cell>
          <cell r="B92" t="str">
            <v>t36</v>
          </cell>
          <cell r="C92" t="str">
            <v>NguyÔn V¨n BÊy</v>
          </cell>
          <cell r="D92">
            <v>1</v>
          </cell>
          <cell r="E92">
            <v>3.46</v>
          </cell>
          <cell r="G92">
            <v>1360600</v>
          </cell>
          <cell r="H92">
            <v>1360600</v>
          </cell>
          <cell r="I92">
            <v>1360600</v>
          </cell>
          <cell r="J92">
            <v>10000</v>
          </cell>
          <cell r="M92">
            <v>48800</v>
          </cell>
          <cell r="N92">
            <v>58800</v>
          </cell>
          <cell r="O92">
            <v>544240</v>
          </cell>
          <cell r="P92">
            <v>0</v>
          </cell>
          <cell r="R92">
            <v>544240</v>
          </cell>
          <cell r="Y92">
            <v>0</v>
          </cell>
          <cell r="AA92">
            <v>0</v>
          </cell>
          <cell r="AC92">
            <v>0</v>
          </cell>
          <cell r="AD92">
            <v>25</v>
          </cell>
          <cell r="AE92">
            <v>150000</v>
          </cell>
          <cell r="AF92">
            <v>0</v>
          </cell>
          <cell r="AG92">
            <v>0</v>
          </cell>
          <cell r="AH92">
            <v>0</v>
          </cell>
          <cell r="AI92">
            <v>545086</v>
          </cell>
          <cell r="AJ92">
            <v>2658726</v>
          </cell>
          <cell r="AK92">
            <v>36330</v>
          </cell>
          <cell r="AL92">
            <v>7266</v>
          </cell>
          <cell r="AM92">
            <v>0</v>
          </cell>
          <cell r="AO92">
            <v>0</v>
          </cell>
          <cell r="AQ92">
            <v>545086</v>
          </cell>
          <cell r="AR92">
            <v>1000000</v>
          </cell>
          <cell r="AS92">
            <v>1588682</v>
          </cell>
          <cell r="AT92">
            <v>1070044</v>
          </cell>
          <cell r="AU92">
            <v>27000</v>
          </cell>
          <cell r="AV92">
            <v>1043044</v>
          </cell>
          <cell r="AW92">
            <v>2599926</v>
          </cell>
          <cell r="AX92">
            <v>1510600</v>
          </cell>
          <cell r="AZ92">
            <v>1089326</v>
          </cell>
          <cell r="BA92">
            <v>2599926</v>
          </cell>
          <cell r="BB92">
            <v>294000</v>
          </cell>
          <cell r="BC92">
            <v>233900</v>
          </cell>
          <cell r="BD92">
            <v>60100</v>
          </cell>
          <cell r="BE92">
            <v>1360600</v>
          </cell>
        </row>
        <row r="93">
          <cell r="A93" t="str">
            <v>t360008</v>
          </cell>
          <cell r="B93" t="str">
            <v>t36</v>
          </cell>
          <cell r="C93" t="str">
            <v>NguyÔn Ngäc Minh</v>
          </cell>
          <cell r="D93">
            <v>1</v>
          </cell>
          <cell r="E93">
            <v>3.46</v>
          </cell>
          <cell r="G93">
            <v>1470300</v>
          </cell>
          <cell r="H93">
            <v>1470300</v>
          </cell>
          <cell r="I93">
            <v>1470300</v>
          </cell>
          <cell r="J93">
            <v>8000</v>
          </cell>
          <cell r="M93">
            <v>52000</v>
          </cell>
          <cell r="N93">
            <v>60000</v>
          </cell>
          <cell r="O93">
            <v>588120</v>
          </cell>
          <cell r="P93">
            <v>0</v>
          </cell>
          <cell r="R93">
            <v>588120</v>
          </cell>
          <cell r="Y93">
            <v>0</v>
          </cell>
          <cell r="AA93">
            <v>0</v>
          </cell>
          <cell r="AC93">
            <v>0</v>
          </cell>
          <cell r="AD93">
            <v>26</v>
          </cell>
          <cell r="AE93">
            <v>156000</v>
          </cell>
          <cell r="AF93">
            <v>0</v>
          </cell>
          <cell r="AG93">
            <v>104800</v>
          </cell>
          <cell r="AH93">
            <v>104800</v>
          </cell>
          <cell r="AI93">
            <v>636579</v>
          </cell>
          <cell r="AJ93">
            <v>3015799</v>
          </cell>
          <cell r="AK93">
            <v>36330</v>
          </cell>
          <cell r="AL93">
            <v>7266</v>
          </cell>
          <cell r="AM93">
            <v>0</v>
          </cell>
          <cell r="AO93">
            <v>0</v>
          </cell>
          <cell r="AQ93">
            <v>636579</v>
          </cell>
          <cell r="AR93">
            <v>1000000</v>
          </cell>
          <cell r="AS93">
            <v>1680175</v>
          </cell>
          <cell r="AT93">
            <v>1335624</v>
          </cell>
          <cell r="AU93">
            <v>30000</v>
          </cell>
          <cell r="AV93">
            <v>1305624</v>
          </cell>
          <cell r="AW93">
            <v>2955799</v>
          </cell>
          <cell r="AX93">
            <v>1731100</v>
          </cell>
          <cell r="AZ93">
            <v>1224699</v>
          </cell>
          <cell r="BA93">
            <v>2955799</v>
          </cell>
          <cell r="BB93">
            <v>302500</v>
          </cell>
          <cell r="BC93">
            <v>240600</v>
          </cell>
          <cell r="BD93">
            <v>61900</v>
          </cell>
          <cell r="BE93">
            <v>1470300</v>
          </cell>
        </row>
        <row r="94">
          <cell r="A94" t="str">
            <v>t360009</v>
          </cell>
          <cell r="B94" t="str">
            <v>t36</v>
          </cell>
          <cell r="C94" t="str">
            <v>NguyÔn V¨n ViÖt</v>
          </cell>
          <cell r="D94">
            <v>1</v>
          </cell>
          <cell r="E94">
            <v>3.46</v>
          </cell>
          <cell r="G94">
            <v>1717100</v>
          </cell>
          <cell r="H94">
            <v>1717100</v>
          </cell>
          <cell r="I94">
            <v>1717100</v>
          </cell>
          <cell r="J94">
            <v>10000</v>
          </cell>
          <cell r="M94">
            <v>69900</v>
          </cell>
          <cell r="N94">
            <v>79900</v>
          </cell>
          <cell r="O94">
            <v>686840</v>
          </cell>
          <cell r="P94">
            <v>0</v>
          </cell>
          <cell r="R94">
            <v>686840</v>
          </cell>
          <cell r="Y94">
            <v>0</v>
          </cell>
          <cell r="AA94">
            <v>0</v>
          </cell>
          <cell r="AC94">
            <v>0</v>
          </cell>
          <cell r="AD94">
            <v>29</v>
          </cell>
          <cell r="AE94">
            <v>174000</v>
          </cell>
          <cell r="AF94">
            <v>0</v>
          </cell>
          <cell r="AG94">
            <v>0</v>
          </cell>
          <cell r="AH94">
            <v>0</v>
          </cell>
          <cell r="AI94">
            <v>632820</v>
          </cell>
          <cell r="AJ94">
            <v>3290660</v>
          </cell>
          <cell r="AK94">
            <v>36330</v>
          </cell>
          <cell r="AL94">
            <v>7266</v>
          </cell>
          <cell r="AM94">
            <v>0</v>
          </cell>
          <cell r="AO94">
            <v>0</v>
          </cell>
          <cell r="AQ94">
            <v>632820</v>
          </cell>
          <cell r="AR94">
            <v>1000000</v>
          </cell>
          <cell r="AS94">
            <v>1676416</v>
          </cell>
          <cell r="AT94">
            <v>1614244</v>
          </cell>
          <cell r="AU94">
            <v>33000</v>
          </cell>
          <cell r="AV94">
            <v>1581244</v>
          </cell>
          <cell r="AW94">
            <v>3210760</v>
          </cell>
          <cell r="AX94">
            <v>1891100</v>
          </cell>
          <cell r="AZ94">
            <v>1319660</v>
          </cell>
          <cell r="BA94">
            <v>3210760</v>
          </cell>
          <cell r="BB94">
            <v>302500</v>
          </cell>
          <cell r="BC94">
            <v>240600</v>
          </cell>
          <cell r="BD94">
            <v>61900</v>
          </cell>
          <cell r="BE94">
            <v>1717100</v>
          </cell>
        </row>
        <row r="95">
          <cell r="A95" t="str">
            <v>t360010</v>
          </cell>
          <cell r="B95" t="str">
            <v>t36</v>
          </cell>
          <cell r="C95" t="str">
            <v>NguyÔn V¨n M«n</v>
          </cell>
          <cell r="D95">
            <v>1</v>
          </cell>
          <cell r="E95">
            <v>2.44</v>
          </cell>
          <cell r="G95">
            <v>1386600</v>
          </cell>
          <cell r="H95">
            <v>1386600</v>
          </cell>
          <cell r="I95">
            <v>1386600</v>
          </cell>
          <cell r="J95">
            <v>6000</v>
          </cell>
          <cell r="M95">
            <v>53300</v>
          </cell>
          <cell r="N95">
            <v>59300</v>
          </cell>
          <cell r="O95">
            <v>554640</v>
          </cell>
          <cell r="P95">
            <v>0</v>
          </cell>
          <cell r="R95">
            <v>554640</v>
          </cell>
          <cell r="Y95">
            <v>0</v>
          </cell>
          <cell r="AA95">
            <v>0</v>
          </cell>
          <cell r="AC95">
            <v>0</v>
          </cell>
          <cell r="AD95">
            <v>20</v>
          </cell>
          <cell r="AE95">
            <v>120000</v>
          </cell>
          <cell r="AF95">
            <v>0</v>
          </cell>
          <cell r="AG95">
            <v>0</v>
          </cell>
          <cell r="AH95">
            <v>0</v>
          </cell>
          <cell r="AI95">
            <v>529048</v>
          </cell>
          <cell r="AJ95">
            <v>2649588</v>
          </cell>
          <cell r="AK95">
            <v>25620</v>
          </cell>
          <cell r="AL95">
            <v>5124</v>
          </cell>
          <cell r="AM95">
            <v>0</v>
          </cell>
          <cell r="AO95">
            <v>0</v>
          </cell>
          <cell r="AQ95">
            <v>529048</v>
          </cell>
          <cell r="AR95">
            <v>1000000</v>
          </cell>
          <cell r="AS95">
            <v>1559792</v>
          </cell>
          <cell r="AT95">
            <v>1089796</v>
          </cell>
          <cell r="AU95">
            <v>26000</v>
          </cell>
          <cell r="AV95">
            <v>1063796</v>
          </cell>
          <cell r="AW95">
            <v>2590288</v>
          </cell>
          <cell r="AX95">
            <v>1506600</v>
          </cell>
          <cell r="AZ95">
            <v>1083688</v>
          </cell>
          <cell r="BA95">
            <v>2590288</v>
          </cell>
          <cell r="BB95">
            <v>286000</v>
          </cell>
          <cell r="BC95">
            <v>227500</v>
          </cell>
          <cell r="BD95">
            <v>58500</v>
          </cell>
          <cell r="BE95">
            <v>1386600</v>
          </cell>
        </row>
        <row r="96">
          <cell r="A96" t="str">
            <v>t360011</v>
          </cell>
          <cell r="B96" t="str">
            <v>t36</v>
          </cell>
          <cell r="C96" t="str">
            <v>Lª V¨n Sinh</v>
          </cell>
          <cell r="D96">
            <v>1</v>
          </cell>
          <cell r="E96">
            <v>2.44</v>
          </cell>
          <cell r="G96">
            <v>1298000</v>
          </cell>
          <cell r="H96">
            <v>1298000</v>
          </cell>
          <cell r="I96">
            <v>1298000</v>
          </cell>
          <cell r="J96">
            <v>6000</v>
          </cell>
          <cell r="M96">
            <v>49500</v>
          </cell>
          <cell r="N96">
            <v>55500</v>
          </cell>
          <cell r="O96">
            <v>519200</v>
          </cell>
          <cell r="P96">
            <v>0</v>
          </cell>
          <cell r="R96">
            <v>519200</v>
          </cell>
          <cell r="Y96">
            <v>0</v>
          </cell>
          <cell r="AA96">
            <v>0</v>
          </cell>
          <cell r="AC96">
            <v>0</v>
          </cell>
          <cell r="AD96">
            <v>22</v>
          </cell>
          <cell r="AE96">
            <v>132000</v>
          </cell>
          <cell r="AF96">
            <v>0</v>
          </cell>
          <cell r="AG96">
            <v>44300</v>
          </cell>
          <cell r="AH96">
            <v>44300</v>
          </cell>
          <cell r="AI96">
            <v>374635</v>
          </cell>
          <cell r="AJ96">
            <v>2423635</v>
          </cell>
          <cell r="AK96">
            <v>25620</v>
          </cell>
          <cell r="AL96">
            <v>5124</v>
          </cell>
          <cell r="AM96">
            <v>0</v>
          </cell>
          <cell r="AO96">
            <v>0</v>
          </cell>
          <cell r="AQ96">
            <v>374635</v>
          </cell>
          <cell r="AR96">
            <v>1000000</v>
          </cell>
          <cell r="AS96">
            <v>1405379</v>
          </cell>
          <cell r="AT96">
            <v>1018256</v>
          </cell>
          <cell r="AU96">
            <v>24000</v>
          </cell>
          <cell r="AV96">
            <v>994256</v>
          </cell>
          <cell r="AW96">
            <v>2368135</v>
          </cell>
          <cell r="AX96">
            <v>1474300</v>
          </cell>
          <cell r="AZ96">
            <v>893835</v>
          </cell>
          <cell r="BA96">
            <v>2368135</v>
          </cell>
          <cell r="BB96">
            <v>285600</v>
          </cell>
          <cell r="BC96">
            <v>227200</v>
          </cell>
          <cell r="BD96">
            <v>58400</v>
          </cell>
          <cell r="BE96">
            <v>1298000</v>
          </cell>
        </row>
        <row r="97">
          <cell r="A97" t="str">
            <v>t360012</v>
          </cell>
          <cell r="B97" t="str">
            <v>t36</v>
          </cell>
          <cell r="C97" t="str">
            <v>Bïi V¨n H¶i</v>
          </cell>
          <cell r="D97">
            <v>1</v>
          </cell>
          <cell r="E97">
            <v>2.44</v>
          </cell>
          <cell r="G97">
            <v>1346400</v>
          </cell>
          <cell r="H97">
            <v>1346400</v>
          </cell>
          <cell r="I97">
            <v>1346400</v>
          </cell>
          <cell r="J97">
            <v>6000</v>
          </cell>
          <cell r="M97">
            <v>41200</v>
          </cell>
          <cell r="N97">
            <v>47200</v>
          </cell>
          <cell r="O97">
            <v>538560</v>
          </cell>
          <cell r="P97">
            <v>0</v>
          </cell>
          <cell r="R97">
            <v>538560</v>
          </cell>
          <cell r="Y97">
            <v>0</v>
          </cell>
          <cell r="AA97">
            <v>0</v>
          </cell>
          <cell r="AC97">
            <v>0</v>
          </cell>
          <cell r="AD97">
            <v>24</v>
          </cell>
          <cell r="AE97">
            <v>144000</v>
          </cell>
          <cell r="AF97">
            <v>0</v>
          </cell>
          <cell r="AG97">
            <v>0</v>
          </cell>
          <cell r="AH97">
            <v>0</v>
          </cell>
          <cell r="AI97">
            <v>499260</v>
          </cell>
          <cell r="AJ97">
            <v>2575420</v>
          </cell>
          <cell r="AK97">
            <v>25620</v>
          </cell>
          <cell r="AL97">
            <v>5124</v>
          </cell>
          <cell r="AM97">
            <v>0</v>
          </cell>
          <cell r="AO97">
            <v>0</v>
          </cell>
          <cell r="AQ97">
            <v>499260</v>
          </cell>
          <cell r="AR97">
            <v>1000000</v>
          </cell>
          <cell r="AS97">
            <v>1530004</v>
          </cell>
          <cell r="AT97">
            <v>1045416</v>
          </cell>
          <cell r="AU97">
            <v>26000</v>
          </cell>
          <cell r="AV97">
            <v>1019416</v>
          </cell>
          <cell r="AW97">
            <v>2528220</v>
          </cell>
          <cell r="AX97">
            <v>1490400</v>
          </cell>
          <cell r="AZ97">
            <v>1037820</v>
          </cell>
          <cell r="BA97">
            <v>2528220</v>
          </cell>
          <cell r="BB97">
            <v>155400</v>
          </cell>
          <cell r="BC97">
            <v>123600</v>
          </cell>
          <cell r="BD97">
            <v>31800</v>
          </cell>
          <cell r="BE97">
            <v>1346400</v>
          </cell>
        </row>
        <row r="98">
          <cell r="A98" t="str">
            <v>t360013</v>
          </cell>
          <cell r="B98" t="str">
            <v>t36</v>
          </cell>
          <cell r="C98" t="str">
            <v>Hoµng V¨n TrÝ</v>
          </cell>
          <cell r="D98">
            <v>1</v>
          </cell>
          <cell r="E98">
            <v>2.44</v>
          </cell>
          <cell r="G98">
            <v>1299900</v>
          </cell>
          <cell r="H98">
            <v>1299900</v>
          </cell>
          <cell r="I98">
            <v>1299900</v>
          </cell>
          <cell r="J98">
            <v>8000</v>
          </cell>
          <cell r="M98">
            <v>60100</v>
          </cell>
          <cell r="N98">
            <v>68100</v>
          </cell>
          <cell r="O98">
            <v>519960</v>
          </cell>
          <cell r="P98">
            <v>0</v>
          </cell>
          <cell r="R98">
            <v>519960</v>
          </cell>
          <cell r="Y98">
            <v>0</v>
          </cell>
          <cell r="AA98">
            <v>0</v>
          </cell>
          <cell r="AC98">
            <v>0</v>
          </cell>
          <cell r="AD98">
            <v>21</v>
          </cell>
          <cell r="AE98">
            <v>126000</v>
          </cell>
          <cell r="AF98">
            <v>0</v>
          </cell>
          <cell r="AG98">
            <v>0</v>
          </cell>
          <cell r="AH98">
            <v>0</v>
          </cell>
          <cell r="AI98">
            <v>516725</v>
          </cell>
          <cell r="AJ98">
            <v>2530685</v>
          </cell>
          <cell r="AK98">
            <v>25620</v>
          </cell>
          <cell r="AL98">
            <v>5124</v>
          </cell>
          <cell r="AM98">
            <v>0</v>
          </cell>
          <cell r="AO98">
            <v>0</v>
          </cell>
          <cell r="AQ98">
            <v>516725</v>
          </cell>
          <cell r="AR98">
            <v>1000000</v>
          </cell>
          <cell r="AS98">
            <v>1547469</v>
          </cell>
          <cell r="AT98">
            <v>983216</v>
          </cell>
          <cell r="AU98">
            <v>25000</v>
          </cell>
          <cell r="AV98">
            <v>958216</v>
          </cell>
          <cell r="AW98">
            <v>2462585</v>
          </cell>
          <cell r="AX98">
            <v>1425900</v>
          </cell>
          <cell r="AZ98">
            <v>1036685</v>
          </cell>
          <cell r="BA98">
            <v>2462585</v>
          </cell>
          <cell r="BB98">
            <v>298500</v>
          </cell>
          <cell r="BC98">
            <v>237500</v>
          </cell>
          <cell r="BD98">
            <v>61000</v>
          </cell>
          <cell r="BE98">
            <v>1299900</v>
          </cell>
        </row>
        <row r="99">
          <cell r="A99" t="str">
            <v>t360014</v>
          </cell>
          <cell r="B99" t="str">
            <v>t36</v>
          </cell>
          <cell r="C99" t="str">
            <v>Hµ V¨n Huyªn</v>
          </cell>
          <cell r="D99">
            <v>1</v>
          </cell>
          <cell r="E99">
            <v>2.44</v>
          </cell>
          <cell r="G99">
            <v>1666600</v>
          </cell>
          <cell r="H99">
            <v>1666600</v>
          </cell>
          <cell r="I99">
            <v>1666600</v>
          </cell>
          <cell r="J99">
            <v>10000</v>
          </cell>
          <cell r="M99">
            <v>58500</v>
          </cell>
          <cell r="N99">
            <v>68500</v>
          </cell>
          <cell r="O99">
            <v>666640</v>
          </cell>
          <cell r="P99">
            <v>0</v>
          </cell>
          <cell r="R99">
            <v>666640</v>
          </cell>
          <cell r="Y99">
            <v>0</v>
          </cell>
          <cell r="AA99">
            <v>0</v>
          </cell>
          <cell r="AC99">
            <v>0</v>
          </cell>
          <cell r="AD99">
            <v>28</v>
          </cell>
          <cell r="AE99">
            <v>168000</v>
          </cell>
          <cell r="AF99">
            <v>0</v>
          </cell>
          <cell r="AG99">
            <v>0</v>
          </cell>
          <cell r="AH99">
            <v>0</v>
          </cell>
          <cell r="AI99">
            <v>621956</v>
          </cell>
          <cell r="AJ99">
            <v>3191696</v>
          </cell>
          <cell r="AK99">
            <v>25620</v>
          </cell>
          <cell r="AL99">
            <v>5124</v>
          </cell>
          <cell r="AM99">
            <v>0</v>
          </cell>
          <cell r="AO99">
            <v>0</v>
          </cell>
          <cell r="AQ99">
            <v>621956</v>
          </cell>
          <cell r="AR99">
            <v>1000000</v>
          </cell>
          <cell r="AS99">
            <v>1652700</v>
          </cell>
          <cell r="AT99">
            <v>1538996</v>
          </cell>
          <cell r="AU99">
            <v>32000</v>
          </cell>
          <cell r="AV99">
            <v>1506996</v>
          </cell>
          <cell r="AW99">
            <v>3123196</v>
          </cell>
          <cell r="AX99">
            <v>1834600</v>
          </cell>
          <cell r="AZ99">
            <v>1288596</v>
          </cell>
          <cell r="BA99">
            <v>3123196</v>
          </cell>
          <cell r="BB99">
            <v>247700</v>
          </cell>
          <cell r="BC99">
            <v>197000</v>
          </cell>
          <cell r="BD99">
            <v>50700</v>
          </cell>
          <cell r="BE99">
            <v>1666600</v>
          </cell>
        </row>
        <row r="100">
          <cell r="A100" t="str">
            <v>t360015</v>
          </cell>
          <cell r="B100" t="str">
            <v>t36</v>
          </cell>
          <cell r="C100" t="str">
            <v>Hoµng V¨n Nghi</v>
          </cell>
          <cell r="D100">
            <v>1</v>
          </cell>
          <cell r="E100">
            <v>2.44</v>
          </cell>
          <cell r="G100">
            <v>1259300</v>
          </cell>
          <cell r="H100">
            <v>1259300</v>
          </cell>
          <cell r="I100">
            <v>1259300</v>
          </cell>
          <cell r="J100">
            <v>4000</v>
          </cell>
          <cell r="M100">
            <v>36100</v>
          </cell>
          <cell r="N100">
            <v>40100</v>
          </cell>
          <cell r="O100">
            <v>503720</v>
          </cell>
          <cell r="P100">
            <v>0</v>
          </cell>
          <cell r="R100">
            <v>503720</v>
          </cell>
          <cell r="Y100">
            <v>0</v>
          </cell>
          <cell r="AA100">
            <v>0</v>
          </cell>
          <cell r="AC100">
            <v>0</v>
          </cell>
          <cell r="AD100">
            <v>19</v>
          </cell>
          <cell r="AE100">
            <v>114000</v>
          </cell>
          <cell r="AF100">
            <v>0</v>
          </cell>
          <cell r="AG100">
            <v>0</v>
          </cell>
          <cell r="AH100">
            <v>0</v>
          </cell>
          <cell r="AI100">
            <v>488481</v>
          </cell>
          <cell r="AJ100">
            <v>2405601</v>
          </cell>
          <cell r="AK100">
            <v>25620</v>
          </cell>
          <cell r="AL100">
            <v>5124</v>
          </cell>
          <cell r="AM100">
            <v>0</v>
          </cell>
          <cell r="AO100">
            <v>0</v>
          </cell>
          <cell r="AQ100">
            <v>488481</v>
          </cell>
          <cell r="AR100">
            <v>1000000</v>
          </cell>
          <cell r="AS100">
            <v>1519225</v>
          </cell>
          <cell r="AT100">
            <v>886376</v>
          </cell>
          <cell r="AU100">
            <v>24000</v>
          </cell>
          <cell r="AV100">
            <v>862376</v>
          </cell>
          <cell r="AW100">
            <v>2365501</v>
          </cell>
          <cell r="AX100">
            <v>1373300</v>
          </cell>
          <cell r="AZ100">
            <v>992201</v>
          </cell>
          <cell r="BA100">
            <v>2365501</v>
          </cell>
          <cell r="BB100">
            <v>5200</v>
          </cell>
          <cell r="BC100">
            <v>0</v>
          </cell>
          <cell r="BD100">
            <v>5200</v>
          </cell>
          <cell r="BE100">
            <v>1259300</v>
          </cell>
        </row>
        <row r="101">
          <cell r="A101" t="str">
            <v>t360016</v>
          </cell>
          <cell r="B101" t="str">
            <v>t36</v>
          </cell>
          <cell r="C101" t="str">
            <v>NguyÔn V¨n Long</v>
          </cell>
          <cell r="D101">
            <v>1</v>
          </cell>
          <cell r="E101">
            <v>2.44</v>
          </cell>
          <cell r="G101">
            <v>1123600</v>
          </cell>
          <cell r="H101">
            <v>1123600</v>
          </cell>
          <cell r="I101">
            <v>1123600</v>
          </cell>
          <cell r="J101">
            <v>6000</v>
          </cell>
          <cell r="M101">
            <v>43000</v>
          </cell>
          <cell r="N101">
            <v>49000</v>
          </cell>
          <cell r="O101">
            <v>449440</v>
          </cell>
          <cell r="P101">
            <v>0</v>
          </cell>
          <cell r="R101">
            <v>449440</v>
          </cell>
          <cell r="Y101">
            <v>0</v>
          </cell>
          <cell r="AA101">
            <v>0</v>
          </cell>
          <cell r="AC101">
            <v>0</v>
          </cell>
          <cell r="AD101">
            <v>18</v>
          </cell>
          <cell r="AE101">
            <v>108000</v>
          </cell>
          <cell r="AF101">
            <v>0</v>
          </cell>
          <cell r="AG101">
            <v>0</v>
          </cell>
          <cell r="AH101">
            <v>0</v>
          </cell>
          <cell r="AI101">
            <v>442375</v>
          </cell>
          <cell r="AJ101">
            <v>2172415</v>
          </cell>
          <cell r="AK101">
            <v>25620</v>
          </cell>
          <cell r="AL101">
            <v>5124</v>
          </cell>
          <cell r="AM101">
            <v>0</v>
          </cell>
          <cell r="AO101">
            <v>0</v>
          </cell>
          <cell r="AQ101">
            <v>442375</v>
          </cell>
          <cell r="AS101">
            <v>473119</v>
          </cell>
          <cell r="AT101">
            <v>1699296</v>
          </cell>
          <cell r="AU101">
            <v>22000</v>
          </cell>
          <cell r="AV101">
            <v>1677296</v>
          </cell>
          <cell r="AW101">
            <v>2123415</v>
          </cell>
          <cell r="AX101">
            <v>1231600</v>
          </cell>
          <cell r="AZ101">
            <v>891815</v>
          </cell>
          <cell r="BA101">
            <v>2123415</v>
          </cell>
          <cell r="BB101">
            <v>252200</v>
          </cell>
          <cell r="BC101">
            <v>200600</v>
          </cell>
          <cell r="BD101">
            <v>51600</v>
          </cell>
          <cell r="BE101">
            <v>1123600</v>
          </cell>
        </row>
        <row r="102">
          <cell r="A102" t="str">
            <v>t360017</v>
          </cell>
          <cell r="B102" t="str">
            <v>t36</v>
          </cell>
          <cell r="C102" t="str">
            <v>NguyÔn M¹nh Hïng</v>
          </cell>
          <cell r="D102">
            <v>1</v>
          </cell>
          <cell r="E102">
            <v>2.44</v>
          </cell>
          <cell r="G102">
            <v>1544200</v>
          </cell>
          <cell r="H102">
            <v>1544200</v>
          </cell>
          <cell r="I102">
            <v>1544200</v>
          </cell>
          <cell r="J102">
            <v>10000</v>
          </cell>
          <cell r="M102">
            <v>54300</v>
          </cell>
          <cell r="N102">
            <v>64300</v>
          </cell>
          <cell r="O102">
            <v>617680</v>
          </cell>
          <cell r="P102">
            <v>0</v>
          </cell>
          <cell r="R102">
            <v>617680</v>
          </cell>
          <cell r="Y102">
            <v>0</v>
          </cell>
          <cell r="AA102">
            <v>0</v>
          </cell>
          <cell r="AC102">
            <v>0</v>
          </cell>
          <cell r="AD102">
            <v>29</v>
          </cell>
          <cell r="AE102">
            <v>174000</v>
          </cell>
          <cell r="AF102">
            <v>0</v>
          </cell>
          <cell r="AG102">
            <v>0</v>
          </cell>
          <cell r="AH102">
            <v>0</v>
          </cell>
          <cell r="AI102">
            <v>563601</v>
          </cell>
          <cell r="AJ102">
            <v>2963781</v>
          </cell>
          <cell r="AK102">
            <v>25620</v>
          </cell>
          <cell r="AL102">
            <v>5124</v>
          </cell>
          <cell r="AM102">
            <v>0</v>
          </cell>
          <cell r="AO102">
            <v>0</v>
          </cell>
          <cell r="AQ102">
            <v>563601</v>
          </cell>
          <cell r="AR102">
            <v>1000000</v>
          </cell>
          <cell r="AS102">
            <v>1594345</v>
          </cell>
          <cell r="AT102">
            <v>1369436</v>
          </cell>
          <cell r="AU102">
            <v>30000</v>
          </cell>
          <cell r="AV102">
            <v>1339436</v>
          </cell>
          <cell r="AW102">
            <v>2899481</v>
          </cell>
          <cell r="AX102">
            <v>1718200</v>
          </cell>
          <cell r="AZ102">
            <v>1181281</v>
          </cell>
          <cell r="BA102">
            <v>2899481</v>
          </cell>
          <cell r="BB102">
            <v>300300</v>
          </cell>
          <cell r="BC102">
            <v>238900</v>
          </cell>
          <cell r="BD102">
            <v>61400</v>
          </cell>
          <cell r="BE102">
            <v>1544200</v>
          </cell>
        </row>
        <row r="103">
          <cell r="A103" t="str">
            <v>t360018</v>
          </cell>
          <cell r="B103" t="str">
            <v>t36</v>
          </cell>
          <cell r="C103" t="str">
            <v>TrÇn Trung DÇn</v>
          </cell>
          <cell r="D103">
            <v>1</v>
          </cell>
          <cell r="E103">
            <v>1.7</v>
          </cell>
          <cell r="G103">
            <v>1744200</v>
          </cell>
          <cell r="H103">
            <v>1744200</v>
          </cell>
          <cell r="I103">
            <v>1744200</v>
          </cell>
          <cell r="J103">
            <v>10000</v>
          </cell>
          <cell r="M103">
            <v>69900</v>
          </cell>
          <cell r="N103">
            <v>79900</v>
          </cell>
          <cell r="O103">
            <v>697680</v>
          </cell>
          <cell r="P103">
            <v>0</v>
          </cell>
          <cell r="R103">
            <v>697680</v>
          </cell>
          <cell r="Y103">
            <v>0</v>
          </cell>
          <cell r="AA103">
            <v>0</v>
          </cell>
          <cell r="AC103">
            <v>0</v>
          </cell>
          <cell r="AD103">
            <v>29</v>
          </cell>
          <cell r="AE103">
            <v>174000</v>
          </cell>
          <cell r="AF103">
            <v>0</v>
          </cell>
          <cell r="AG103">
            <v>0</v>
          </cell>
          <cell r="AH103">
            <v>0</v>
          </cell>
          <cell r="AI103">
            <v>603029</v>
          </cell>
          <cell r="AJ103">
            <v>3298809</v>
          </cell>
          <cell r="AK103">
            <v>17850</v>
          </cell>
          <cell r="AL103">
            <v>3570</v>
          </cell>
          <cell r="AM103">
            <v>0</v>
          </cell>
          <cell r="AO103">
            <v>0</v>
          </cell>
          <cell r="AQ103">
            <v>603029</v>
          </cell>
          <cell r="AR103">
            <v>1000000</v>
          </cell>
          <cell r="AS103">
            <v>1624449</v>
          </cell>
          <cell r="AT103">
            <v>1674360</v>
          </cell>
          <cell r="AU103">
            <v>33000</v>
          </cell>
          <cell r="AV103">
            <v>1641360</v>
          </cell>
          <cell r="AW103">
            <v>3218909</v>
          </cell>
          <cell r="AX103">
            <v>1918200</v>
          </cell>
          <cell r="AZ103">
            <v>1300709</v>
          </cell>
          <cell r="BA103">
            <v>3218909</v>
          </cell>
          <cell r="BB103">
            <v>289300</v>
          </cell>
          <cell r="BC103">
            <v>230100</v>
          </cell>
          <cell r="BD103">
            <v>59200</v>
          </cell>
          <cell r="BE103">
            <v>1744200</v>
          </cell>
        </row>
        <row r="104">
          <cell r="A104" t="str">
            <v>t360019</v>
          </cell>
          <cell r="B104" t="str">
            <v>t36</v>
          </cell>
          <cell r="C104" t="str">
            <v>NguyÔn Hång Minh</v>
          </cell>
          <cell r="D104">
            <v>1</v>
          </cell>
          <cell r="E104">
            <v>1.7</v>
          </cell>
          <cell r="G104">
            <v>1499200</v>
          </cell>
          <cell r="H104">
            <v>1499200</v>
          </cell>
          <cell r="I104">
            <v>1499200</v>
          </cell>
          <cell r="J104">
            <v>6000</v>
          </cell>
          <cell r="M104">
            <v>60500</v>
          </cell>
          <cell r="N104">
            <v>66500</v>
          </cell>
          <cell r="O104">
            <v>599680</v>
          </cell>
          <cell r="P104">
            <v>0</v>
          </cell>
          <cell r="R104">
            <v>599680</v>
          </cell>
          <cell r="Y104">
            <v>0</v>
          </cell>
          <cell r="AA104">
            <v>0</v>
          </cell>
          <cell r="AC104">
            <v>0</v>
          </cell>
          <cell r="AD104">
            <v>27</v>
          </cell>
          <cell r="AE104">
            <v>162000</v>
          </cell>
          <cell r="AF104">
            <v>0</v>
          </cell>
          <cell r="AG104">
            <v>0</v>
          </cell>
          <cell r="AH104">
            <v>0</v>
          </cell>
          <cell r="AI104">
            <v>469349</v>
          </cell>
          <cell r="AJ104">
            <v>2796729</v>
          </cell>
          <cell r="AK104">
            <v>17850</v>
          </cell>
          <cell r="AL104">
            <v>3570</v>
          </cell>
          <cell r="AM104">
            <v>0</v>
          </cell>
          <cell r="AO104">
            <v>0</v>
          </cell>
          <cell r="AQ104">
            <v>469349</v>
          </cell>
          <cell r="AR104">
            <v>1000000</v>
          </cell>
          <cell r="AS104">
            <v>1490769</v>
          </cell>
          <cell r="AT104">
            <v>1305960</v>
          </cell>
          <cell r="AU104">
            <v>28000</v>
          </cell>
          <cell r="AV104">
            <v>1277960</v>
          </cell>
          <cell r="AW104">
            <v>2730229</v>
          </cell>
          <cell r="AX104">
            <v>1661200</v>
          </cell>
          <cell r="AZ104">
            <v>1069029</v>
          </cell>
          <cell r="BA104">
            <v>2730229</v>
          </cell>
          <cell r="BB104">
            <v>271800</v>
          </cell>
          <cell r="BC104">
            <v>216200</v>
          </cell>
          <cell r="BD104">
            <v>55600</v>
          </cell>
          <cell r="BE104">
            <v>1499200</v>
          </cell>
        </row>
        <row r="105">
          <cell r="A105" t="str">
            <v>t360020</v>
          </cell>
          <cell r="B105" t="str">
            <v>t36</v>
          </cell>
          <cell r="C105" t="str">
            <v>HÇu V¨n L¹c</v>
          </cell>
          <cell r="D105">
            <v>1</v>
          </cell>
          <cell r="E105">
            <v>1.7</v>
          </cell>
          <cell r="G105">
            <v>1697200</v>
          </cell>
          <cell r="H105">
            <v>1697200</v>
          </cell>
          <cell r="I105">
            <v>1697200</v>
          </cell>
          <cell r="J105">
            <v>10000</v>
          </cell>
          <cell r="M105">
            <v>62400</v>
          </cell>
          <cell r="N105">
            <v>72400</v>
          </cell>
          <cell r="O105">
            <v>678880</v>
          </cell>
          <cell r="P105">
            <v>0</v>
          </cell>
          <cell r="R105">
            <v>678880</v>
          </cell>
          <cell r="Y105">
            <v>0</v>
          </cell>
          <cell r="AA105">
            <v>0</v>
          </cell>
          <cell r="AC105">
            <v>0</v>
          </cell>
          <cell r="AD105">
            <v>30</v>
          </cell>
          <cell r="AE105">
            <v>180000</v>
          </cell>
          <cell r="AF105">
            <v>0</v>
          </cell>
          <cell r="AG105">
            <v>0</v>
          </cell>
          <cell r="AH105">
            <v>0</v>
          </cell>
          <cell r="AI105">
            <v>641115</v>
          </cell>
          <cell r="AJ105">
            <v>3269595</v>
          </cell>
          <cell r="AK105">
            <v>17850</v>
          </cell>
          <cell r="AL105">
            <v>3570</v>
          </cell>
          <cell r="AM105">
            <v>0</v>
          </cell>
          <cell r="AO105">
            <v>0</v>
          </cell>
          <cell r="AQ105">
            <v>641115</v>
          </cell>
          <cell r="AR105">
            <v>1000000</v>
          </cell>
          <cell r="AS105">
            <v>1662535</v>
          </cell>
          <cell r="AT105">
            <v>1607060</v>
          </cell>
          <cell r="AU105">
            <v>33000</v>
          </cell>
          <cell r="AV105">
            <v>1574060</v>
          </cell>
          <cell r="AW105">
            <v>3197195</v>
          </cell>
          <cell r="AX105">
            <v>1877200</v>
          </cell>
          <cell r="AZ105">
            <v>1319995</v>
          </cell>
          <cell r="BA105">
            <v>3197195</v>
          </cell>
          <cell r="BB105">
            <v>302100</v>
          </cell>
          <cell r="BC105">
            <v>240300</v>
          </cell>
          <cell r="BD105">
            <v>61800</v>
          </cell>
          <cell r="BE105">
            <v>1697200</v>
          </cell>
        </row>
        <row r="106">
          <cell r="A106" t="str">
            <v>t360021</v>
          </cell>
          <cell r="B106" t="str">
            <v>t36</v>
          </cell>
          <cell r="C106" t="str">
            <v>NguyÔn Quèc Hïng</v>
          </cell>
          <cell r="D106">
            <v>1</v>
          </cell>
          <cell r="E106">
            <v>1.7</v>
          </cell>
          <cell r="G106">
            <v>1773100</v>
          </cell>
          <cell r="H106">
            <v>1773100</v>
          </cell>
          <cell r="I106">
            <v>1773100</v>
          </cell>
          <cell r="J106">
            <v>10000</v>
          </cell>
          <cell r="M106">
            <v>69900</v>
          </cell>
          <cell r="N106">
            <v>79900</v>
          </cell>
          <cell r="O106">
            <v>709240</v>
          </cell>
          <cell r="P106">
            <v>0</v>
          </cell>
          <cell r="R106">
            <v>709240</v>
          </cell>
          <cell r="Y106">
            <v>0</v>
          </cell>
          <cell r="AA106">
            <v>0</v>
          </cell>
          <cell r="AC106">
            <v>0</v>
          </cell>
          <cell r="AD106">
            <v>30</v>
          </cell>
          <cell r="AE106">
            <v>180000</v>
          </cell>
          <cell r="AF106">
            <v>0</v>
          </cell>
          <cell r="AG106">
            <v>0</v>
          </cell>
          <cell r="AH106">
            <v>0</v>
          </cell>
          <cell r="AI106">
            <v>604858</v>
          </cell>
          <cell r="AJ106">
            <v>3347098</v>
          </cell>
          <cell r="AK106">
            <v>17850</v>
          </cell>
          <cell r="AL106">
            <v>3570</v>
          </cell>
          <cell r="AM106">
            <v>0</v>
          </cell>
          <cell r="AO106">
            <v>0</v>
          </cell>
          <cell r="AQ106">
            <v>604858</v>
          </cell>
          <cell r="AR106">
            <v>1000000</v>
          </cell>
          <cell r="AS106">
            <v>1626278</v>
          </cell>
          <cell r="AT106">
            <v>1720820</v>
          </cell>
          <cell r="AU106">
            <v>33000</v>
          </cell>
          <cell r="AV106">
            <v>1687820</v>
          </cell>
          <cell r="AW106">
            <v>3267198</v>
          </cell>
          <cell r="AX106">
            <v>1953100</v>
          </cell>
          <cell r="AZ106">
            <v>1314098</v>
          </cell>
          <cell r="BA106">
            <v>3267198</v>
          </cell>
          <cell r="BB106">
            <v>302500</v>
          </cell>
          <cell r="BC106">
            <v>240600</v>
          </cell>
          <cell r="BD106">
            <v>61900</v>
          </cell>
          <cell r="BE106">
            <v>1773100</v>
          </cell>
        </row>
        <row r="107">
          <cell r="B107" t="str">
            <v>t36 Total</v>
          </cell>
          <cell r="D107">
            <v>21</v>
          </cell>
          <cell r="E107">
            <v>0</v>
          </cell>
          <cell r="F107">
            <v>0</v>
          </cell>
          <cell r="G107">
            <v>30055836</v>
          </cell>
          <cell r="H107">
            <v>30055836</v>
          </cell>
          <cell r="I107">
            <v>30461836</v>
          </cell>
          <cell r="J107">
            <v>168000</v>
          </cell>
          <cell r="K107">
            <v>0</v>
          </cell>
          <cell r="L107">
            <v>0</v>
          </cell>
          <cell r="M107">
            <v>1090769</v>
          </cell>
          <cell r="N107">
            <v>1258769</v>
          </cell>
          <cell r="O107">
            <v>12022330</v>
          </cell>
          <cell r="P107">
            <v>0</v>
          </cell>
          <cell r="Q107">
            <v>134750</v>
          </cell>
          <cell r="R107">
            <v>12157080</v>
          </cell>
          <cell r="S107">
            <v>21000</v>
          </cell>
          <cell r="T107">
            <v>0</v>
          </cell>
          <cell r="U107">
            <v>0</v>
          </cell>
          <cell r="V107">
            <v>0</v>
          </cell>
          <cell r="W107">
            <v>385000</v>
          </cell>
          <cell r="X107">
            <v>0</v>
          </cell>
          <cell r="Y107">
            <v>385000</v>
          </cell>
          <cell r="Z107">
            <v>0</v>
          </cell>
          <cell r="AA107">
            <v>0</v>
          </cell>
          <cell r="AB107">
            <v>0</v>
          </cell>
          <cell r="AC107">
            <v>0</v>
          </cell>
          <cell r="AD107">
            <v>513</v>
          </cell>
          <cell r="AE107">
            <v>3078000</v>
          </cell>
          <cell r="AF107">
            <v>0</v>
          </cell>
          <cell r="AG107">
            <v>149100</v>
          </cell>
          <cell r="AH107">
            <v>149100</v>
          </cell>
          <cell r="AI107">
            <v>11388933</v>
          </cell>
          <cell r="AJ107">
            <v>58493718</v>
          </cell>
          <cell r="AK107">
            <v>603330</v>
          </cell>
          <cell r="AL107">
            <v>120666</v>
          </cell>
          <cell r="AM107">
            <v>0</v>
          </cell>
          <cell r="AN107">
            <v>0</v>
          </cell>
          <cell r="AO107">
            <v>0</v>
          </cell>
          <cell r="AP107">
            <v>0</v>
          </cell>
          <cell r="AQ107">
            <v>11388933</v>
          </cell>
          <cell r="AR107">
            <v>20000000</v>
          </cell>
          <cell r="AS107">
            <v>32112929</v>
          </cell>
          <cell r="AT107">
            <v>26380789</v>
          </cell>
          <cell r="AU107">
            <v>586000</v>
          </cell>
          <cell r="AV107">
            <v>25794789</v>
          </cell>
          <cell r="AW107">
            <v>57234949</v>
          </cell>
          <cell r="AX107">
            <v>33688936</v>
          </cell>
          <cell r="AY107">
            <v>0</v>
          </cell>
          <cell r="AZ107">
            <v>23546013</v>
          </cell>
          <cell r="BA107">
            <v>57234949</v>
          </cell>
          <cell r="BB107">
            <v>5313688</v>
          </cell>
          <cell r="BC107">
            <v>4222851</v>
          </cell>
          <cell r="BD107">
            <v>1090837</v>
          </cell>
          <cell r="BE107">
            <v>30440836</v>
          </cell>
        </row>
        <row r="108">
          <cell r="A108" t="str">
            <v>c®30001</v>
          </cell>
          <cell r="B108" t="str">
            <v>c®3</v>
          </cell>
          <cell r="C108" t="str">
            <v>Hµ V¨n Uyªn</v>
          </cell>
          <cell r="D108">
            <v>1</v>
          </cell>
          <cell r="E108">
            <v>3.23</v>
          </cell>
          <cell r="G108">
            <v>1991028</v>
          </cell>
          <cell r="H108">
            <v>1991028</v>
          </cell>
          <cell r="I108">
            <v>1991028</v>
          </cell>
          <cell r="N108">
            <v>0</v>
          </cell>
          <cell r="O108">
            <v>796410</v>
          </cell>
          <cell r="P108">
            <v>0</v>
          </cell>
          <cell r="R108">
            <v>796410</v>
          </cell>
          <cell r="Y108">
            <v>0</v>
          </cell>
          <cell r="AA108">
            <v>0</v>
          </cell>
          <cell r="AC108">
            <v>0</v>
          </cell>
          <cell r="AD108">
            <v>22</v>
          </cell>
          <cell r="AE108">
            <v>132000</v>
          </cell>
          <cell r="AF108">
            <v>0</v>
          </cell>
          <cell r="AG108">
            <v>0</v>
          </cell>
          <cell r="AH108">
            <v>0</v>
          </cell>
          <cell r="AI108">
            <v>609828</v>
          </cell>
          <cell r="AJ108">
            <v>3529266</v>
          </cell>
          <cell r="AK108">
            <v>33915</v>
          </cell>
          <cell r="AL108">
            <v>6783</v>
          </cell>
          <cell r="AM108">
            <v>0</v>
          </cell>
          <cell r="AO108">
            <v>0</v>
          </cell>
          <cell r="AQ108">
            <v>609828</v>
          </cell>
          <cell r="AR108">
            <v>1000000</v>
          </cell>
          <cell r="AS108">
            <v>1650526</v>
          </cell>
          <cell r="AT108">
            <v>1878740</v>
          </cell>
          <cell r="AU108">
            <v>35000</v>
          </cell>
          <cell r="AV108">
            <v>1843740</v>
          </cell>
          <cell r="AW108">
            <v>3529266</v>
          </cell>
          <cell r="AX108">
            <v>2123028</v>
          </cell>
          <cell r="AZ108">
            <v>1406238</v>
          </cell>
          <cell r="BA108">
            <v>3529266</v>
          </cell>
          <cell r="BE108">
            <v>1991028</v>
          </cell>
        </row>
        <row r="109">
          <cell r="A109" t="str">
            <v>c®30002</v>
          </cell>
          <cell r="B109" t="str">
            <v>c®3</v>
          </cell>
          <cell r="C109" t="str">
            <v>NguyÔn V¨n B×nh</v>
          </cell>
          <cell r="D109">
            <v>1</v>
          </cell>
          <cell r="E109">
            <v>3.48</v>
          </cell>
          <cell r="G109">
            <v>1721630</v>
          </cell>
          <cell r="H109">
            <v>1721630</v>
          </cell>
          <cell r="I109">
            <v>1721630</v>
          </cell>
          <cell r="N109">
            <v>0</v>
          </cell>
          <cell r="O109">
            <v>688650</v>
          </cell>
          <cell r="P109">
            <v>0</v>
          </cell>
          <cell r="R109">
            <v>688650</v>
          </cell>
          <cell r="Y109">
            <v>0</v>
          </cell>
          <cell r="AA109">
            <v>0</v>
          </cell>
          <cell r="AC109">
            <v>0</v>
          </cell>
          <cell r="AD109">
            <v>22</v>
          </cell>
          <cell r="AE109">
            <v>132000</v>
          </cell>
          <cell r="AF109">
            <v>0</v>
          </cell>
          <cell r="AG109">
            <v>0</v>
          </cell>
          <cell r="AH109">
            <v>0</v>
          </cell>
          <cell r="AI109">
            <v>569342</v>
          </cell>
          <cell r="AJ109">
            <v>3111622</v>
          </cell>
          <cell r="AK109">
            <v>36540</v>
          </cell>
          <cell r="AL109">
            <v>7308</v>
          </cell>
          <cell r="AM109">
            <v>0</v>
          </cell>
          <cell r="AO109">
            <v>0</v>
          </cell>
          <cell r="AQ109">
            <v>569342</v>
          </cell>
          <cell r="AR109">
            <v>1000000</v>
          </cell>
          <cell r="AS109">
            <v>1613190</v>
          </cell>
          <cell r="AT109">
            <v>1498432</v>
          </cell>
          <cell r="AU109">
            <v>31000</v>
          </cell>
          <cell r="AV109">
            <v>1467432</v>
          </cell>
          <cell r="AW109">
            <v>3111622</v>
          </cell>
          <cell r="AX109">
            <v>1853630</v>
          </cell>
          <cell r="AZ109">
            <v>1257992</v>
          </cell>
          <cell r="BA109">
            <v>3111622</v>
          </cell>
          <cell r="BE109">
            <v>1721630</v>
          </cell>
        </row>
        <row r="110">
          <cell r="A110" t="str">
            <v>c®30003</v>
          </cell>
          <cell r="B110" t="str">
            <v>c®3</v>
          </cell>
          <cell r="C110" t="str">
            <v>§oµn Sü L­u</v>
          </cell>
          <cell r="D110">
            <v>1</v>
          </cell>
          <cell r="E110">
            <v>2.98</v>
          </cell>
          <cell r="G110">
            <v>1721630</v>
          </cell>
          <cell r="H110">
            <v>1721630</v>
          </cell>
          <cell r="I110">
            <v>1721630</v>
          </cell>
          <cell r="N110">
            <v>0</v>
          </cell>
          <cell r="O110">
            <v>688650</v>
          </cell>
          <cell r="P110">
            <v>0</v>
          </cell>
          <cell r="R110">
            <v>688650</v>
          </cell>
          <cell r="Y110">
            <v>0</v>
          </cell>
          <cell r="AA110">
            <v>0</v>
          </cell>
          <cell r="AC110">
            <v>0</v>
          </cell>
          <cell r="AD110">
            <v>22</v>
          </cell>
          <cell r="AE110">
            <v>132000</v>
          </cell>
          <cell r="AF110">
            <v>0</v>
          </cell>
          <cell r="AG110">
            <v>0</v>
          </cell>
          <cell r="AH110">
            <v>0</v>
          </cell>
          <cell r="AI110">
            <v>567424</v>
          </cell>
          <cell r="AJ110">
            <v>3109704</v>
          </cell>
          <cell r="AK110">
            <v>31290</v>
          </cell>
          <cell r="AL110">
            <v>6258</v>
          </cell>
          <cell r="AM110">
            <v>0</v>
          </cell>
          <cell r="AO110">
            <v>0</v>
          </cell>
          <cell r="AQ110">
            <v>567424</v>
          </cell>
          <cell r="AR110">
            <v>1000000</v>
          </cell>
          <cell r="AS110">
            <v>1604972</v>
          </cell>
          <cell r="AT110">
            <v>1504732</v>
          </cell>
          <cell r="AU110">
            <v>31000</v>
          </cell>
          <cell r="AV110">
            <v>1473732</v>
          </cell>
          <cell r="AW110">
            <v>3109704</v>
          </cell>
          <cell r="AX110">
            <v>1853630</v>
          </cell>
          <cell r="AZ110">
            <v>1256074</v>
          </cell>
          <cell r="BA110">
            <v>3109704</v>
          </cell>
          <cell r="BE110">
            <v>1721630</v>
          </cell>
        </row>
        <row r="111">
          <cell r="A111" t="str">
            <v>c®30004</v>
          </cell>
          <cell r="B111" t="str">
            <v>c®3</v>
          </cell>
          <cell r="C111" t="str">
            <v>§Æng V¨n Gi¸p</v>
          </cell>
          <cell r="D111">
            <v>1</v>
          </cell>
          <cell r="E111">
            <v>2.81</v>
          </cell>
          <cell r="G111">
            <v>1721630</v>
          </cell>
          <cell r="H111">
            <v>1721630</v>
          </cell>
          <cell r="I111">
            <v>1721630</v>
          </cell>
          <cell r="N111">
            <v>0</v>
          </cell>
          <cell r="O111">
            <v>688650</v>
          </cell>
          <cell r="P111">
            <v>0</v>
          </cell>
          <cell r="R111">
            <v>688650</v>
          </cell>
          <cell r="Y111">
            <v>0</v>
          </cell>
          <cell r="AA111">
            <v>0</v>
          </cell>
          <cell r="AC111">
            <v>0</v>
          </cell>
          <cell r="AD111">
            <v>22</v>
          </cell>
          <cell r="AE111">
            <v>132000</v>
          </cell>
          <cell r="AF111">
            <v>0</v>
          </cell>
          <cell r="AG111">
            <v>0</v>
          </cell>
          <cell r="AH111">
            <v>0</v>
          </cell>
          <cell r="AI111">
            <v>567291</v>
          </cell>
          <cell r="AJ111">
            <v>3109571</v>
          </cell>
          <cell r="AK111">
            <v>29505</v>
          </cell>
          <cell r="AL111">
            <v>5901</v>
          </cell>
          <cell r="AM111">
            <v>0</v>
          </cell>
          <cell r="AO111">
            <v>0</v>
          </cell>
          <cell r="AQ111">
            <v>567291</v>
          </cell>
          <cell r="AR111">
            <v>1000000</v>
          </cell>
          <cell r="AS111">
            <v>1602697</v>
          </cell>
          <cell r="AT111">
            <v>1506874</v>
          </cell>
          <cell r="AU111">
            <v>31000</v>
          </cell>
          <cell r="AV111">
            <v>1475874</v>
          </cell>
          <cell r="AW111">
            <v>3109571</v>
          </cell>
          <cell r="AX111">
            <v>1853630</v>
          </cell>
          <cell r="AZ111">
            <v>1255941</v>
          </cell>
          <cell r="BA111">
            <v>3109571</v>
          </cell>
          <cell r="BE111">
            <v>1721630</v>
          </cell>
        </row>
        <row r="112">
          <cell r="A112" t="str">
            <v>c®30005</v>
          </cell>
          <cell r="B112" t="str">
            <v>c®3</v>
          </cell>
          <cell r="C112" t="str">
            <v>§oµn Ngäc ThÈm</v>
          </cell>
          <cell r="D112">
            <v>1</v>
          </cell>
          <cell r="E112">
            <v>2.5499999999999998</v>
          </cell>
          <cell r="G112">
            <v>1721630</v>
          </cell>
          <cell r="H112">
            <v>1721630</v>
          </cell>
          <cell r="I112">
            <v>1721630</v>
          </cell>
          <cell r="N112">
            <v>0</v>
          </cell>
          <cell r="O112">
            <v>688650</v>
          </cell>
          <cell r="P112">
            <v>0</v>
          </cell>
          <cell r="R112">
            <v>688650</v>
          </cell>
          <cell r="Y112">
            <v>0</v>
          </cell>
          <cell r="AA112">
            <v>0</v>
          </cell>
          <cell r="AC112">
            <v>0</v>
          </cell>
          <cell r="AD112">
            <v>22</v>
          </cell>
          <cell r="AE112">
            <v>132000</v>
          </cell>
          <cell r="AF112">
            <v>0</v>
          </cell>
          <cell r="AG112">
            <v>0</v>
          </cell>
          <cell r="AH112">
            <v>0</v>
          </cell>
          <cell r="AI112">
            <v>567235</v>
          </cell>
          <cell r="AJ112">
            <v>3109515</v>
          </cell>
          <cell r="AK112">
            <v>26775</v>
          </cell>
          <cell r="AL112">
            <v>5355</v>
          </cell>
          <cell r="AM112">
            <v>0</v>
          </cell>
          <cell r="AO112">
            <v>0</v>
          </cell>
          <cell r="AQ112">
            <v>567235</v>
          </cell>
          <cell r="AR112">
            <v>1000000</v>
          </cell>
          <cell r="AS112">
            <v>1599365</v>
          </cell>
          <cell r="AT112">
            <v>1510150</v>
          </cell>
          <cell r="AU112">
            <v>31000</v>
          </cell>
          <cell r="AV112">
            <v>1479150</v>
          </cell>
          <cell r="AW112">
            <v>3109515</v>
          </cell>
          <cell r="AX112">
            <v>1853630</v>
          </cell>
          <cell r="AZ112">
            <v>1255885</v>
          </cell>
          <cell r="BA112">
            <v>3109515</v>
          </cell>
          <cell r="BE112">
            <v>1721630</v>
          </cell>
        </row>
        <row r="113">
          <cell r="A113" t="str">
            <v>c®30006</v>
          </cell>
          <cell r="B113" t="str">
            <v>c®3</v>
          </cell>
          <cell r="C113" t="str">
            <v>§Æng ThÞ Nh·</v>
          </cell>
          <cell r="D113">
            <v>1</v>
          </cell>
          <cell r="E113">
            <v>2.42</v>
          </cell>
          <cell r="G113">
            <v>968410</v>
          </cell>
          <cell r="H113">
            <v>968410</v>
          </cell>
          <cell r="I113">
            <v>968410</v>
          </cell>
          <cell r="N113">
            <v>0</v>
          </cell>
          <cell r="O113">
            <v>387360</v>
          </cell>
          <cell r="P113">
            <v>0</v>
          </cell>
          <cell r="R113">
            <v>387360</v>
          </cell>
          <cell r="Y113">
            <v>0</v>
          </cell>
          <cell r="AA113">
            <v>0</v>
          </cell>
          <cell r="AC113">
            <v>0</v>
          </cell>
          <cell r="AD113">
            <v>22</v>
          </cell>
          <cell r="AE113">
            <v>132000</v>
          </cell>
          <cell r="AF113">
            <v>0</v>
          </cell>
          <cell r="AG113">
            <v>0</v>
          </cell>
          <cell r="AH113">
            <v>0</v>
          </cell>
          <cell r="AI113">
            <v>320221</v>
          </cell>
          <cell r="AJ113">
            <v>1807991</v>
          </cell>
          <cell r="AK113">
            <v>25410</v>
          </cell>
          <cell r="AL113">
            <v>5082</v>
          </cell>
          <cell r="AM113">
            <v>0</v>
          </cell>
          <cell r="AO113">
            <v>0</v>
          </cell>
          <cell r="AQ113">
            <v>320221</v>
          </cell>
          <cell r="AR113">
            <v>1000000</v>
          </cell>
          <cell r="AS113">
            <v>1350713</v>
          </cell>
          <cell r="AT113">
            <v>457278</v>
          </cell>
          <cell r="AU113">
            <v>18000</v>
          </cell>
          <cell r="AV113">
            <v>439278</v>
          </cell>
          <cell r="AW113">
            <v>1807991</v>
          </cell>
          <cell r="AX113">
            <v>1100410</v>
          </cell>
          <cell r="AZ113">
            <v>707581</v>
          </cell>
          <cell r="BA113">
            <v>1807991</v>
          </cell>
          <cell r="BE113">
            <v>968410</v>
          </cell>
        </row>
        <row r="114">
          <cell r="B114" t="str">
            <v>c®3 Total</v>
          </cell>
          <cell r="D114">
            <v>6</v>
          </cell>
          <cell r="E114">
            <v>0</v>
          </cell>
          <cell r="F114">
            <v>0</v>
          </cell>
          <cell r="G114">
            <v>9845958</v>
          </cell>
          <cell r="H114">
            <v>9845958</v>
          </cell>
          <cell r="I114">
            <v>9845958</v>
          </cell>
          <cell r="J114">
            <v>0</v>
          </cell>
          <cell r="K114">
            <v>0</v>
          </cell>
          <cell r="L114">
            <v>0</v>
          </cell>
          <cell r="M114">
            <v>0</v>
          </cell>
          <cell r="N114">
            <v>0</v>
          </cell>
          <cell r="O114">
            <v>3938370</v>
          </cell>
          <cell r="P114">
            <v>0</v>
          </cell>
          <cell r="Q114">
            <v>0</v>
          </cell>
          <cell r="R114">
            <v>3938370</v>
          </cell>
          <cell r="S114">
            <v>0</v>
          </cell>
          <cell r="T114">
            <v>0</v>
          </cell>
          <cell r="U114">
            <v>0</v>
          </cell>
          <cell r="V114">
            <v>0</v>
          </cell>
          <cell r="W114">
            <v>0</v>
          </cell>
          <cell r="X114">
            <v>0</v>
          </cell>
          <cell r="Y114">
            <v>0</v>
          </cell>
          <cell r="Z114">
            <v>0</v>
          </cell>
          <cell r="AA114">
            <v>0</v>
          </cell>
          <cell r="AB114">
            <v>0</v>
          </cell>
          <cell r="AC114">
            <v>0</v>
          </cell>
          <cell r="AD114">
            <v>132</v>
          </cell>
          <cell r="AE114">
            <v>792000</v>
          </cell>
          <cell r="AF114">
            <v>0</v>
          </cell>
          <cell r="AG114">
            <v>0</v>
          </cell>
          <cell r="AH114">
            <v>0</v>
          </cell>
          <cell r="AI114">
            <v>3201341</v>
          </cell>
          <cell r="AJ114">
            <v>17777669</v>
          </cell>
          <cell r="AK114">
            <v>183435</v>
          </cell>
          <cell r="AL114">
            <v>36687</v>
          </cell>
          <cell r="AM114">
            <v>0</v>
          </cell>
          <cell r="AN114">
            <v>0</v>
          </cell>
          <cell r="AO114">
            <v>0</v>
          </cell>
          <cell r="AP114">
            <v>0</v>
          </cell>
          <cell r="AQ114">
            <v>3201341</v>
          </cell>
          <cell r="AR114">
            <v>6000000</v>
          </cell>
          <cell r="AS114">
            <v>9421463</v>
          </cell>
          <cell r="AT114">
            <v>8356206</v>
          </cell>
          <cell r="AU114">
            <v>177000</v>
          </cell>
          <cell r="AV114">
            <v>8179206</v>
          </cell>
          <cell r="AW114">
            <v>17777669</v>
          </cell>
          <cell r="AX114">
            <v>10637958</v>
          </cell>
          <cell r="AY114">
            <v>0</v>
          </cell>
          <cell r="AZ114">
            <v>7139711</v>
          </cell>
          <cell r="BA114">
            <v>17777669</v>
          </cell>
          <cell r="BE114">
            <v>9845958</v>
          </cell>
        </row>
      </sheetData>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BA"/>
      <sheetName val="GTTBA"/>
      <sheetName val="Sheet2"/>
      <sheetName val="Sheet1"/>
      <sheetName val="Sheet6"/>
      <sheetName val="Phan Phat sinh DDK"/>
      <sheetName val="Phat sinh TBA 560 thay TU +TI"/>
      <sheetName val="sh"/>
      <sheetName val="GTTToan"/>
      <sheetName val="00000000"/>
    </sheetNames>
    <sheetDataSet>
      <sheetData sheetId="0"/>
      <sheetData sheetId="1">
        <row r="114">
          <cell r="A114" t="str">
            <v>GT - 8</v>
          </cell>
        </row>
        <row r="151">
          <cell r="I151">
            <v>308035</v>
          </cell>
        </row>
        <row r="156">
          <cell r="I156">
            <v>24167.700000000004</v>
          </cell>
        </row>
      </sheetData>
      <sheetData sheetId="2"/>
      <sheetData sheetId="3"/>
      <sheetData sheetId="4"/>
      <sheetData sheetId="5"/>
      <sheetData sheetId="6"/>
      <sheetData sheetId="7"/>
      <sheetData sheetId="8"/>
      <sheetData sheetId="9"/>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tdt"/>
      <sheetName val="thcpk"/>
      <sheetName val="dtxl"/>
      <sheetName val="tntdia"/>
      <sheetName val="th"/>
      <sheetName val="thxlk"/>
      <sheetName val="vldien"/>
      <sheetName val="ctivldi"/>
      <sheetName val="cticot"/>
      <sheetName val="vcdd"/>
      <sheetName val="chenh"/>
      <sheetName val="vc"/>
      <sheetName val="ciment"/>
      <sheetName val="cpdbu"/>
      <sheetName val="kl"/>
      <sheetName val="dd"/>
      <sheetName val="vlchi"/>
      <sheetName val="klvldien"/>
      <sheetName val="culi 2"/>
      <sheetName val="culi"/>
      <sheetName val="dg"/>
      <sheetName val="Sheet16"/>
      <sheetName val="@QDinh"/>
      <sheetName val="SoLieuDT"/>
      <sheetName val="TongHop"/>
      <sheetName val="ToString"/>
      <sheetName val="CPThietBi"/>
      <sheetName val="DinhMucCPK"/>
      <sheetName val="CPXL"/>
      <sheetName val="DinhMucThKe"/>
      <sheetName val="CP Khac"/>
      <sheetName val="CPKS&amp;TK"/>
      <sheetName val="TgHop-XDCB"/>
      <sheetName val="ThanhPhan"/>
      <sheetName val="@ZTrungThe"/>
      <sheetName val="@TramTreo"/>
      <sheetName val="@TramNen"/>
      <sheetName val="@MayPhat"/>
      <sheetName val="@ZHaThe"/>
      <sheetName val="VatLieu"/>
      <sheetName val="NC"/>
      <sheetName val="Test"/>
      <sheetName val="SuDungLai"/>
      <sheetName val="ThuHoi"/>
      <sheetName val="VanTai"/>
      <sheetName val="Bang ke KLVT"/>
      <sheetName val="Bang THKLVT"/>
      <sheetName val="THAO GO THU HOI"/>
      <sheetName val="BocLen"/>
      <sheetName val="XXuong"/>
      <sheetName val="ChuDan"/>
      <sheetName val="Cuoc VTcu"/>
      <sheetName val="Error"/>
      <sheetName val="XL4Test5"/>
      <sheetName val="Chi PK"/>
      <sheetName val="B1"/>
      <sheetName val="B2"/>
      <sheetName val="B3"/>
      <sheetName val="B4"/>
      <sheetName val="Chung"/>
      <sheetName val="Sheet1"/>
      <sheetName val="thdt"/>
      <sheetName val="xlc"/>
      <sheetName val="thchung"/>
      <sheetName val="thmong"/>
      <sheetName val="thcot"/>
      <sheetName val="TH35"/>
      <sheetName val="thdien"/>
      <sheetName val="thinghiem"/>
      <sheetName val="vtuA"/>
      <sheetName val="CTmong"/>
      <sheetName val="CTcoc"/>
      <sheetName val="CTcot"/>
      <sheetName val="vcdd "/>
      <sheetName val="chuqua"/>
      <sheetName val="bugia"/>
      <sheetName val="xlkhac"/>
      <sheetName val="KLcoc"/>
      <sheetName val="vlmong"/>
      <sheetName val="daodat"/>
      <sheetName val="THoi"/>
      <sheetName val="Thu hoi"/>
      <sheetName val="clvc"/>
      <sheetName val="Denbu"/>
      <sheetName val="Sheet2"/>
      <sheetName val="CBSX110"/>
      <sheetName val="dg285"/>
      <sheetName val="00000000"/>
      <sheetName val="10000000"/>
      <sheetName val="20000000"/>
      <sheetName val="30000000"/>
      <sheetName val="40000000"/>
      <sheetName val="50000000"/>
      <sheetName val="60000000"/>
      <sheetName val="PST01"/>
      <sheetName val="PST02"/>
      <sheetName val="PST03"/>
      <sheetName val="PST04"/>
      <sheetName val="PST05"/>
      <sheetName val="PST06"/>
      <sheetName val="PST07"/>
      <sheetName val="PST08"/>
      <sheetName val="PST09"/>
      <sheetName val="PST10"/>
      <sheetName val="PST11"/>
      <sheetName val="PST12"/>
      <sheetName val="BCDKT"/>
      <sheetName val="KQHDKD"/>
      <sheetName val="BCDPSQUYI"/>
      <sheetName val="BCDPSQUYII"/>
      <sheetName val="BCDPS6THANG"/>
      <sheetName val="00000001"/>
      <sheetName val="XL4Poppy"/>
      <sheetName val="Sheet3"/>
      <sheetName val="thang6"/>
      <sheetName val="thang7"/>
      <sheetName val="thang8"/>
      <sheetName val="Keothep"/>
      <sheetName val="Re-bar"/>
      <sheetName val="chitimc"/>
      <sheetName val="VtuHaTheSauTramBT3"/>
      <sheetName val="VtuHaTheSauTRamBT9"/>
      <sheetName val="VtuHaTheSautramLienThang"/>
      <sheetName val="VTuHaTheSautramBT5"/>
      <sheetName val="VTuHaTheSautramBT2"/>
      <sheetName val="VtuHaTheSautramTTCocSoi"/>
      <sheetName val="VtuHaTheSauTBAKhoi13"/>
      <sheetName val="VtuHaTheSauTBAKhoi12"/>
      <sheetName val="VtuHaTheSauTBANgDu4"/>
      <sheetName val="VtuHaTheSauTBAHungThuy"/>
      <sheetName val="VtuHaTheSauTBAHaiSan"/>
      <sheetName val="VtuHaTheSauTBANgVanTroi1"/>
      <sheetName val="VtuHaTheSauTBANgVanTroi2"/>
      <sheetName val="VtuHaTheSauTBANguyenDu2"/>
      <sheetName val="VtuHaTheSauTBANguyenDu6"/>
      <sheetName val="VtuHaTheSauTBABenThuy1"/>
      <sheetName val="VatTuThuHoi"/>
      <sheetName val="VtuHaTheSauTBABenThuy1 (2)"/>
      <sheetName val="Tinh BT"/>
      <sheetName val="DANHPHA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refreshError="1"/>
      <sheetData sheetId="114" refreshError="1"/>
      <sheetData sheetId="115" refreshError="1"/>
      <sheetData sheetId="116" refreshError="1"/>
      <sheetData sheetId="117" refreshError="1"/>
      <sheetData sheetId="118" refreshError="1"/>
      <sheetData sheetId="119" refreshError="1"/>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refreshError="1"/>
      <sheetData sheetId="139"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 "/>
      <sheetName val="TONG HOP QT"/>
      <sheetName val="TONG HOP DZ 10(22)KV"/>
      <sheetName val="CHI TIET DZ 10(22) KV"/>
      <sheetName val="CHIET TINH DZ 10(22) KV"/>
      <sheetName val="TONG HOP TBA"/>
      <sheetName val="CHI TIET TBA "/>
      <sheetName val="CHIET TINH TBA "/>
      <sheetName val="TONG HOP DZ 0,4 KV "/>
      <sheetName val="CHI TIET DZ 0,4 KV"/>
      <sheetName val="CHIET TINH DZ 0,4 KV "/>
      <sheetName val="CUOC 89 DZ 0,4 KV "/>
      <sheetName val="TONG HOP CCT"/>
      <sheetName val="CHI TIET CCT"/>
      <sheetName val="CHIET TINH CCT "/>
      <sheetName val="CUOC 89 CCT"/>
      <sheetName val="TRU VT NHAP thieu"/>
      <sheetName val="GIA THANH"/>
      <sheetName val="0000000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HQT-00-01"/>
      <sheetName val="BCCTQT-XLD4"/>
      <sheetName val="BCCTQT-XL1"/>
      <sheetName val="BCQT-TTD1"/>
      <sheetName val="CT-chuacoDT"/>
      <sheetName val="TH110Sau HTinh"/>
      <sheetName val="QT-00-01"/>
      <sheetName val="QT-2001"/>
      <sheetName val="Sheet8"/>
      <sheetName val="Sheet9"/>
      <sheetName val="Sheet10"/>
      <sheetName val="Sheet11"/>
      <sheetName val="Sheet12"/>
      <sheetName val="Sheet13"/>
      <sheetName val="Sheet14"/>
      <sheetName val="Sheet15"/>
      <sheetName val="Sheet16"/>
      <sheetName val="Sheet17"/>
      <sheetName val="Sheet18"/>
      <sheetName val="Sheet19"/>
      <sheetName val="Sheet20"/>
      <sheetName val="00000000"/>
      <sheetName val="10000000"/>
      <sheetName val="20000000"/>
      <sheetName val="30000000"/>
      <sheetName val="40000000"/>
      <sheetName val="XL4Poppy"/>
      <sheetName val="KHQT_00_0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ckage1"/>
      <sheetName val="Package2"/>
      <sheetName val="Package3"/>
      <sheetName val="Package4"/>
      <sheetName val="Package5"/>
      <sheetName val="Summary"/>
      <sheetName val="Sheet2"/>
      <sheetName val="Sheet1"/>
    </sheetNames>
    <sheetDataSet>
      <sheetData sheetId="0" refreshError="1">
        <row r="35">
          <cell r="C35">
            <v>95230529</v>
          </cell>
        </row>
      </sheetData>
      <sheetData sheetId="1"/>
      <sheetData sheetId="2"/>
      <sheetData sheetId="3"/>
      <sheetData sheetId="4"/>
      <sheetData sheetId="5"/>
      <sheetData sheetId="6" refreshError="1"/>
      <sheetData sheetId="7"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 (2)"/>
      <sheetName val="Breakdown"/>
      <sheetName val="BOQ"/>
      <sheetName val="Bill IHI"/>
      <sheetName val="Phuong an 1"/>
      <sheetName val="TH"/>
      <sheetName val="SS"/>
      <sheetName val="THVL2"/>
      <sheetName val="THVL"/>
      <sheetName val="VL_NC_M"/>
      <sheetName val="DG"/>
      <sheetName val="Cap phoi"/>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huong an thong nhat (2)"/>
      <sheetName val="Huy dong"/>
      <sheetName val="MATDUONG"/>
      <sheetName val="Mobili"/>
      <sheetName val="Phan tich Don gia "/>
      <sheetName val="Equpiment"/>
      <sheetName val="Declaration of Bid "/>
      <sheetName val="Bid Price Summary"/>
      <sheetName val="Bill 1"/>
      <sheetName val="TH Section"/>
      <sheetName val="Dam LT"/>
      <sheetName val="Phuong an thong nhat"/>
      <sheetName val="Phuong an 1"/>
      <sheetName val="Khau hao"/>
      <sheetName val="Tong hop"/>
      <sheetName val="COC"/>
      <sheetName val="THVL"/>
      <sheetName val="DAM"/>
      <sheetName val="Schedule of R&amp;P"/>
      <sheetName val="Material &amp; Labour"/>
      <sheetName val="VAT_LIEU"/>
      <sheetName val="VL"/>
      <sheetName val="M"/>
      <sheetName val="NC"/>
      <sheetName val="MO"/>
      <sheetName val="Van khuon"/>
      <sheetName val="TRU"/>
      <sheetName val="NENDUONG"/>
      <sheetName val="CONG"/>
      <sheetName val="LINH_TINH"/>
      <sheetName val="Bill Thiet ke"/>
      <sheetName val="00000000"/>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row r="6">
          <cell r="P6">
            <v>0.08</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DE 3"/>
      <sheetName val="Z "/>
      <sheetName val="TONG HOP QT"/>
      <sheetName val="TH-TBA"/>
      <sheetName val="MSAM-TB"/>
      <sheetName val="tba"/>
      <sheetName val="CTTBA"/>
      <sheetName val="CUOC 36 TBA"/>
      <sheetName val="TH-DZ35"/>
      <sheetName val="dz35kV"/>
      <sheetName val="Ct- DZ35kV"/>
      <sheetName val="CP VC35"/>
      <sheetName val="TH-DZ04"/>
      <sheetName val="dz 0,4"/>
      <sheetName val="CT DZ0,4"/>
      <sheetName val="CPVC 0,4"/>
      <sheetName val="TH-CTO"/>
      <sheetName val="cto"/>
      <sheetName val="CPVC 0,4 (2)"/>
      <sheetName val="CT CCTo"/>
      <sheetName val="CUOC 89 CCT"/>
      <sheetName val="00000000"/>
      <sheetName val="1000000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BASE"/>
      <sheetName val="Muatb"/>
      <sheetName val="lapdat TB "/>
      <sheetName val="TNghiªm TB "/>
      <sheetName val="VËt liÖu"/>
      <sheetName val="vc-TBA"/>
      <sheetName val="Lap ®at ®iÖn"/>
      <sheetName val="TNghiÖm VL"/>
      <sheetName val="tt-TBA"/>
      <sheetName val="TDT"/>
      <sheetName val="TDT-TBA"/>
      <sheetName val="KSTK"/>
      <sheetName val="th "/>
      <sheetName val="tien luong"/>
      <sheetName val="dutoan"/>
      <sheetName val="CLech"/>
      <sheetName val="mong"/>
      <sheetName val="00000000"/>
      <sheetName val="Sheet1"/>
      <sheetName val="TBA"/>
      <sheetName val="Netbook"/>
      <sheetName val="DZ"/>
      <sheetName val="XL4Poppy"/>
      <sheetName val="T3-99"/>
      <sheetName val="T4-99"/>
      <sheetName val="T5-99"/>
      <sheetName val="T6-99"/>
      <sheetName val="T7-99"/>
      <sheetName val="T8-99"/>
      <sheetName val="T9-99"/>
      <sheetName val="T10-99"/>
      <sheetName val="T11-99"/>
      <sheetName val="T12-99"/>
      <sheetName val="CVden ngoai TCT (1)"/>
      <sheetName val="CV den ngoai TCT (2)"/>
      <sheetName val="CV den ngoai TCT (3)"/>
      <sheetName val="QDcua TGD"/>
      <sheetName val="QD cua HDQT"/>
      <sheetName val="QD cua HDQT (2)"/>
      <sheetName val="CV di ngoai tong"/>
      <sheetName val="CV di ngoai tong (2)"/>
      <sheetName val="Chart1"/>
      <sheetName val="To trinh"/>
      <sheetName val="Giao nhiem vu"/>
      <sheetName val="QDcua TGD (2)"/>
      <sheetName val="Thong tu"/>
      <sheetName val="CV di trong  tong"/>
      <sheetName val="nghi dinh-CP"/>
      <sheetName val="CV den trong tong"/>
      <sheetName val="Sheet2"/>
      <sheetName val="KHQ2"/>
      <sheetName val="KHT4,5-02"/>
      <sheetName val="KHVt "/>
      <sheetName val="KHVtt4"/>
      <sheetName val="KHVt XL"/>
      <sheetName val="KHVt XLT4"/>
      <sheetName val="TNHNoi"/>
      <sheetName val="Sheet3"/>
      <sheetName val="PA_coso"/>
      <sheetName val="PA_von"/>
      <sheetName val="PA_nhucau"/>
      <sheetName val="PA_TH"/>
      <sheetName val="THDT"/>
      <sheetName val="XL35"/>
      <sheetName val="DZ-35"/>
      <sheetName val="TN_35"/>
      <sheetName val="CT-DZ"/>
      <sheetName val="VC"/>
      <sheetName val="TC"/>
      <sheetName val="TH_BA"/>
      <sheetName val="TNT"/>
      <sheetName val="CT_TBA"/>
      <sheetName val="KB"/>
      <sheetName val="CT_BT"/>
      <sheetName val="KS"/>
      <sheetName val="BT"/>
      <sheetName val="CP_BT"/>
      <sheetName val="Sheet4"/>
      <sheetName val="Sheet5"/>
      <sheetName val="DB"/>
      <sheetName val="XXXXXXXX"/>
      <sheetName val="Thep be"/>
      <sheetName val="Thep than"/>
      <sheetName val="Thep xa mu"/>
      <sheetName val="Kluong phu"/>
      <sheetName val="Lan can"/>
      <sheetName val="Ho lan"/>
      <sheetName val="Coc tieu"/>
      <sheetName val="Bien bao"/>
      <sheetName val="Ranh"/>
      <sheetName val="Tuongchan"/>
      <sheetName val="Op mai 274"/>
      <sheetName val="Op mai 275"/>
      <sheetName val="Op mai 276"/>
      <sheetName val="Op mai 277"/>
      <sheetName val="Op mai 278"/>
      <sheetName val="Op mai 279"/>
      <sheetName val="Op mai 280"/>
      <sheetName val="Op mai 281"/>
      <sheetName val="Op mai 282"/>
      <sheetName val="Op mai 283"/>
      <sheetName val="Km274-Km275"/>
      <sheetName val="Km275-Km276"/>
      <sheetName val="Km276-Km277"/>
      <sheetName val="Km277-Km278"/>
      <sheetName val="Km278-Km279"/>
      <sheetName val="Km279-Km280"/>
      <sheetName val="Km280-Km281"/>
      <sheetName val="Km281-Km282"/>
      <sheetName val="Km282-Km283"/>
      <sheetName val="Km283-Km284"/>
      <sheetName val="Km284-Km285"/>
      <sheetName val="Nenduong"/>
      <sheetName val="Op mai 284"/>
      <sheetName val="Op mai"/>
      <sheetName val="142201-T1-th"/>
      <sheetName val="142201-T1 "/>
      <sheetName val="142201-T2-th "/>
      <sheetName val="142201-T2"/>
      <sheetName val="142201-T3-th "/>
      <sheetName val="142201-T3"/>
      <sheetName val="142201-T4-th  "/>
      <sheetName val="142201-T4"/>
      <sheetName val="142201-T6"/>
      <sheetName val="142201-T10"/>
      <sheetName val="km248"/>
      <sheetName val="T03 - 03"/>
      <sheetName val="AncaT03"/>
      <sheetName val="THL T03"/>
      <sheetName val="TTBC T03"/>
      <sheetName val="Luong noi Bo - T3"/>
      <sheetName val="Tong hop - T3"/>
      <sheetName val="Thuong Quy 3"/>
      <sheetName val="LBS"/>
      <sheetName val="Phu cap trach nhiem"/>
      <sheetName val="tmt4"/>
      <sheetName val="t3-01"/>
      <sheetName val="t4-01"/>
      <sheetName val="t5-01"/>
      <sheetName val="t6-01"/>
      <sheetName val="t7-01"/>
      <sheetName val="t8-01"/>
      <sheetName val="t9-01"/>
      <sheetName val="t10-01"/>
      <sheetName val="t11-01"/>
      <sheetName val="t12-"/>
      <sheetName val="t1"/>
      <sheetName val="t2"/>
      <sheetName val="t3"/>
      <sheetName val="t4"/>
      <sheetName val="t5"/>
      <sheetName val="t06"/>
      <sheetName val="t07"/>
      <sheetName val="t08"/>
      <sheetName val="t09"/>
      <sheetName val="t10"/>
      <sheetName val="t11"/>
      <sheetName val="t12"/>
      <sheetName val="0103"/>
      <sheetName val="0203"/>
      <sheetName val="th-nop"/>
      <sheetName val="th"/>
      <sheetName val=" t5"/>
      <sheetName val="t.4"/>
      <sheetName val=" t3 "/>
      <sheetName val="t"/>
      <sheetName val=" TH331"/>
      <sheetName val=" Minh ha"/>
      <sheetName val="HTay03"/>
      <sheetName val=" Ha Tay"/>
      <sheetName val="tw2"/>
      <sheetName val=" Vinhphuc"/>
      <sheetName val=" Nbinh"/>
      <sheetName val=" QVinh"/>
      <sheetName val=" TW1"/>
      <sheetName val="10000000"/>
      <sheetName val="T.so thay doi"/>
      <sheetName val="BTHDT_DZcaothe"/>
      <sheetName val="BTHDT_TBA"/>
      <sheetName val="THXL_DZcaothe"/>
      <sheetName val="TN_DZcaothe"/>
      <sheetName val="b.THchitietDZCT"/>
      <sheetName val="tr_tinhDZcaothe"/>
      <sheetName val="THXL_TBA"/>
      <sheetName val="TN_TBA"/>
      <sheetName val="b.THchitietTBA"/>
      <sheetName val="tr_tinhTBA"/>
      <sheetName val="Khao sat"/>
      <sheetName val="TT khao sat"/>
      <sheetName val="socai2003-6tc"/>
      <sheetName val="SCT Cong trinh"/>
      <sheetName val="06-2003 (2)"/>
      <sheetName val="CDPS 6tc"/>
      <sheetName val="SCT Nha thau"/>
      <sheetName val="socai2003 (6tc)dp"/>
      <sheetName val="socai2003 (6tc)"/>
      <sheetName val="CDPS 6tc (2)"/>
      <sheetName val="20000000"/>
      <sheetName val="VtuHaTheSauTramBT3"/>
      <sheetName val="VtuHaTheSauTRamBT9"/>
      <sheetName val="VtuHaTheSautramLienThang"/>
      <sheetName val="VTuHaTheSautramBT5"/>
      <sheetName val="VTuHaTheSautramBT2"/>
      <sheetName val="VtuHaTheSautramTTCocSoi"/>
      <sheetName val="VtuHaTheSauTBAKhoi13"/>
      <sheetName val="VtuHaTheSauTBAKhoi12"/>
      <sheetName val="VtuHaTheSauTBANgDu4"/>
      <sheetName val="VtuHaTheSauTBAHungThuy"/>
      <sheetName val="VtuHaTheSauTBAHaiSan"/>
      <sheetName val="VtuHaTheSauTBANgVanTroi1"/>
      <sheetName val="VtuHaTheSauTBANgVanTroi2"/>
      <sheetName val="VtuHaTheSauTBANguyenDu2"/>
      <sheetName val="VtuHaTheSauTBANguyenDu6"/>
      <sheetName val="VtuHaTheSauTBABenThuy1"/>
      <sheetName val="VatTuThuHoi"/>
      <sheetName val="VtuHaTheSauTBABenThuy1 (2)"/>
      <sheetName val="Song trai"/>
      <sheetName val="Dinh+ha nha"/>
      <sheetName val="PTLK"/>
      <sheetName val="NG k"/>
      <sheetName val="THcong"/>
      <sheetName val="BHXH"/>
      <sheetName val="BHXH12"/>
      <sheetName val="Sheet8"/>
      <sheetName val="Sheet9"/>
      <sheetName val="CamPha"/>
      <sheetName val="MongCai"/>
      <sheetName val="30000000"/>
      <sheetName val="40000000"/>
      <sheetName val="50000000"/>
      <sheetName val="60000000"/>
      <sheetName val="70000000"/>
      <sheetName val="LuongT1"/>
      <sheetName val="LuongT2"/>
      <sheetName val="luongthang12"/>
      <sheetName val="LuongT11"/>
      <sheetName val="thang5"/>
      <sheetName val="T7"/>
      <sheetName val="T9"/>
      <sheetName val="T8"/>
      <sheetName val="thang6"/>
      <sheetName val="thang4"/>
      <sheetName val="LuongT3"/>
      <sheetName val="NKC"/>
      <sheetName val="SoquyTM"/>
      <sheetName val="TK 112"/>
      <sheetName val="TK 131"/>
      <sheetName val="TK133"/>
      <sheetName val="TK 141"/>
      <sheetName val="TK 153"/>
      <sheetName val="TK214"/>
      <sheetName val="TK 211"/>
      <sheetName val="TK 242"/>
      <sheetName val="TK33311"/>
      <sheetName val="TK331"/>
      <sheetName val="TK333"/>
      <sheetName val="TK 334"/>
      <sheetName val="TK711"/>
      <sheetName val="TK411"/>
      <sheetName val="TK421"/>
      <sheetName val="TK 511"/>
      <sheetName val="TK 515"/>
      <sheetName val="TK642"/>
      <sheetName val="TK 911"/>
      <sheetName val="TK811"/>
      <sheetName val="CDKT"/>
      <sheetName val="CDPS1"/>
      <sheetName val="KQKD"/>
      <sheetName val="KHTSCD1"/>
      <sheetName val="KHTSCD2"/>
      <sheetName val="SoCaiTM"/>
      <sheetName val="NK"/>
      <sheetName val="PhieuKT"/>
      <sheetName val="Mix-Tarpaulin"/>
      <sheetName val="Tarpaulin"/>
      <sheetName val="Price"/>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Monthly"/>
      <sheetName val="For Summary"/>
      <sheetName val="For Summary(KG)"/>
      <sheetName val="PP Cloth"/>
      <sheetName val="Mix-PP Cloth"/>
      <sheetName val="Material Price-PP"/>
      <sheetName val="Km274 - Km275"/>
      <sheetName val="Km275 - Km276"/>
      <sheetName val="Km276 - Km277"/>
      <sheetName val="Km277 - Km278 "/>
      <sheetName val="Km278 - Km279"/>
      <sheetName val="Km279 - Km280"/>
      <sheetName val="Km280 - Km281"/>
      <sheetName val="Km281 - Km282"/>
      <sheetName val="Km282 - Km283"/>
      <sheetName val="Km283 - Km284"/>
      <sheetName val="Km284 - Km285"/>
      <sheetName val="Tong hop Matduong"/>
      <sheetName val="Cong D75"/>
      <sheetName val="Cong D100"/>
      <sheetName val="Cong D150"/>
      <sheetName val="Cong 2D150"/>
      <sheetName val="Cong ban 0,7x0,7"/>
      <sheetName val="Cong ban 0,8x0,8"/>
      <sheetName val="Cong ban 1x1"/>
      <sheetName val="Cong ban 1x1,2"/>
      <sheetName val="Cong ban 1,5x1,5"/>
      <sheetName val="Cong ban 2x1,5"/>
      <sheetName val="Cong ban 2x2"/>
      <sheetName val="Tong hop"/>
      <sheetName val="Tong hop (2)"/>
      <sheetName val="Cong"/>
      <sheetName val="Cong cu"/>
      <sheetName val="Dinhhinh"/>
      <sheetName val="Cot thep"/>
      <sheetName val="Cong tron D75"/>
      <sheetName val="Cong tron D100"/>
      <sheetName val="Cong tron D150"/>
      <sheetName val="Cong tron 2D150"/>
      <sheetName val="Cong ban 1,0x1,0"/>
      <sheetName val="Cong ban 1,0x1,2"/>
      <sheetName val="Cong hop 1,5x1,5"/>
      <sheetName val="Cong hop 2,0x1,5"/>
      <sheetName val="Cong hop 2,0x2,0"/>
      <sheetName val="thkl"/>
      <sheetName val="thkl (2)"/>
      <sheetName val="kht8"/>
      <sheetName val="long tec"/>
      <sheetName val="nlongt"/>
      <sheetName val="tuanb"/>
      <sheetName val="ntuanb"/>
      <sheetName val="nbinh"/>
      <sheetName val="nque"/>
      <sheetName val="ntien"/>
      <sheetName val="ntuanH"/>
      <sheetName val="nmuoi"/>
      <sheetName val="nnghia"/>
      <sheetName val="ntuanM"/>
      <sheetName val="nthi"/>
      <sheetName val="nchung"/>
      <sheetName val="nanh"/>
      <sheetName val="nthang"/>
      <sheetName val="nnguyen"/>
      <sheetName val="ntuc"/>
      <sheetName val="nngan"/>
      <sheetName val="nloi"/>
      <sheetName val="nphuock"/>
      <sheetName val="nphuoch"/>
      <sheetName val="nsonpd"/>
      <sheetName val="nphuock04"/>
      <sheetName val="nphuoch04"/>
      <sheetName val="nphuocpd04"/>
      <sheetName val="nphuocd04"/>
      <sheetName val="nphuoctr04"/>
      <sheetName val="nphuocb04"/>
      <sheetName val="Sheet6"/>
      <sheetName val="Congty"/>
      <sheetName val="VPPN"/>
      <sheetName val="XN74"/>
      <sheetName val="XN54"/>
      <sheetName val="XN33"/>
      <sheetName val="NK96"/>
      <sheetName val="XL4Test5"/>
      <sheetName val="Trich Ngang"/>
      <sheetName val="Danh sach Rieng"/>
      <sheetName val="Dia Diem Thuc Tap"/>
      <sheetName val="De Tai Thuc Tap"/>
      <sheetName val="THVDT"/>
      <sheetName val="NCLD"/>
      <sheetName val="MMTB"/>
      <sheetName val="CFSX"/>
      <sheetName val="KQ"/>
      <sheetName val="DTSL"/>
      <sheetName val="XDCBK"/>
      <sheetName val="KHTSCD"/>
      <sheetName val="XDCB"/>
      <sheetName val="KM"/>
      <sheetName val="KHOANMUC"/>
      <sheetName val="QTNC"/>
      <sheetName val="CPQL"/>
      <sheetName val="SANLUONG"/>
      <sheetName val="SSCP-SL"/>
      <sheetName val="CPSX"/>
      <sheetName val="CDSL (2)"/>
      <sheetName val="F ThanhTri"/>
      <sheetName val="F Gialam"/>
      <sheetName val="DG"/>
      <sheetName val="TH dam"/>
      <sheetName val="SX dam"/>
      <sheetName val="LD dam"/>
      <sheetName val="Bang gia VL"/>
      <sheetName val="Gia NC"/>
      <sheetName val="Gia may"/>
      <sheetName val="tb1"/>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phan tich DG"/>
      <sheetName val="gia vat lieu"/>
      <sheetName val="gia xe may"/>
      <sheetName val="gia nhan cong"/>
      <sheetName val="Napheo-SPP"/>
      <sheetName val="VPLaichau"/>
      <sheetName val="VPTruongson"/>
      <sheetName val="D9"/>
      <sheetName val="TLNamChim"/>
      <sheetName val="Dancau-Q.Ninh"/>
      <sheetName val="D91"/>
      <sheetName val="Kenhta-himlam"/>
      <sheetName val="TCQ5-"/>
      <sheetName val="HDkhoanduoc"/>
      <sheetName val="TCQ1-4"/>
      <sheetName val="Khac"/>
      <sheetName val="BaTrieu-L.son"/>
      <sheetName val="SBayDBien"/>
      <sheetName val="QL32YB(12)"/>
      <sheetName val="QL32AYB"/>
      <sheetName val="THSonNam"/>
      <sheetName val="Coquan"/>
      <sheetName val="Quoclo6mchau"/>
      <sheetName val="QLo4B-LS"/>
      <sheetName val="Phanthiet"/>
      <sheetName val="Muongnhe"/>
      <sheetName val="Tonghop"/>
      <sheetName val="Sheet7"/>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D1"/>
      <sheetName val="D2"/>
      <sheetName val="D3"/>
      <sheetName val="D4"/>
      <sheetName val="D5"/>
      <sheetName val="D6"/>
      <sheetName val="Tay ninh"/>
      <sheetName val="A.Duc"/>
      <sheetName val="TH2003"/>
      <sheetName val="Thau"/>
      <sheetName val="CT-BT"/>
      <sheetName val="Xa"/>
      <sheetName val="TH du toan "/>
      <sheetName val="Du toan "/>
      <sheetName val="C.Tinh"/>
      <sheetName val="TK_cap"/>
      <sheetName val="Don gia CPM"/>
      <sheetName val="Tong Thieu HD cac CT-2001"/>
      <sheetName val="VL thieu HD - 2001"/>
      <sheetName val="Tong thieu HD cac CT - 2002"/>
      <sheetName val="Lan trai"/>
      <sheetName val="Van chuyen"/>
      <sheetName val="Vchuyen(C)"/>
      <sheetName val="HDong VC"/>
      <sheetName val="ThieuHD nam 2001"/>
      <sheetName val="CPChung"/>
      <sheetName val="Bang TH"/>
      <sheetName val="Tong Chinh"/>
      <sheetName val="000000000000"/>
      <sheetName val="100000000000"/>
      <sheetName val="200000000000"/>
      <sheetName val="300000000000"/>
      <sheetName val="GVL"/>
      <sheetName val="giai thich"/>
      <sheetName val="Heso"/>
      <sheetName val="CTDG"/>
      <sheetName val="DT - Ro"/>
      <sheetName val="TH - Ro "/>
      <sheetName val="GDT - Ro"/>
      <sheetName val="DT - TB"/>
      <sheetName val="TH - TB"/>
      <sheetName val="GDT - TB"/>
      <sheetName val="DT - NT"/>
      <sheetName val="TH - NT"/>
      <sheetName val="GDT - NT"/>
      <sheetName val="THGT"/>
      <sheetName val=""/>
      <sheetName val="Sheet10"/>
      <sheetName val="T.K H.T.T5"/>
      <sheetName val="T.K T7"/>
      <sheetName val="TK T6"/>
      <sheetName val="T.K T5"/>
      <sheetName val="Bang thong ke hang ton"/>
      <sheetName val="thong ke "/>
      <sheetName val="T.KT04"/>
      <sheetName val="CT 03"/>
      <sheetName val="TH 03"/>
      <sheetName val="HHVt "/>
      <sheetName val="XXXXXX_xda24_X"/>
      <sheetName val=" KQTH quy hoach 135"/>
      <sheetName val="Bao cao KQTH quy hoach 135"/>
      <sheetName val="BangTH"/>
      <sheetName val="Xaylap "/>
      <sheetName val="Nhan cong"/>
      <sheetName val="Thietbi"/>
      <sheetName val="Diengiai"/>
      <sheetName val="Vanchuyen"/>
      <sheetName val="BC TH CK (2)"/>
      <sheetName val="BC TH CK"/>
      <sheetName val="BC6tT19 food"/>
      <sheetName val="BC6tT19"/>
      <sheetName val="BC6tT18"/>
      <sheetName val="BC6tT18 - Food"/>
      <sheetName val="CTTH"/>
      <sheetName val="BC6tT17"/>
      <sheetName val="BCCK 4"/>
      <sheetName val="BCFood- T16"/>
      <sheetName val="BC6tT16"/>
      <sheetName val="BCFood- T15"/>
      <sheetName val="BC6tT15"/>
      <sheetName val="BCFood- T14"/>
      <sheetName val="BC6tT14"/>
      <sheetName val="BCFood- T13"/>
      <sheetName val="BC6tT13"/>
      <sheetName val="THCK3"/>
      <sheetName val="BC6tT12"/>
      <sheetName val="BC6tT11"/>
      <sheetName val="BC6tT10"/>
      <sheetName val="BC6tT9"/>
      <sheetName val="TH CK2"/>
      <sheetName val="BC6tT8"/>
      <sheetName val="BC6tT7"/>
      <sheetName val="BC6tT5"/>
      <sheetName val="BC6tT52 (3)"/>
      <sheetName val="BCTH"/>
      <sheetName val="BC6tT4"/>
      <sheetName val="BC6tT3"/>
      <sheetName val="BC6tT2"/>
      <sheetName val="BC6tT1"/>
      <sheetName val="BC6tT52 (2)"/>
      <sheetName val="BC6tT52"/>
      <sheetName val="BC6tT51"/>
      <sheetName val="BC6tT50"/>
      <sheetName val="BC6tT49"/>
      <sheetName val="TCK 12"/>
      <sheetName val="BC6tT48"/>
      <sheetName val="BC6tT47"/>
      <sheetName val="BC6tT46"/>
      <sheetName val="BC6tT45"/>
      <sheetName val="Tong CK"/>
      <sheetName val="BC6tT44"/>
      <sheetName val="BC6tT43"/>
      <sheetName val="BC6t"/>
      <sheetName val="T42"/>
      <sheetName val="T41"/>
      <sheetName val="T40"/>
      <sheetName val="DTCT"/>
      <sheetName val="PTVT"/>
      <sheetName val="THVT"/>
      <sheetName val="CV di trong  dong"/>
      <sheetName val="Coc 6"/>
      <sheetName val="Deo nai"/>
      <sheetName val="CKD than"/>
      <sheetName val="CTT Thong nhat"/>
      <sheetName val="CTT Nui beo"/>
      <sheetName val="CTT cao son"/>
      <sheetName val="CTT Khe cham"/>
      <sheetName val="XNxlva sxthanKCII"/>
      <sheetName val="Cam Y ut KC"/>
      <sheetName val="CTxay lap mo CP"/>
      <sheetName val="CTdo luong GDSP"/>
      <sheetName val="Dong bac"/>
      <sheetName val="Cac cang UT mua than Dong bac"/>
      <sheetName val="cua hang vtu"/>
      <sheetName val="Khach hang le "/>
      <sheetName val="nhat ky 5"/>
      <sheetName val="cac cong ty van tai"/>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Ctieucnghe(12-03"/>
      <sheetName val="DmdbTVN"/>
      <sheetName val="Hsdancach"/>
      <sheetName val="TanLap"/>
      <sheetName val="CaoThang"/>
      <sheetName val="GiapKhau"/>
      <sheetName val="917"/>
      <sheetName val="CBTT"/>
      <sheetName val="TramKCS"/>
      <sheetName val="Tohop1(LD"/>
      <sheetName val="Tohop2(QL&amp;an"/>
      <sheetName val="ThunhapBQ"/>
      <sheetName val="QDgiao1"/>
      <sheetName val="So sanh"/>
      <sheetName val="NCxdcb"/>
      <sheetName val="GIA NUOC"/>
      <sheetName val="GIA DIEN THOAI"/>
      <sheetName val="GIA DIEN"/>
      <sheetName val="chiet tinh XD"/>
      <sheetName val="Triet T"/>
      <sheetName val="Phan tich gia"/>
      <sheetName val="pHAN CONG"/>
      <sheetName val="GIA XD"/>
      <sheetName val="[IBASE2.XLSѝTNHNoi"/>
      <sheetName val="Co~g hop 1,5x1,5"/>
      <sheetName val="THQI"/>
      <sheetName val="T6"/>
      <sheetName val="THQII"/>
      <sheetName val="Trung"/>
      <sheetName val="THQIII"/>
      <sheetName val="THT nam 04"/>
      <sheetName val="142201ȭT4"/>
      <sheetName val="Sheed5"/>
      <sheetName val="TL"/>
      <sheetName val="CT"/>
      <sheetName val="GK"/>
      <sheetName val="CB"/>
      <sheetName val="VP"/>
      <sheetName val="Km274-Km274"/>
      <sheetName val="Km27'-Km278"/>
      <sheetName val="HD1"/>
      <sheetName val="HD4"/>
      <sheetName val="HD3"/>
      <sheetName val="HD5"/>
      <sheetName val="HD7"/>
      <sheetName val="HD6"/>
      <sheetName val="HD2"/>
      <sheetName val="[IBASE2.XLS_Tong hop Matduong"/>
      <sheetName val="L-THANG03"/>
      <sheetName val="L-THANG04"/>
      <sheetName val="luongthuong"/>
      <sheetName val="tkcb-cnv"/>
      <sheetName val="KETQUAHOC"/>
      <sheetName val="KHACHSAN"/>
      <sheetName val="THANHTOAN"/>
      <sheetName val="BC-BANHANG"/>
      <sheetName val="DOANH SO"/>
      <sheetName val="BD-SINH VIEN"/>
      <sheetName val="luongsanpham"/>
      <sheetName val="TUYENSINH02"/>
      <sheetName val="cuocphi"/>
      <sheetName val="banhang"/>
      <sheetName val="bh-thang4"/>
      <sheetName val="Nhap lieu"/>
      <sheetName val="PGT"/>
      <sheetName val="Tien dien"/>
      <sheetName val="Thue GTGT"/>
      <sheetName val="cn"/>
      <sheetName val="Nc"/>
      <sheetName val="pt"/>
      <sheetName val="ql"/>
      <sheetName val="ql (2)"/>
      <sheetName val="Sheet13"/>
      <sheetName val="Sheet14"/>
      <sheetName val="Sheet15"/>
      <sheetName val="Sheet16"/>
      <sheetName val="BaTrieu-L.con"/>
      <sheetName val="EDT - Ro"/>
      <sheetName val="Heso 3-2004 (3)"/>
      <sheetName val="Luong (2)"/>
      <sheetName val="heso T3"/>
      <sheetName val="heso T4"/>
      <sheetName val="heso T5"/>
      <sheetName val="Heso T6"/>
      <sheetName val="Heso T7"/>
      <sheetName val="Heso T8"/>
      <sheetName val="Heso T9"/>
      <sheetName val="Heso 2-2004"/>
      <sheetName val="Heso 3-2004"/>
      <sheetName val="chamcong"/>
      <sheetName val="Baocao"/>
      <sheetName val="Heso 3-2004 (2)"/>
      <sheetName val="Nhap_lieu"/>
      <sheetName val="Khoiluong"/>
      <sheetName val="Vattu"/>
      <sheetName val="Trungchuyen"/>
      <sheetName val="Bu"/>
      <sheetName val="Chitiet"/>
      <sheetName val=".tuanM"/>
      <sheetName val="20+590"/>
      <sheetName val="20+1218"/>
      <sheetName val="22+456"/>
      <sheetName val="23+200"/>
      <sheetName val="23+327"/>
      <sheetName val="23+468"/>
      <sheetName val="23+563"/>
      <sheetName val="24+520"/>
      <sheetName val="Luu goc"/>
      <sheetName val="km22+93.86-km22+121.86"/>
      <sheetName val="km22+177.14-km22+205.64"/>
      <sheetName val="Bang 20-25"/>
      <sheetName val="km22+267.96-km22+283.96"/>
      <sheetName val="km22+304.31-km22+344.31"/>
      <sheetName val="km22+460.92-km22+614.57"/>
      <sheetName val="km22+671.78-km22+713.32"/>
      <sheetName val="Thi_sinh"/>
      <sheetName val="Luong"/>
      <sheetName val="HethongDebai"/>
      <sheetName val="TH131"/>
      <sheetName val="TH155&amp;156"/>
      <sheetName val="TH152"/>
      <sheetName val="TH153"/>
      <sheetName val="TH331"/>
      <sheetName val="KhoDL"/>
      <sheetName val="THSPHH"/>
      <sheetName val="THVL"/>
      <sheetName val="DMTK"/>
      <sheetName val="DMKH"/>
      <sheetName val="DMNB"/>
      <sheetName val="DMNV"/>
      <sheetName val="Tkedotuoi"/>
      <sheetName val="Tkebactho"/>
      <sheetName val="nhan su"/>
      <sheetName val="2020"/>
      <sheetName val="luong cty"/>
      <sheetName val="Km282-Km_x0003__x0000_3"/>
      <sheetName val="TH_BQ"/>
      <sheetName val="Cong hop 2,0ࡸ2,0"/>
      <sheetName val="DATA"/>
      <sheetName val="tô rôiDY"/>
      <sheetName val="ATCANING"/>
      <sheetName val="KNH"/>
      <sheetName val="KVF"/>
      <sheetName val="Hoada"/>
      <sheetName val="Nguphuc"/>
      <sheetName val="TCH"/>
      <sheetName val="TTT"/>
      <sheetName val="TVK"/>
      <sheetName val="Tuichuom"/>
      <sheetName val="NKDT"/>
      <sheetName val="Vitagin"/>
      <sheetName val="T8-9)"/>
      <sheetName val="bcth 05-04"/>
      <sheetName val="baocao 05-04"/>
      <sheetName val="bcth04-04"/>
      <sheetName val="baocao04-04"/>
      <sheetName val="bcth03-04"/>
      <sheetName val="baocao03-04"/>
      <sheetName val="bcth02-04"/>
      <sheetName val="baocao02-04"/>
      <sheetName val="bcth01-04"/>
      <sheetName val="baocao01-04"/>
      <sheetName val="bangluong"/>
      <sheetName val="Tkecong"/>
      <sheetName val="thunhap03"/>
      <sheetName val="thungoaiSCTX"/>
      <sheetName val="TRICH73"/>
      <sheetName val="Dinh_ha nha"/>
      <sheetName val="[IBASE2.XLS}BHXH"/>
      <sheetName val="01"/>
      <sheetName val="02.1"/>
      <sheetName val="2.1"/>
      <sheetName val="2.3"/>
      <sheetName val="02.3"/>
      <sheetName val="05"/>
      <sheetName val="03"/>
      <sheetName val="06"/>
      <sheetName val="B 01"/>
      <sheetName val="B 03"/>
      <sheetName val="D 13"/>
      <sheetName val="Q-03"/>
      <sheetName val="Q-04"/>
      <sheetName val="Q-05"/>
      <sheetName val="D15"/>
      <sheetName val="D20"/>
      <sheetName val="D19"/>
      <sheetName val="chi phi cap tien"/>
      <sheetName val="THU T12"/>
      <sheetName val="CHI T12"/>
      <sheetName val="THU T11"/>
      <sheetName val="CHI T11"/>
      <sheetName val="THU T10"/>
      <sheetName val="CHI T10"/>
      <sheetName val="THU T9"/>
      <sheetName val="CHI T9"/>
      <sheetName val="THU T8"/>
      <sheetName val="CHI T8"/>
      <sheetName val="THU T7"/>
      <sheetName val="CHI T7"/>
      <sheetName val="THU T6"/>
      <sheetName val="CHI T6"/>
      <sheetName val="THU T5"/>
      <sheetName val="CHI T5"/>
      <sheetName val="THU T4"/>
      <sheetName val="CHI T4"/>
      <sheetName val="THU T3"/>
      <sheetName val="CHI T3"/>
      <sheetName val="THU T2"/>
      <sheetName val="CHI T2"/>
      <sheetName val="THU T1"/>
      <sheetName val="CHI T1"/>
      <sheetName val="lapdap TB "/>
    </sheetNames>
    <sheetDataSet>
      <sheetData sheetId="0" refreshError="1">
        <row r="7">
          <cell r="AH7" t="str">
            <v>SP1</v>
          </cell>
          <cell r="AI7" t="str">
            <v>SOLVENT CLEANING   (SSPC-SP-1)</v>
          </cell>
          <cell r="AJ7">
            <v>60</v>
          </cell>
          <cell r="AK7">
            <v>60</v>
          </cell>
          <cell r="AL7">
            <v>60</v>
          </cell>
        </row>
        <row r="8">
          <cell r="AH8" t="str">
            <v>SP2</v>
          </cell>
          <cell r="AI8" t="str">
            <v>HAND CLEANING   (SSPC-SP-2)</v>
          </cell>
          <cell r="AJ8">
            <v>50</v>
          </cell>
          <cell r="AK8">
            <v>50</v>
          </cell>
          <cell r="AL8">
            <v>50</v>
          </cell>
        </row>
        <row r="9">
          <cell r="AH9" t="str">
            <v>SP3</v>
          </cell>
          <cell r="AI9" t="str">
            <v>POWER CLEANING   (SSPC-SP-3)</v>
          </cell>
          <cell r="AJ9">
            <v>50</v>
          </cell>
          <cell r="AK9">
            <v>50</v>
          </cell>
          <cell r="AL9">
            <v>50</v>
          </cell>
        </row>
        <row r="10">
          <cell r="AH10" t="str">
            <v>SP5</v>
          </cell>
          <cell r="AI10" t="str">
            <v>WHITE METAL BLAST   (SSPC-SP-5)</v>
          </cell>
          <cell r="AJ10">
            <v>90</v>
          </cell>
          <cell r="AK10">
            <v>90</v>
          </cell>
          <cell r="AL10">
            <v>90</v>
          </cell>
        </row>
        <row r="11">
          <cell r="AH11" t="str">
            <v>SP6</v>
          </cell>
          <cell r="AI11" t="str">
            <v>COMMERCIAL BLAST (SSPC-SP-6)</v>
          </cell>
          <cell r="AJ11">
            <v>70</v>
          </cell>
          <cell r="AK11">
            <v>70</v>
          </cell>
          <cell r="AL11">
            <v>70</v>
          </cell>
        </row>
        <row r="12">
          <cell r="AH12" t="str">
            <v>SP7</v>
          </cell>
          <cell r="AI12" t="str">
            <v>BRUSH OFF BLAST CLEANING (SSPC-SP7)</v>
          </cell>
          <cell r="AJ12">
            <v>50</v>
          </cell>
          <cell r="AK12">
            <v>50</v>
          </cell>
          <cell r="AL12">
            <v>50</v>
          </cell>
        </row>
        <row r="13">
          <cell r="AH13" t="str">
            <v>SP8</v>
          </cell>
          <cell r="AI13" t="str">
            <v>PICKLING  (SSPC-SP-8)</v>
          </cell>
          <cell r="AJ13">
            <v>350</v>
          </cell>
          <cell r="AK13">
            <v>350</v>
          </cell>
          <cell r="AL13">
            <v>350</v>
          </cell>
        </row>
        <row r="14">
          <cell r="AH14" t="str">
            <v>SP10</v>
          </cell>
          <cell r="AI14" t="str">
            <v>NEAR WHITE BLAST (SSPC-SP-10)</v>
          </cell>
          <cell r="AJ14">
            <v>80</v>
          </cell>
          <cell r="AK14">
            <v>80</v>
          </cell>
          <cell r="AL14">
            <v>80</v>
          </cell>
        </row>
        <row r="16">
          <cell r="AH16" t="str">
            <v>RLP</v>
          </cell>
          <cell r="AI16" t="str">
            <v>RED LEAD PRIMER</v>
          </cell>
          <cell r="AJ16" t="str">
            <v>0101</v>
          </cell>
          <cell r="AK16" t="str">
            <v>905(OP-91)</v>
          </cell>
          <cell r="AL16" t="str">
            <v>210</v>
          </cell>
          <cell r="AM16">
            <v>1</v>
          </cell>
          <cell r="AN16">
            <v>9.1999999999999993</v>
          </cell>
          <cell r="AO16">
            <v>9.6999999999999993</v>
          </cell>
          <cell r="AP16">
            <v>14.8</v>
          </cell>
          <cell r="AQ16">
            <v>47.83</v>
          </cell>
          <cell r="AR16">
            <v>45.36</v>
          </cell>
          <cell r="AS16">
            <v>38.51</v>
          </cell>
          <cell r="AT16">
            <v>440</v>
          </cell>
          <cell r="AU16">
            <v>440</v>
          </cell>
          <cell r="AV16">
            <v>570</v>
          </cell>
        </row>
        <row r="17">
          <cell r="AH17" t="str">
            <v>ERLP</v>
          </cell>
          <cell r="AI17" t="str">
            <v>RED LEAD PRIMER</v>
          </cell>
          <cell r="AJ17" t="str">
            <v>0102</v>
          </cell>
          <cell r="AK17" t="str">
            <v>906(OP-92)</v>
          </cell>
          <cell r="AL17" t="str">
            <v>220</v>
          </cell>
          <cell r="AM17">
            <v>1</v>
          </cell>
          <cell r="AN17">
            <v>8.7799999999999994</v>
          </cell>
          <cell r="AO17">
            <v>10</v>
          </cell>
          <cell r="AP17">
            <v>12.4</v>
          </cell>
          <cell r="AQ17">
            <v>47.83</v>
          </cell>
          <cell r="AR17">
            <v>42</v>
          </cell>
          <cell r="AS17">
            <v>38.71</v>
          </cell>
          <cell r="AT17">
            <v>420</v>
          </cell>
          <cell r="AU17">
            <v>420</v>
          </cell>
          <cell r="AV17">
            <v>480</v>
          </cell>
        </row>
        <row r="18">
          <cell r="AI18" t="str">
            <v>B P RED LEAD PRIMER</v>
          </cell>
          <cell r="AJ18" t="str">
            <v>0103</v>
          </cell>
          <cell r="AK18" t="str">
            <v>911</v>
          </cell>
          <cell r="AL18">
            <v>0</v>
          </cell>
          <cell r="AM18">
            <v>1</v>
          </cell>
          <cell r="AN18">
            <v>8.44</v>
          </cell>
          <cell r="AO18">
            <v>9</v>
          </cell>
          <cell r="AP18">
            <v>0</v>
          </cell>
          <cell r="AQ18">
            <v>45</v>
          </cell>
          <cell r="AR18">
            <v>42.22</v>
          </cell>
          <cell r="AS18">
            <v>0</v>
          </cell>
          <cell r="AT18">
            <v>380</v>
          </cell>
          <cell r="AU18">
            <v>380</v>
          </cell>
        </row>
        <row r="19">
          <cell r="AH19" t="str">
            <v>ATP</v>
          </cell>
          <cell r="AI19" t="str">
            <v xml:space="preserve">ALUMINUM TRIPOLYPHOSPHATE PRIMER </v>
          </cell>
          <cell r="AJ19" t="str">
            <v>0107</v>
          </cell>
          <cell r="AK19" t="str">
            <v>992</v>
          </cell>
          <cell r="AL19" t="str">
            <v>221</v>
          </cell>
          <cell r="AM19">
            <v>1</v>
          </cell>
          <cell r="AN19">
            <v>12.6</v>
          </cell>
          <cell r="AO19">
            <v>7.09</v>
          </cell>
          <cell r="AP19">
            <v>11.4</v>
          </cell>
          <cell r="AQ19">
            <v>39.68</v>
          </cell>
          <cell r="AR19">
            <v>42.31</v>
          </cell>
          <cell r="AS19">
            <v>38.6</v>
          </cell>
          <cell r="AT19">
            <v>500</v>
          </cell>
          <cell r="AU19">
            <v>300</v>
          </cell>
          <cell r="AV19">
            <v>440</v>
          </cell>
        </row>
        <row r="20">
          <cell r="AH20" t="str">
            <v>AZCP</v>
          </cell>
          <cell r="AI20" t="str">
            <v xml:space="preserve">ALKYD ZINC CHROMATE PRIMER </v>
          </cell>
          <cell r="AJ20" t="str">
            <v>0111</v>
          </cell>
          <cell r="AK20" t="str">
            <v>907(OP-93)</v>
          </cell>
          <cell r="AL20" t="str">
            <v>240</v>
          </cell>
          <cell r="AM20">
            <v>1</v>
          </cell>
          <cell r="AN20">
            <v>10.9</v>
          </cell>
          <cell r="AO20">
            <v>10.6</v>
          </cell>
          <cell r="AP20">
            <v>9</v>
          </cell>
          <cell r="AQ20">
            <v>40.369999999999997</v>
          </cell>
          <cell r="AR20">
            <v>41.51</v>
          </cell>
          <cell r="AS20">
            <v>40.89</v>
          </cell>
          <cell r="AT20">
            <v>440</v>
          </cell>
          <cell r="AU20">
            <v>440</v>
          </cell>
          <cell r="AV20">
            <v>368</v>
          </cell>
        </row>
        <row r="21">
          <cell r="AH21" t="str">
            <v>ROP</v>
          </cell>
          <cell r="AI21" t="str">
            <v xml:space="preserve">RED OXIDE PRIMER </v>
          </cell>
          <cell r="AJ21" t="str">
            <v>0121</v>
          </cell>
          <cell r="AK21" t="str">
            <v>904(OP-95)</v>
          </cell>
          <cell r="AL21" t="str">
            <v>230</v>
          </cell>
          <cell r="AM21">
            <v>1</v>
          </cell>
          <cell r="AN21">
            <v>6.5</v>
          </cell>
          <cell r="AO21">
            <v>8.1999999999999993</v>
          </cell>
          <cell r="AP21">
            <v>5.2</v>
          </cell>
          <cell r="AQ21">
            <v>46.15</v>
          </cell>
          <cell r="AR21">
            <v>41.46</v>
          </cell>
          <cell r="AS21">
            <v>57.12</v>
          </cell>
          <cell r="AT21">
            <v>300</v>
          </cell>
          <cell r="AU21">
            <v>340</v>
          </cell>
          <cell r="AV21">
            <v>297</v>
          </cell>
        </row>
        <row r="22">
          <cell r="AH22" t="str">
            <v>GS</v>
          </cell>
          <cell r="AI22" t="str">
            <v xml:space="preserve">GRAY SURFACE </v>
          </cell>
          <cell r="AJ22" t="str">
            <v>0141</v>
          </cell>
          <cell r="AK22" t="str">
            <v>501</v>
          </cell>
          <cell r="AL22" t="str">
            <v>090</v>
          </cell>
          <cell r="AM22">
            <v>1</v>
          </cell>
          <cell r="AN22">
            <v>8.1</v>
          </cell>
          <cell r="AO22">
            <v>12.1</v>
          </cell>
          <cell r="AP22">
            <v>12.6</v>
          </cell>
          <cell r="AQ22">
            <v>37.04</v>
          </cell>
          <cell r="AR22">
            <v>37.19</v>
          </cell>
          <cell r="AS22">
            <v>37.94</v>
          </cell>
          <cell r="AT22">
            <v>300</v>
          </cell>
          <cell r="AU22">
            <v>450</v>
          </cell>
          <cell r="AV22">
            <v>478</v>
          </cell>
        </row>
        <row r="23">
          <cell r="AH23" t="str">
            <v>RMP</v>
          </cell>
          <cell r="AI23" t="str">
            <v>READY-MIXED PAINT</v>
          </cell>
          <cell r="AJ23" t="str">
            <v>0151</v>
          </cell>
          <cell r="AK23" t="str">
            <v>111</v>
          </cell>
          <cell r="AL23" t="str">
            <v>100</v>
          </cell>
          <cell r="AM23">
            <v>1</v>
          </cell>
          <cell r="AN23">
            <v>10.9</v>
          </cell>
          <cell r="AO23">
            <v>9.6</v>
          </cell>
          <cell r="AP23">
            <v>10</v>
          </cell>
          <cell r="AQ23">
            <v>41.28</v>
          </cell>
          <cell r="AR23">
            <v>41.67</v>
          </cell>
          <cell r="AS23">
            <v>38</v>
          </cell>
          <cell r="AT23">
            <v>450</v>
          </cell>
          <cell r="AU23">
            <v>400</v>
          </cell>
          <cell r="AV23">
            <v>380</v>
          </cell>
        </row>
        <row r="24">
          <cell r="AH24" t="str">
            <v>FRMP</v>
          </cell>
          <cell r="AI24" t="str">
            <v xml:space="preserve">FLAT READY-MIXED PAINT </v>
          </cell>
          <cell r="AJ24" t="str">
            <v>0153</v>
          </cell>
          <cell r="AK24" t="str">
            <v>508</v>
          </cell>
          <cell r="AL24">
            <v>0</v>
          </cell>
          <cell r="AM24">
            <v>1</v>
          </cell>
          <cell r="AN24">
            <v>11.8</v>
          </cell>
          <cell r="AO24">
            <v>9.4</v>
          </cell>
          <cell r="AP24">
            <v>0</v>
          </cell>
          <cell r="AQ24">
            <v>36.44</v>
          </cell>
          <cell r="AR24">
            <v>37.229999999999997</v>
          </cell>
          <cell r="AS24">
            <v>0</v>
          </cell>
          <cell r="AT24">
            <v>430</v>
          </cell>
          <cell r="AU24">
            <v>350</v>
          </cell>
        </row>
        <row r="25">
          <cell r="AH25" t="str">
            <v>AE</v>
          </cell>
          <cell r="AI25" t="str">
            <v xml:space="preserve">ALKYD ENAMEL </v>
          </cell>
          <cell r="AJ25" t="str">
            <v>0162</v>
          </cell>
          <cell r="AK25" t="str">
            <v>502</v>
          </cell>
          <cell r="AL25" t="str">
            <v>110</v>
          </cell>
          <cell r="AM25">
            <v>1</v>
          </cell>
          <cell r="AN25">
            <v>11.9</v>
          </cell>
          <cell r="AO25">
            <v>12.4</v>
          </cell>
          <cell r="AP25">
            <v>12</v>
          </cell>
          <cell r="AQ25">
            <v>35.29</v>
          </cell>
          <cell r="AR25">
            <v>37.1</v>
          </cell>
          <cell r="AS25">
            <v>37.92</v>
          </cell>
          <cell r="AT25">
            <v>420</v>
          </cell>
          <cell r="AU25">
            <v>460</v>
          </cell>
          <cell r="AV25">
            <v>455</v>
          </cell>
        </row>
        <row r="26">
          <cell r="AH26" t="str">
            <v>AP</v>
          </cell>
          <cell r="AI26" t="str">
            <v>ALUMIN PAINT</v>
          </cell>
          <cell r="AJ26" t="str">
            <v>0152</v>
          </cell>
          <cell r="AK26" t="str">
            <v>103</v>
          </cell>
          <cell r="AL26" t="str">
            <v>310</v>
          </cell>
          <cell r="AM26">
            <v>1</v>
          </cell>
          <cell r="AN26">
            <v>10.9</v>
          </cell>
          <cell r="AO26">
            <v>13.5</v>
          </cell>
          <cell r="AP26">
            <v>13.5</v>
          </cell>
          <cell r="AQ26">
            <v>36.700000000000003</v>
          </cell>
          <cell r="AR26">
            <v>34.07</v>
          </cell>
          <cell r="AS26">
            <v>32.44</v>
          </cell>
          <cell r="AT26">
            <v>400</v>
          </cell>
          <cell r="AU26">
            <v>460</v>
          </cell>
          <cell r="AV26">
            <v>438</v>
          </cell>
        </row>
        <row r="27">
          <cell r="AH27" t="str">
            <v>AMF</v>
          </cell>
          <cell r="AI27" t="str">
            <v>PHEN0LIC-MODIFIED ALKYD M.I.O.FINISH</v>
          </cell>
          <cell r="AJ27" t="str">
            <v>4690(Ar-900)</v>
          </cell>
          <cell r="AK27">
            <v>0</v>
          </cell>
          <cell r="AL27" t="str">
            <v>800</v>
          </cell>
          <cell r="AM27">
            <v>1</v>
          </cell>
          <cell r="AN27">
            <v>19.16</v>
          </cell>
          <cell r="AO27">
            <v>0</v>
          </cell>
          <cell r="AP27">
            <v>17.8</v>
          </cell>
          <cell r="AQ27">
            <v>26.1</v>
          </cell>
          <cell r="AR27">
            <v>0</v>
          </cell>
          <cell r="AS27">
            <v>37.869999999999997</v>
          </cell>
          <cell r="AT27">
            <v>500</v>
          </cell>
          <cell r="AU27">
            <v>0</v>
          </cell>
          <cell r="AV27">
            <v>674</v>
          </cell>
        </row>
        <row r="28">
          <cell r="AH28" t="str">
            <v>GP</v>
          </cell>
          <cell r="AI28" t="str">
            <v xml:space="preserve">GALVAN. STEEL SHEET EHULSION PAINT </v>
          </cell>
          <cell r="AJ28">
            <v>0</v>
          </cell>
          <cell r="AK28" t="str">
            <v>100(OM-12)</v>
          </cell>
          <cell r="AL28">
            <v>0</v>
          </cell>
          <cell r="AM28">
            <v>1</v>
          </cell>
          <cell r="AN28">
            <v>0</v>
          </cell>
          <cell r="AO28">
            <v>14.3</v>
          </cell>
          <cell r="AP28">
            <v>0</v>
          </cell>
          <cell r="AQ28">
            <v>0</v>
          </cell>
          <cell r="AR28">
            <v>47.55</v>
          </cell>
          <cell r="AS28">
            <v>0</v>
          </cell>
          <cell r="AT28">
            <v>0</v>
          </cell>
          <cell r="AU28">
            <v>680</v>
          </cell>
        </row>
        <row r="29">
          <cell r="AI29" t="str">
            <v xml:space="preserve">EPOXY RESIN </v>
          </cell>
        </row>
        <row r="30">
          <cell r="AH30" t="str">
            <v>ERLP</v>
          </cell>
          <cell r="AI30" t="str">
            <v xml:space="preserve">EPOXY RED LEAD PRIMER </v>
          </cell>
          <cell r="AJ30" t="str">
            <v>0401</v>
          </cell>
          <cell r="AK30" t="str">
            <v>1007(EP-01)</v>
          </cell>
          <cell r="AL30">
            <v>0</v>
          </cell>
          <cell r="AM30">
            <v>1</v>
          </cell>
          <cell r="AN30">
            <v>13.7</v>
          </cell>
          <cell r="AO30">
            <v>11.9</v>
          </cell>
          <cell r="AP30">
            <v>0</v>
          </cell>
          <cell r="AQ30">
            <v>41.61</v>
          </cell>
          <cell r="AR30">
            <v>47.9</v>
          </cell>
          <cell r="AS30">
            <v>0</v>
          </cell>
          <cell r="AT30">
            <v>570</v>
          </cell>
          <cell r="AU30">
            <v>570</v>
          </cell>
        </row>
        <row r="31">
          <cell r="AH31" t="str">
            <v>EZCP</v>
          </cell>
          <cell r="AI31" t="str">
            <v xml:space="preserve">EPOXY ZINC CHROMATE PRIMER </v>
          </cell>
          <cell r="AJ31" t="str">
            <v>0411</v>
          </cell>
          <cell r="AK31" t="str">
            <v>1008(EP-09)</v>
          </cell>
          <cell r="AL31" t="str">
            <v>56</v>
          </cell>
          <cell r="AM31">
            <v>1</v>
          </cell>
          <cell r="AN31">
            <v>13.7</v>
          </cell>
          <cell r="AO31">
            <v>13.2</v>
          </cell>
          <cell r="AP31">
            <v>15.7</v>
          </cell>
          <cell r="AQ31">
            <v>41.61</v>
          </cell>
          <cell r="AR31">
            <v>43.18</v>
          </cell>
          <cell r="AS31">
            <v>57.32</v>
          </cell>
          <cell r="AT31">
            <v>570</v>
          </cell>
          <cell r="AU31">
            <v>570</v>
          </cell>
          <cell r="AV31">
            <v>900</v>
          </cell>
        </row>
        <row r="32">
          <cell r="AH32" t="str">
            <v>EZRP</v>
          </cell>
          <cell r="AI32" t="str">
            <v xml:space="preserve">EPOXY ZINC RICH PRIMER </v>
          </cell>
          <cell r="AJ32" t="str">
            <v>0416</v>
          </cell>
          <cell r="AK32" t="str">
            <v>1006(EP-03)</v>
          </cell>
          <cell r="AL32" t="str">
            <v>63</v>
          </cell>
          <cell r="AM32">
            <v>1</v>
          </cell>
          <cell r="AN32">
            <v>24.9</v>
          </cell>
          <cell r="AO32">
            <v>18.899999999999999</v>
          </cell>
          <cell r="AP32">
            <v>44.29</v>
          </cell>
          <cell r="AQ32">
            <v>44.18</v>
          </cell>
          <cell r="AR32">
            <v>52.91</v>
          </cell>
          <cell r="AS32">
            <v>29.35</v>
          </cell>
          <cell r="AT32">
            <v>1100</v>
          </cell>
          <cell r="AU32">
            <v>1000</v>
          </cell>
          <cell r="AV32">
            <v>1300</v>
          </cell>
        </row>
        <row r="33">
          <cell r="AH33" t="str">
            <v>EROP</v>
          </cell>
          <cell r="AI33" t="str">
            <v xml:space="preserve">EPOXY RED OXIDE PRIMER </v>
          </cell>
          <cell r="AJ33" t="str">
            <v>0421(Z-500)</v>
          </cell>
          <cell r="AK33" t="str">
            <v>1009(EP-02)</v>
          </cell>
          <cell r="AL33" t="str">
            <v>87</v>
          </cell>
          <cell r="AM33">
            <v>1</v>
          </cell>
          <cell r="AN33">
            <v>11.3</v>
          </cell>
          <cell r="AO33">
            <v>10.9</v>
          </cell>
          <cell r="AP33">
            <v>28.1</v>
          </cell>
          <cell r="AQ33">
            <v>41.59</v>
          </cell>
          <cell r="AR33">
            <v>43.12</v>
          </cell>
          <cell r="AS33">
            <v>39.15</v>
          </cell>
          <cell r="AT33">
            <v>470</v>
          </cell>
          <cell r="AU33">
            <v>470</v>
          </cell>
          <cell r="AV33">
            <v>1100</v>
          </cell>
        </row>
        <row r="34">
          <cell r="AH34" t="str">
            <v>EV</v>
          </cell>
          <cell r="AI34" t="str">
            <v xml:space="preserve">EPOXY VARNISH </v>
          </cell>
          <cell r="AJ34" t="str">
            <v>0450</v>
          </cell>
          <cell r="AK34" t="str">
            <v>1010</v>
          </cell>
          <cell r="AL34" t="str">
            <v>46</v>
          </cell>
          <cell r="AM34">
            <v>1</v>
          </cell>
          <cell r="AN34">
            <v>19</v>
          </cell>
          <cell r="AO34">
            <v>19.399999999999999</v>
          </cell>
          <cell r="AP34">
            <v>21.1</v>
          </cell>
          <cell r="AQ34">
            <v>28.95</v>
          </cell>
          <cell r="AR34">
            <v>28.35</v>
          </cell>
          <cell r="AS34">
            <v>26.07</v>
          </cell>
          <cell r="AT34">
            <v>550</v>
          </cell>
          <cell r="AU34">
            <v>550</v>
          </cell>
          <cell r="AV34">
            <v>550</v>
          </cell>
        </row>
        <row r="35">
          <cell r="AH35" t="str">
            <v>EFC</v>
          </cell>
          <cell r="AI35" t="str">
            <v xml:space="preserve">EPOXY FINISH COATING </v>
          </cell>
          <cell r="AJ35" t="str">
            <v>0451</v>
          </cell>
          <cell r="AK35" t="str">
            <v>1001(EP-04)</v>
          </cell>
          <cell r="AL35" t="str">
            <v>86</v>
          </cell>
          <cell r="AM35">
            <v>1</v>
          </cell>
          <cell r="AN35">
            <v>16.8</v>
          </cell>
          <cell r="AO35">
            <v>18.3</v>
          </cell>
          <cell r="AP35">
            <v>34.9</v>
          </cell>
          <cell r="AQ35">
            <v>41.67</v>
          </cell>
          <cell r="AR35">
            <v>38.25</v>
          </cell>
          <cell r="AS35">
            <v>22.92</v>
          </cell>
          <cell r="AT35">
            <v>700</v>
          </cell>
          <cell r="AU35">
            <v>700</v>
          </cell>
          <cell r="AV35">
            <v>800</v>
          </cell>
        </row>
        <row r="36">
          <cell r="AH36" t="str">
            <v>CTE</v>
          </cell>
          <cell r="AI36" t="str">
            <v xml:space="preserve">COAL TAR EPOXY HB </v>
          </cell>
          <cell r="AJ36" t="str">
            <v>0459</v>
          </cell>
          <cell r="AK36" t="str">
            <v>1004(EP-06)</v>
          </cell>
          <cell r="AL36" t="str">
            <v>58</v>
          </cell>
          <cell r="AM36">
            <v>1</v>
          </cell>
          <cell r="AN36">
            <v>7.9</v>
          </cell>
          <cell r="AO36">
            <v>7.6</v>
          </cell>
          <cell r="AP36">
            <v>0</v>
          </cell>
          <cell r="AQ36">
            <v>50.63</v>
          </cell>
          <cell r="AR36">
            <v>52.63</v>
          </cell>
          <cell r="AS36">
            <v>0</v>
          </cell>
          <cell r="AT36">
            <v>400</v>
          </cell>
          <cell r="AU36">
            <v>400</v>
          </cell>
          <cell r="AV36">
            <v>700</v>
          </cell>
        </row>
        <row r="37">
          <cell r="AH37" t="str">
            <v>IZRP</v>
          </cell>
          <cell r="AI37" t="str">
            <v xml:space="preserve">INORGANIC ZINC RICH PRIMER </v>
          </cell>
          <cell r="AJ37" t="str">
            <v>4120(Z-120HB)</v>
          </cell>
          <cell r="AK37" t="str">
            <v>1011(IZ-01)</v>
          </cell>
          <cell r="AL37" t="str">
            <v>33</v>
          </cell>
          <cell r="AM37">
            <v>1</v>
          </cell>
          <cell r="AN37">
            <v>19.399999999999999</v>
          </cell>
          <cell r="AO37">
            <v>15.6</v>
          </cell>
          <cell r="AP37">
            <v>30.3</v>
          </cell>
          <cell r="AQ37">
            <v>56.7</v>
          </cell>
          <cell r="AR37">
            <v>64.099999999999994</v>
          </cell>
          <cell r="AS37">
            <v>42.9</v>
          </cell>
          <cell r="AT37">
            <v>1100</v>
          </cell>
          <cell r="AU37">
            <v>1000</v>
          </cell>
          <cell r="AV37">
            <v>1300</v>
          </cell>
        </row>
        <row r="38">
          <cell r="AH38" t="str">
            <v>EATP</v>
          </cell>
          <cell r="AI38" t="str">
            <v>EPOXY ALUMINUM TRIPOLYPHOSPHATE PRIMER</v>
          </cell>
          <cell r="AJ38" t="str">
            <v>A-536</v>
          </cell>
          <cell r="AK38" t="str">
            <v>1075</v>
          </cell>
          <cell r="AL38" t="str">
            <v>57</v>
          </cell>
          <cell r="AM38">
            <v>1</v>
          </cell>
          <cell r="AN38">
            <v>18.7</v>
          </cell>
          <cell r="AO38">
            <v>14.7</v>
          </cell>
          <cell r="AP38">
            <v>15.5</v>
          </cell>
          <cell r="AQ38">
            <v>42.78</v>
          </cell>
          <cell r="AR38">
            <v>42.86</v>
          </cell>
          <cell r="AS38">
            <v>39.03</v>
          </cell>
          <cell r="AT38">
            <v>800</v>
          </cell>
          <cell r="AU38">
            <v>630</v>
          </cell>
          <cell r="AV38">
            <v>605</v>
          </cell>
        </row>
        <row r="39">
          <cell r="AH39" t="str">
            <v>EBZRP</v>
          </cell>
          <cell r="AI39" t="str">
            <v xml:space="preserve">EPOXY CURED BASED ZINC RICH PRIMER </v>
          </cell>
          <cell r="AJ39" t="str">
            <v>4180(Z-800)</v>
          </cell>
          <cell r="AK39" t="str">
            <v>1002</v>
          </cell>
          <cell r="AL39">
            <v>0</v>
          </cell>
          <cell r="AM39">
            <v>1</v>
          </cell>
          <cell r="AN39">
            <v>27.3</v>
          </cell>
          <cell r="AO39">
            <v>15.7</v>
          </cell>
          <cell r="AP39">
            <v>0</v>
          </cell>
          <cell r="AQ39">
            <v>40.29</v>
          </cell>
          <cell r="AR39">
            <v>38.22</v>
          </cell>
          <cell r="AS39">
            <v>0</v>
          </cell>
          <cell r="AT39">
            <v>1100</v>
          </cell>
          <cell r="AU39">
            <v>600</v>
          </cell>
        </row>
        <row r="40">
          <cell r="AH40" t="str">
            <v>HBEP</v>
          </cell>
          <cell r="AI40" t="str">
            <v>HIGH BUILD EPOXY POLYAMINE CURED</v>
          </cell>
          <cell r="AJ40" t="str">
            <v>4418(A-418)</v>
          </cell>
          <cell r="AK40" t="str">
            <v>1015</v>
          </cell>
          <cell r="AL40">
            <v>0</v>
          </cell>
          <cell r="AM40">
            <v>1</v>
          </cell>
          <cell r="AN40">
            <v>18.3</v>
          </cell>
          <cell r="AO40">
            <v>13.1</v>
          </cell>
          <cell r="AP40">
            <v>0</v>
          </cell>
          <cell r="AQ40">
            <v>65.569999999999993</v>
          </cell>
          <cell r="AR40">
            <v>83.97</v>
          </cell>
          <cell r="AS40">
            <v>0</v>
          </cell>
          <cell r="AT40">
            <v>1200</v>
          </cell>
          <cell r="AU40">
            <v>1100</v>
          </cell>
        </row>
        <row r="41">
          <cell r="AH41" t="str">
            <v>HSCP</v>
          </cell>
          <cell r="AI41" t="str">
            <v>HIGH SOILD EPOXY POLYAMINE CURED PRIMER</v>
          </cell>
          <cell r="AJ41" t="str">
            <v>4418(A-448)</v>
          </cell>
          <cell r="AK41">
            <v>1017</v>
          </cell>
          <cell r="AL41">
            <v>0</v>
          </cell>
          <cell r="AM41">
            <v>1</v>
          </cell>
          <cell r="AN41">
            <v>20.309999999999999</v>
          </cell>
          <cell r="AO41">
            <v>13.1</v>
          </cell>
          <cell r="AP41">
            <v>0</v>
          </cell>
          <cell r="AQ41">
            <v>64</v>
          </cell>
          <cell r="AR41">
            <v>83.97</v>
          </cell>
          <cell r="AS41">
            <v>0</v>
          </cell>
          <cell r="AT41">
            <v>1300</v>
          </cell>
          <cell r="AU41">
            <v>1100</v>
          </cell>
        </row>
        <row r="42">
          <cell r="AH42" t="str">
            <v>EEA</v>
          </cell>
          <cell r="AI42" t="str">
            <v>EPOXY ENAMEL AMINE ADDUCT CURED</v>
          </cell>
          <cell r="AJ42" t="str">
            <v>4450(A-500)</v>
          </cell>
          <cell r="AK42" t="str">
            <v>1014</v>
          </cell>
          <cell r="AL42">
            <v>0</v>
          </cell>
          <cell r="AM42">
            <v>1</v>
          </cell>
          <cell r="AN42">
            <v>23.8</v>
          </cell>
          <cell r="AO42">
            <v>11.4</v>
          </cell>
          <cell r="AP42">
            <v>0</v>
          </cell>
          <cell r="AQ42">
            <v>37.82</v>
          </cell>
          <cell r="AR42">
            <v>83.33</v>
          </cell>
          <cell r="AS42">
            <v>0</v>
          </cell>
          <cell r="AT42">
            <v>900</v>
          </cell>
          <cell r="AU42">
            <v>950</v>
          </cell>
        </row>
        <row r="43">
          <cell r="AH43" t="str">
            <v>NEP</v>
          </cell>
          <cell r="AI43" t="str">
            <v>NON-REACTIVE EPOXY PRIMER</v>
          </cell>
          <cell r="AJ43" t="str">
            <v>4405(A-505)</v>
          </cell>
          <cell r="AK43">
            <v>0</v>
          </cell>
          <cell r="AL43">
            <v>0</v>
          </cell>
          <cell r="AM43">
            <v>1</v>
          </cell>
          <cell r="AN43">
            <v>19.2</v>
          </cell>
          <cell r="AO43">
            <v>0</v>
          </cell>
          <cell r="AP43">
            <v>0</v>
          </cell>
          <cell r="AQ43">
            <v>41.67</v>
          </cell>
          <cell r="AR43">
            <v>0</v>
          </cell>
          <cell r="AS43">
            <v>0</v>
          </cell>
          <cell r="AT43">
            <v>800</v>
          </cell>
        </row>
        <row r="44">
          <cell r="AH44" t="str">
            <v>ZCOP</v>
          </cell>
          <cell r="AI44" t="str">
            <v xml:space="preserve">ZINC CHROMATE-RED OXIDE/EPOXY PRIMER </v>
          </cell>
          <cell r="AJ44" t="str">
            <v>4451(A-510)</v>
          </cell>
          <cell r="AK44" t="str">
            <v>1016</v>
          </cell>
          <cell r="AL44" t="str">
            <v>530</v>
          </cell>
          <cell r="AM44">
            <v>1</v>
          </cell>
          <cell r="AN44">
            <v>18.2</v>
          </cell>
          <cell r="AO44">
            <v>8.1999999999999993</v>
          </cell>
          <cell r="AP44">
            <v>15.5</v>
          </cell>
          <cell r="AQ44">
            <v>42.86</v>
          </cell>
          <cell r="AR44">
            <v>85.37</v>
          </cell>
          <cell r="AS44">
            <v>36.450000000000003</v>
          </cell>
          <cell r="AT44">
            <v>780</v>
          </cell>
          <cell r="AU44">
            <v>700</v>
          </cell>
          <cell r="AV44">
            <v>565</v>
          </cell>
        </row>
        <row r="45">
          <cell r="AH45" t="str">
            <v>EPC</v>
          </cell>
          <cell r="AI45" t="str">
            <v xml:space="preserve">EPOXY ENAMEL/POLYAMIDE CURED </v>
          </cell>
          <cell r="AJ45" t="str">
            <v>4415(A-515)</v>
          </cell>
          <cell r="AK45">
            <v>0</v>
          </cell>
          <cell r="AL45">
            <v>0</v>
          </cell>
          <cell r="AM45">
            <v>1</v>
          </cell>
          <cell r="AN45">
            <v>19.8</v>
          </cell>
          <cell r="AO45">
            <v>0</v>
          </cell>
          <cell r="AP45">
            <v>0</v>
          </cell>
          <cell r="AQ45">
            <v>42.93</v>
          </cell>
          <cell r="AR45">
            <v>0</v>
          </cell>
          <cell r="AS45">
            <v>0</v>
          </cell>
          <cell r="AT45">
            <v>850</v>
          </cell>
        </row>
        <row r="46">
          <cell r="AH46" t="str">
            <v>4425(A-525)</v>
          </cell>
          <cell r="AI46" t="str">
            <v>EPOXY NON-SKID SURFACING</v>
          </cell>
          <cell r="AJ46" t="str">
            <v>4425(A-525)</v>
          </cell>
          <cell r="AK46" t="str">
            <v>1018</v>
          </cell>
          <cell r="AL46">
            <v>0</v>
          </cell>
          <cell r="AM46">
            <v>1</v>
          </cell>
          <cell r="AN46">
            <v>18</v>
          </cell>
          <cell r="AO46">
            <v>31.3</v>
          </cell>
          <cell r="AP46">
            <v>0</v>
          </cell>
          <cell r="AQ46">
            <v>37.78</v>
          </cell>
          <cell r="AR46">
            <v>47.92</v>
          </cell>
          <cell r="AS46">
            <v>0</v>
          </cell>
          <cell r="AT46">
            <v>680</v>
          </cell>
          <cell r="AU46">
            <v>1500</v>
          </cell>
        </row>
        <row r="47">
          <cell r="AH47" t="str">
            <v>EPAP</v>
          </cell>
          <cell r="AI47" t="str">
            <v>EPOXY-POLYAMIDE,ALLOY PRIMER.</v>
          </cell>
          <cell r="AJ47" t="str">
            <v>4465(A-650)</v>
          </cell>
          <cell r="AK47">
            <v>1020</v>
          </cell>
          <cell r="AL47">
            <v>0</v>
          </cell>
          <cell r="AM47">
            <v>1</v>
          </cell>
          <cell r="AN47">
            <v>21</v>
          </cell>
          <cell r="AO47">
            <v>26.92</v>
          </cell>
          <cell r="AP47">
            <v>0</v>
          </cell>
          <cell r="AQ47">
            <v>42.86</v>
          </cell>
          <cell r="AR47">
            <v>13</v>
          </cell>
          <cell r="AS47">
            <v>0</v>
          </cell>
          <cell r="AT47">
            <v>900</v>
          </cell>
          <cell r="AU47">
            <v>350</v>
          </cell>
        </row>
        <row r="48">
          <cell r="AI48" t="str">
            <v>LEAD SILICO CHROMATE EP.PRI./POLYAMIDE CURED</v>
          </cell>
          <cell r="AJ48" t="str">
            <v>4430(A-530)</v>
          </cell>
          <cell r="AK48">
            <v>0</v>
          </cell>
          <cell r="AL48">
            <v>0</v>
          </cell>
          <cell r="AM48">
            <v>1</v>
          </cell>
          <cell r="AN48">
            <v>21.97</v>
          </cell>
          <cell r="AO48">
            <v>0</v>
          </cell>
          <cell r="AP48">
            <v>0</v>
          </cell>
          <cell r="AQ48">
            <v>37.78</v>
          </cell>
          <cell r="AR48">
            <v>0</v>
          </cell>
          <cell r="AS48">
            <v>0</v>
          </cell>
          <cell r="AT48">
            <v>830</v>
          </cell>
        </row>
        <row r="49">
          <cell r="AH49" t="str">
            <v>ERLP</v>
          </cell>
          <cell r="AI49" t="str">
            <v>EPOXY RED LEAD POLYAMIDE CURED PRIMER</v>
          </cell>
          <cell r="AJ49" t="str">
            <v>4440(A-540)</v>
          </cell>
          <cell r="AK49" t="str">
            <v>1051</v>
          </cell>
          <cell r="AL49">
            <v>0</v>
          </cell>
          <cell r="AM49">
            <v>1</v>
          </cell>
          <cell r="AN49">
            <v>19.399999999999999</v>
          </cell>
          <cell r="AO49">
            <v>15.8</v>
          </cell>
          <cell r="AP49">
            <v>0</v>
          </cell>
          <cell r="AQ49">
            <v>42.78</v>
          </cell>
          <cell r="AR49">
            <v>43.04</v>
          </cell>
          <cell r="AS49">
            <v>0</v>
          </cell>
          <cell r="AT49">
            <v>830</v>
          </cell>
          <cell r="AU49">
            <v>680</v>
          </cell>
        </row>
        <row r="50">
          <cell r="AH50" t="str">
            <v>EROP</v>
          </cell>
          <cell r="AI50" t="str">
            <v>RED LEAD-RED OXIDE EP./POLYAMIDE CURED PRI.</v>
          </cell>
          <cell r="AJ50" t="str">
            <v>4445(A-545)</v>
          </cell>
          <cell r="AK50" t="str">
            <v>1060</v>
          </cell>
          <cell r="AL50">
            <v>0</v>
          </cell>
          <cell r="AM50">
            <v>1</v>
          </cell>
          <cell r="AN50">
            <v>18.7</v>
          </cell>
          <cell r="AO50">
            <v>20.9</v>
          </cell>
          <cell r="AP50">
            <v>0</v>
          </cell>
          <cell r="AQ50">
            <v>42.78</v>
          </cell>
          <cell r="AR50">
            <v>28.71</v>
          </cell>
          <cell r="AS50">
            <v>0</v>
          </cell>
          <cell r="AT50">
            <v>800</v>
          </cell>
          <cell r="AU50">
            <v>600</v>
          </cell>
        </row>
        <row r="51">
          <cell r="AH51" t="str">
            <v>ETC</v>
          </cell>
          <cell r="AI51" t="str">
            <v>TAR EPOXY COATING/AMINE CURED</v>
          </cell>
          <cell r="AJ51" t="str">
            <v>4460(A-560)</v>
          </cell>
          <cell r="AK51" t="str">
            <v>1070(EP-10)</v>
          </cell>
          <cell r="AL51">
            <v>0</v>
          </cell>
          <cell r="AM51">
            <v>1</v>
          </cell>
          <cell r="AN51">
            <v>11.69</v>
          </cell>
          <cell r="AO51">
            <v>12.2</v>
          </cell>
          <cell r="AP51">
            <v>0</v>
          </cell>
          <cell r="AQ51">
            <v>42.78</v>
          </cell>
          <cell r="AR51">
            <v>57.38</v>
          </cell>
          <cell r="AS51">
            <v>0</v>
          </cell>
          <cell r="AT51">
            <v>500</v>
          </cell>
          <cell r="AU51">
            <v>700</v>
          </cell>
          <cell r="AV51">
            <v>1500</v>
          </cell>
        </row>
        <row r="52">
          <cell r="AH52" t="str">
            <v>EWB</v>
          </cell>
          <cell r="AI52" t="str">
            <v>WATER BASE EPOXY ENAMEL/POLTAMINE CURED</v>
          </cell>
          <cell r="AJ52" t="str">
            <v>4458(A-580)</v>
          </cell>
          <cell r="AK52" t="str">
            <v>1017(EP-07)</v>
          </cell>
          <cell r="AL52" t="str">
            <v>96</v>
          </cell>
          <cell r="AM52">
            <v>1</v>
          </cell>
          <cell r="AN52">
            <v>34.4</v>
          </cell>
          <cell r="AO52">
            <v>16</v>
          </cell>
          <cell r="AP52">
            <v>32.700000000000003</v>
          </cell>
          <cell r="AQ52">
            <v>37.79</v>
          </cell>
          <cell r="AR52">
            <v>43.75</v>
          </cell>
          <cell r="AS52">
            <v>45.87</v>
          </cell>
          <cell r="AT52">
            <v>1300</v>
          </cell>
          <cell r="AU52">
            <v>700</v>
          </cell>
          <cell r="AV52">
            <v>1500</v>
          </cell>
        </row>
        <row r="53">
          <cell r="AH53" t="str">
            <v>CCTE</v>
          </cell>
          <cell r="AI53" t="str">
            <v>CATALYZED COAL TAR EPOXY POLYAMINE CURED</v>
          </cell>
          <cell r="AJ53" t="str">
            <v>4459(A-590)</v>
          </cell>
          <cell r="AK53" t="str">
            <v>SP-06</v>
          </cell>
          <cell r="AL53">
            <v>0</v>
          </cell>
          <cell r="AM53">
            <v>1</v>
          </cell>
          <cell r="AN53">
            <v>12.6</v>
          </cell>
          <cell r="AO53">
            <v>32.1</v>
          </cell>
          <cell r="AP53">
            <v>0</v>
          </cell>
          <cell r="AQ53">
            <v>55.56</v>
          </cell>
          <cell r="AR53">
            <v>42.37</v>
          </cell>
          <cell r="AS53">
            <v>0</v>
          </cell>
          <cell r="AT53">
            <v>700</v>
          </cell>
          <cell r="AU53">
            <v>1360</v>
          </cell>
        </row>
        <row r="54">
          <cell r="AH54" t="str">
            <v>EPF</v>
          </cell>
          <cell r="AI54" t="str">
            <v>EPOXY-POLYAMINE,FINISH</v>
          </cell>
          <cell r="AJ54" t="str">
            <v>4465(A-650)</v>
          </cell>
          <cell r="AK54" t="str">
            <v>SP-08</v>
          </cell>
          <cell r="AL54">
            <v>0</v>
          </cell>
          <cell r="AM54">
            <v>1</v>
          </cell>
          <cell r="AN54">
            <v>21</v>
          </cell>
          <cell r="AO54">
            <v>24.4</v>
          </cell>
          <cell r="AP54">
            <v>0</v>
          </cell>
          <cell r="AQ54">
            <v>42.86</v>
          </cell>
          <cell r="AR54">
            <v>25</v>
          </cell>
          <cell r="AS54">
            <v>0</v>
          </cell>
          <cell r="AT54">
            <v>900</v>
          </cell>
          <cell r="AU54">
            <v>610</v>
          </cell>
        </row>
        <row r="55">
          <cell r="AH55" t="str">
            <v>EPRLP</v>
          </cell>
          <cell r="AI55" t="str">
            <v>EPOXY/POLYAMINE,RED LEAD PRIMER</v>
          </cell>
          <cell r="AJ55" t="str">
            <v>4570(A-700)</v>
          </cell>
          <cell r="AK55" t="str">
            <v>SP-09</v>
          </cell>
          <cell r="AL55">
            <v>0</v>
          </cell>
          <cell r="AM55">
            <v>1</v>
          </cell>
          <cell r="AN55">
            <v>21</v>
          </cell>
          <cell r="AO55">
            <v>32</v>
          </cell>
          <cell r="AP55">
            <v>0</v>
          </cell>
          <cell r="AQ55">
            <v>42.86</v>
          </cell>
          <cell r="AR55">
            <v>23.75</v>
          </cell>
          <cell r="AS55">
            <v>0</v>
          </cell>
          <cell r="AT55">
            <v>900</v>
          </cell>
          <cell r="AU55">
            <v>760</v>
          </cell>
        </row>
        <row r="56">
          <cell r="AH56" t="str">
            <v>EMOP</v>
          </cell>
          <cell r="AI56" t="str">
            <v xml:space="preserve">EPOXY MIO PRIMER </v>
          </cell>
          <cell r="AJ56" t="str">
            <v>4691(Ar-910)</v>
          </cell>
          <cell r="AK56" t="str">
            <v>1050(EP-20)</v>
          </cell>
          <cell r="AL56" t="str">
            <v>76</v>
          </cell>
          <cell r="AM56">
            <v>1</v>
          </cell>
          <cell r="AN56">
            <v>17.3</v>
          </cell>
          <cell r="AO56">
            <v>9.2799999999999994</v>
          </cell>
          <cell r="AP56">
            <v>30.9</v>
          </cell>
          <cell r="AQ56">
            <v>43.35</v>
          </cell>
          <cell r="AR56">
            <v>31.25</v>
          </cell>
          <cell r="AS56">
            <v>25.89</v>
          </cell>
          <cell r="AT56">
            <v>750</v>
          </cell>
          <cell r="AU56">
            <v>290</v>
          </cell>
          <cell r="AV56">
            <v>800</v>
          </cell>
        </row>
        <row r="57">
          <cell r="AH57" t="str">
            <v>EPCP</v>
          </cell>
          <cell r="AI57" t="str">
            <v>EPOXY-PHENOLIC CURED PRIMER .</v>
          </cell>
          <cell r="AJ57" t="str">
            <v>4691(Ar-910)</v>
          </cell>
          <cell r="AK57" t="str">
            <v>1060</v>
          </cell>
          <cell r="AL57" t="str">
            <v>76</v>
          </cell>
          <cell r="AM57">
            <v>1</v>
          </cell>
          <cell r="AN57">
            <v>17.3</v>
          </cell>
          <cell r="AO57">
            <v>19.2</v>
          </cell>
          <cell r="AP57">
            <v>30.9</v>
          </cell>
          <cell r="AQ57">
            <v>43.35</v>
          </cell>
          <cell r="AR57">
            <v>31.25</v>
          </cell>
          <cell r="AS57">
            <v>25.89</v>
          </cell>
          <cell r="AT57">
            <v>750</v>
          </cell>
          <cell r="AU57">
            <v>600</v>
          </cell>
          <cell r="AV57">
            <v>800</v>
          </cell>
        </row>
        <row r="59">
          <cell r="AI59" t="str">
            <v xml:space="preserve">CHLORINATED RUBBER RESIN </v>
          </cell>
        </row>
        <row r="60">
          <cell r="AH60" t="str">
            <v>CRRLP</v>
          </cell>
          <cell r="AI60" t="str">
            <v xml:space="preserve">CALORINATED RUBBER RED LEAD PRIMER </v>
          </cell>
          <cell r="AJ60" t="str">
            <v>0201</v>
          </cell>
          <cell r="AK60" t="str">
            <v>1402(RF-63)</v>
          </cell>
          <cell r="AL60" t="str">
            <v>530</v>
          </cell>
          <cell r="AM60">
            <v>1</v>
          </cell>
          <cell r="AN60">
            <v>14.7</v>
          </cell>
          <cell r="AO60">
            <v>12.9</v>
          </cell>
          <cell r="AP60">
            <v>15.5</v>
          </cell>
          <cell r="AQ60">
            <v>32.65</v>
          </cell>
          <cell r="AR60">
            <v>37.979999999999997</v>
          </cell>
          <cell r="AS60">
            <v>36.450000000000003</v>
          </cell>
          <cell r="AT60">
            <v>480</v>
          </cell>
          <cell r="AU60">
            <v>490</v>
          </cell>
          <cell r="AV60">
            <v>565</v>
          </cell>
        </row>
        <row r="61">
          <cell r="AH61" t="str">
            <v>CRZCP</v>
          </cell>
          <cell r="AI61" t="str">
            <v>CHLORINATED RUBBER PRIMER ZINC CHROMATE PR.</v>
          </cell>
          <cell r="AJ61" t="str">
            <v>0211</v>
          </cell>
          <cell r="AK61" t="str">
            <v>1450(RF-67)</v>
          </cell>
          <cell r="AL61" t="str">
            <v>540</v>
          </cell>
          <cell r="AM61">
            <v>1</v>
          </cell>
          <cell r="AN61">
            <v>15.5</v>
          </cell>
          <cell r="AO61">
            <v>11.3</v>
          </cell>
          <cell r="AP61">
            <v>14.1</v>
          </cell>
          <cell r="AQ61">
            <v>30.97</v>
          </cell>
          <cell r="AR61">
            <v>42.48</v>
          </cell>
          <cell r="AS61">
            <v>36.450000000000003</v>
          </cell>
          <cell r="AT61">
            <v>480</v>
          </cell>
          <cell r="AU61">
            <v>480</v>
          </cell>
          <cell r="AV61">
            <v>514</v>
          </cell>
        </row>
        <row r="62">
          <cell r="AH62" t="str">
            <v>CRROP</v>
          </cell>
          <cell r="AI62" t="str">
            <v xml:space="preserve">CHLORINATED RUBBER RED OXIDE PRIMER </v>
          </cell>
          <cell r="AJ62" t="str">
            <v>0221</v>
          </cell>
          <cell r="AK62" t="str">
            <v>1403(RF-65)</v>
          </cell>
          <cell r="AL62" t="str">
            <v>510</v>
          </cell>
          <cell r="AM62">
            <v>1</v>
          </cell>
          <cell r="AN62">
            <v>14.6</v>
          </cell>
          <cell r="AO62">
            <v>12.1</v>
          </cell>
          <cell r="AP62">
            <v>31</v>
          </cell>
          <cell r="AQ62">
            <v>30.82</v>
          </cell>
          <cell r="AR62">
            <v>38.020000000000003</v>
          </cell>
          <cell r="AS62">
            <v>38.549999999999997</v>
          </cell>
          <cell r="AT62">
            <v>450</v>
          </cell>
          <cell r="AU62">
            <v>460</v>
          </cell>
          <cell r="AV62">
            <v>1195</v>
          </cell>
        </row>
        <row r="63">
          <cell r="AH63" t="str">
            <v>CRF</v>
          </cell>
          <cell r="AI63" t="str">
            <v xml:space="preserve">CHLORINATED RUBBER FINISH </v>
          </cell>
          <cell r="AJ63" t="str">
            <v>0251</v>
          </cell>
          <cell r="AK63" t="str">
            <v>1401</v>
          </cell>
          <cell r="AL63" t="str">
            <v>520</v>
          </cell>
          <cell r="AM63">
            <v>1</v>
          </cell>
          <cell r="AN63">
            <v>18.899999999999999</v>
          </cell>
          <cell r="AO63">
            <v>15.8</v>
          </cell>
          <cell r="AP63">
            <v>16.7</v>
          </cell>
          <cell r="AQ63">
            <v>31.75</v>
          </cell>
          <cell r="AR63">
            <v>34.18</v>
          </cell>
          <cell r="AS63">
            <v>33.83</v>
          </cell>
          <cell r="AT63">
            <v>600</v>
          </cell>
          <cell r="AU63">
            <v>540</v>
          </cell>
          <cell r="AV63">
            <v>565</v>
          </cell>
        </row>
        <row r="64">
          <cell r="AH64" t="str">
            <v>CRATP</v>
          </cell>
          <cell r="AI64" t="str">
            <v>C RUBBER ALUMINUM TRIPOLYPHOSPHATE PRIMER</v>
          </cell>
          <cell r="AJ64" t="str">
            <v>0203</v>
          </cell>
          <cell r="AK64">
            <v>0</v>
          </cell>
          <cell r="AL64" t="str">
            <v>531</v>
          </cell>
          <cell r="AM64">
            <v>1</v>
          </cell>
          <cell r="AN64">
            <v>13.4</v>
          </cell>
          <cell r="AO64">
            <v>0</v>
          </cell>
          <cell r="AP64">
            <v>14.5</v>
          </cell>
          <cell r="AQ64">
            <v>37.31</v>
          </cell>
          <cell r="AR64">
            <v>0</v>
          </cell>
          <cell r="AS64">
            <v>36.409999999999997</v>
          </cell>
          <cell r="AT64">
            <v>500</v>
          </cell>
          <cell r="AU64">
            <v>0</v>
          </cell>
          <cell r="AV64">
            <v>528</v>
          </cell>
        </row>
        <row r="65">
          <cell r="AH65" t="str">
            <v>PCRF</v>
          </cell>
          <cell r="AI65" t="str">
            <v>PIGMENTED CHLORINATED RUBBER FINISH</v>
          </cell>
          <cell r="AJ65" t="str">
            <v>4470(C-700)</v>
          </cell>
          <cell r="AK65" t="str">
            <v>RF-51~56</v>
          </cell>
          <cell r="AL65" t="str">
            <v>560</v>
          </cell>
          <cell r="AM65">
            <v>1</v>
          </cell>
          <cell r="AN65">
            <v>27.1</v>
          </cell>
          <cell r="AO65">
            <v>12.3</v>
          </cell>
          <cell r="AP65">
            <v>13.5</v>
          </cell>
          <cell r="AQ65">
            <v>33.21</v>
          </cell>
          <cell r="AR65">
            <v>38.21</v>
          </cell>
          <cell r="AS65">
            <v>33.78</v>
          </cell>
          <cell r="AT65">
            <v>900</v>
          </cell>
          <cell r="AU65">
            <v>470</v>
          </cell>
          <cell r="AV65">
            <v>456</v>
          </cell>
        </row>
        <row r="66">
          <cell r="AH66" t="str">
            <v>CRRLP</v>
          </cell>
          <cell r="AI66" t="str">
            <v xml:space="preserve">CHLORINATED RUBBER RED LEAD PRIMER </v>
          </cell>
          <cell r="AJ66" t="str">
            <v>4575(C-750)</v>
          </cell>
          <cell r="AK66">
            <v>0</v>
          </cell>
          <cell r="AL66" t="str">
            <v>500</v>
          </cell>
          <cell r="AM66">
            <v>1</v>
          </cell>
          <cell r="AN66">
            <v>17.2</v>
          </cell>
          <cell r="AO66">
            <v>0</v>
          </cell>
          <cell r="AP66">
            <v>15</v>
          </cell>
          <cell r="AQ66">
            <v>37.79</v>
          </cell>
          <cell r="AR66">
            <v>0</v>
          </cell>
          <cell r="AS66">
            <v>30.4</v>
          </cell>
          <cell r="AT66">
            <v>650</v>
          </cell>
          <cell r="AU66">
            <v>0</v>
          </cell>
          <cell r="AV66">
            <v>456</v>
          </cell>
        </row>
        <row r="67">
          <cell r="AH67" t="str">
            <v>CRROP</v>
          </cell>
          <cell r="AI67" t="str">
            <v xml:space="preserve">CHLORINATED RUBBER RED LEAD-RED OXIDE PRIMER </v>
          </cell>
          <cell r="AJ67" t="str">
            <v>4576(C-760)</v>
          </cell>
          <cell r="AK67">
            <v>0</v>
          </cell>
          <cell r="AL67" t="str">
            <v>550</v>
          </cell>
          <cell r="AM67">
            <v>1</v>
          </cell>
          <cell r="AN67">
            <v>15.9</v>
          </cell>
          <cell r="AO67">
            <v>0</v>
          </cell>
          <cell r="AP67">
            <v>14.8</v>
          </cell>
          <cell r="AQ67">
            <v>38.99</v>
          </cell>
          <cell r="AR67">
            <v>0</v>
          </cell>
          <cell r="AS67">
            <v>33.78</v>
          </cell>
          <cell r="AT67">
            <v>620</v>
          </cell>
          <cell r="AU67">
            <v>0</v>
          </cell>
          <cell r="AV67">
            <v>500</v>
          </cell>
        </row>
        <row r="68">
          <cell r="AH68" t="str">
            <v>VZCP</v>
          </cell>
          <cell r="AI68" t="str">
            <v>CHLORINATED RUBBER BASE M.I.O.COATING</v>
          </cell>
          <cell r="AJ68" t="str">
            <v>4693(Ar-930)</v>
          </cell>
          <cell r="AK68" t="str">
            <v>1452(RF-68)</v>
          </cell>
          <cell r="AL68" t="str">
            <v>600</v>
          </cell>
          <cell r="AM68">
            <v>1</v>
          </cell>
          <cell r="AN68">
            <v>16.399999999999999</v>
          </cell>
          <cell r="AO68">
            <v>13.2</v>
          </cell>
          <cell r="AP68">
            <v>14.8</v>
          </cell>
          <cell r="AQ68">
            <v>37.799999999999997</v>
          </cell>
          <cell r="AR68">
            <v>37.880000000000003</v>
          </cell>
          <cell r="AS68">
            <v>33.72</v>
          </cell>
          <cell r="AT68">
            <v>620</v>
          </cell>
          <cell r="AU68">
            <v>500</v>
          </cell>
          <cell r="AV68">
            <v>499</v>
          </cell>
        </row>
        <row r="70">
          <cell r="AH70" t="str">
            <v>HF400</v>
          </cell>
          <cell r="AI70" t="str">
            <v>HEAT-RESISTING PAINT 400'C ALUM. SERIES.</v>
          </cell>
          <cell r="AJ70" t="str">
            <v>0654</v>
          </cell>
          <cell r="AK70" t="str">
            <v>1503</v>
          </cell>
          <cell r="AL70">
            <v>0</v>
          </cell>
          <cell r="AM70">
            <v>0</v>
          </cell>
          <cell r="AN70">
            <v>0</v>
          </cell>
          <cell r="AO70">
            <v>0</v>
          </cell>
          <cell r="AP70">
            <v>0</v>
          </cell>
          <cell r="AQ70">
            <v>0</v>
          </cell>
          <cell r="AR70">
            <v>0</v>
          </cell>
          <cell r="AS70">
            <v>0</v>
          </cell>
          <cell r="AT70">
            <v>0</v>
          </cell>
          <cell r="AU70">
            <v>0</v>
          </cell>
          <cell r="AV70">
            <v>406</v>
          </cell>
        </row>
        <row r="71">
          <cell r="AI71" t="str">
            <v xml:space="preserve">SILICONE RESIN </v>
          </cell>
          <cell r="AJ71">
            <v>0</v>
          </cell>
          <cell r="AK71">
            <v>0</v>
          </cell>
          <cell r="AL71">
            <v>0</v>
          </cell>
          <cell r="AM71">
            <v>0</v>
          </cell>
          <cell r="AN71">
            <v>0</v>
          </cell>
          <cell r="AO71">
            <v>0</v>
          </cell>
          <cell r="AP71">
            <v>0</v>
          </cell>
          <cell r="AQ71">
            <v>0</v>
          </cell>
          <cell r="AR71">
            <v>0</v>
          </cell>
          <cell r="AS71">
            <v>0</v>
          </cell>
          <cell r="AT71">
            <v>440</v>
          </cell>
        </row>
        <row r="72">
          <cell r="AH72" t="str">
            <v>HP200</v>
          </cell>
          <cell r="AI72" t="str">
            <v>HEAT-RESISTING PRIMER 200'C ,SILICONE SERIES.</v>
          </cell>
          <cell r="AJ72" t="str">
            <v>0631</v>
          </cell>
          <cell r="AK72" t="str">
            <v>1512</v>
          </cell>
          <cell r="AL72">
            <v>0</v>
          </cell>
          <cell r="AM72">
            <v>1</v>
          </cell>
          <cell r="AN72">
            <v>16.5</v>
          </cell>
          <cell r="AO72">
            <v>26.2</v>
          </cell>
          <cell r="AP72">
            <v>0</v>
          </cell>
          <cell r="AQ72">
            <v>36.36</v>
          </cell>
          <cell r="AR72">
            <v>38.17</v>
          </cell>
          <cell r="AS72">
            <v>0</v>
          </cell>
          <cell r="AT72">
            <v>600</v>
          </cell>
          <cell r="AU72">
            <v>1000</v>
          </cell>
        </row>
        <row r="73">
          <cell r="AH73" t="str">
            <v>HP300</v>
          </cell>
          <cell r="AI73" t="str">
            <v xml:space="preserve">HEAT-RESISTING PRIMER 300'C </v>
          </cell>
          <cell r="AJ73" t="str">
            <v>0632</v>
          </cell>
          <cell r="AK73" t="str">
            <v>1507</v>
          </cell>
          <cell r="AL73" t="str">
            <v>330-1</v>
          </cell>
          <cell r="AM73">
            <v>1</v>
          </cell>
          <cell r="AN73">
            <v>20.7</v>
          </cell>
          <cell r="AO73">
            <v>20.399999999999999</v>
          </cell>
          <cell r="AP73">
            <v>29</v>
          </cell>
          <cell r="AQ73">
            <v>36.229999999999997</v>
          </cell>
          <cell r="AR73">
            <v>38.24</v>
          </cell>
          <cell r="AS73">
            <v>33.76</v>
          </cell>
          <cell r="AT73">
            <v>750</v>
          </cell>
          <cell r="AU73">
            <v>780</v>
          </cell>
          <cell r="AV73">
            <v>979</v>
          </cell>
        </row>
        <row r="74">
          <cell r="AH74" t="str">
            <v>HP500</v>
          </cell>
          <cell r="AI74" t="str">
            <v>HEAT-RESISTING PRIMER 500'C</v>
          </cell>
          <cell r="AJ74" t="str">
            <v>0634</v>
          </cell>
          <cell r="AK74" t="str">
            <v>1501</v>
          </cell>
          <cell r="AL74">
            <v>0</v>
          </cell>
          <cell r="AM74">
            <v>1</v>
          </cell>
          <cell r="AN74">
            <v>35.799999999999997</v>
          </cell>
          <cell r="AO74">
            <v>34.1</v>
          </cell>
          <cell r="AP74">
            <v>0</v>
          </cell>
          <cell r="AQ74">
            <v>36.31</v>
          </cell>
          <cell r="AR74">
            <v>38.119999999999997</v>
          </cell>
          <cell r="AS74">
            <v>0</v>
          </cell>
          <cell r="AT74">
            <v>1300</v>
          </cell>
          <cell r="AU74">
            <v>1300</v>
          </cell>
        </row>
        <row r="75">
          <cell r="AH75" t="str">
            <v>HP600</v>
          </cell>
          <cell r="AI75" t="str">
            <v>HEAT-RESISTING PRIMER 600'C</v>
          </cell>
          <cell r="AJ75" t="str">
            <v>0635</v>
          </cell>
          <cell r="AK75" t="str">
            <v>1500</v>
          </cell>
          <cell r="AL75" t="str">
            <v>320-1</v>
          </cell>
          <cell r="AM75">
            <v>1</v>
          </cell>
          <cell r="AN75">
            <v>44.09</v>
          </cell>
          <cell r="AO75">
            <v>34.1</v>
          </cell>
          <cell r="AP75">
            <v>44.4</v>
          </cell>
          <cell r="AQ75">
            <v>31.75</v>
          </cell>
          <cell r="AR75">
            <v>38.119999999999997</v>
          </cell>
          <cell r="AS75">
            <v>33.78</v>
          </cell>
          <cell r="AT75">
            <v>1400</v>
          </cell>
          <cell r="AU75">
            <v>1300</v>
          </cell>
          <cell r="AV75">
            <v>1500</v>
          </cell>
        </row>
        <row r="76">
          <cell r="AH76" t="str">
            <v>HF200</v>
          </cell>
          <cell r="AI76" t="str">
            <v>HEAT-RESISTING PAINT 200'C SILICONE SREIES.</v>
          </cell>
          <cell r="AJ76" t="str">
            <v>0651</v>
          </cell>
          <cell r="AK76" t="str">
            <v>1504</v>
          </cell>
          <cell r="AL76">
            <v>0</v>
          </cell>
          <cell r="AM76">
            <v>1</v>
          </cell>
          <cell r="AN76">
            <v>17.5</v>
          </cell>
          <cell r="AO76">
            <v>27.3</v>
          </cell>
          <cell r="AP76">
            <v>0</v>
          </cell>
          <cell r="AQ76">
            <v>30.29</v>
          </cell>
          <cell r="AR76">
            <v>28.57</v>
          </cell>
          <cell r="AS76">
            <v>0</v>
          </cell>
          <cell r="AT76">
            <v>530</v>
          </cell>
          <cell r="AU76">
            <v>780</v>
          </cell>
        </row>
        <row r="77">
          <cell r="AH77" t="str">
            <v>HF300</v>
          </cell>
          <cell r="AI77" t="str">
            <v>HEAT-RESISTING PAINT 300'C</v>
          </cell>
          <cell r="AJ77" t="str">
            <v>0652</v>
          </cell>
          <cell r="AK77" t="str">
            <v>1505</v>
          </cell>
          <cell r="AL77" t="str">
            <v>330</v>
          </cell>
          <cell r="AM77">
            <v>1</v>
          </cell>
          <cell r="AN77">
            <v>27.6</v>
          </cell>
          <cell r="AO77">
            <v>27.3</v>
          </cell>
          <cell r="AP77">
            <v>28.4</v>
          </cell>
          <cell r="AQ77">
            <v>27.17</v>
          </cell>
          <cell r="AR77">
            <v>28.57</v>
          </cell>
          <cell r="AS77">
            <v>32.54</v>
          </cell>
          <cell r="AT77">
            <v>750</v>
          </cell>
          <cell r="AU77">
            <v>780</v>
          </cell>
          <cell r="AV77">
            <v>924</v>
          </cell>
        </row>
        <row r="78">
          <cell r="AH78" t="str">
            <v>HF400</v>
          </cell>
          <cell r="AI78" t="str">
            <v>HEAT-RESISTING PAINT 400'C ALUM. SERIES.</v>
          </cell>
          <cell r="AJ78" t="str">
            <v>0654</v>
          </cell>
          <cell r="AK78" t="str">
            <v>1503</v>
          </cell>
          <cell r="AL78">
            <v>0</v>
          </cell>
          <cell r="AM78">
            <v>1</v>
          </cell>
          <cell r="AN78">
            <v>51.61</v>
          </cell>
          <cell r="AO78">
            <v>59.4</v>
          </cell>
          <cell r="AP78">
            <v>0</v>
          </cell>
          <cell r="AQ78">
            <v>25.19</v>
          </cell>
          <cell r="AR78">
            <v>28.62</v>
          </cell>
          <cell r="AS78">
            <v>0</v>
          </cell>
          <cell r="AT78">
            <v>1300</v>
          </cell>
          <cell r="AU78">
            <v>1700</v>
          </cell>
        </row>
        <row r="79">
          <cell r="AH79" t="str">
            <v>HF600</v>
          </cell>
          <cell r="AI79" t="str">
            <v>HEAT-RESISTING PAINT 600'C</v>
          </cell>
          <cell r="AJ79" t="str">
            <v>0655</v>
          </cell>
          <cell r="AK79" t="str">
            <v>1508</v>
          </cell>
          <cell r="AL79" t="str">
            <v>320</v>
          </cell>
          <cell r="AM79">
            <v>1</v>
          </cell>
          <cell r="AN79">
            <v>74.400000000000006</v>
          </cell>
          <cell r="AO79">
            <v>52.39</v>
          </cell>
          <cell r="AP79">
            <v>43.5</v>
          </cell>
          <cell r="AQ79">
            <v>20.16</v>
          </cell>
          <cell r="AR79">
            <v>28.63</v>
          </cell>
          <cell r="AS79">
            <v>32.479999999999997</v>
          </cell>
          <cell r="AT79">
            <v>1500</v>
          </cell>
          <cell r="AU79">
            <v>1500</v>
          </cell>
          <cell r="AV79">
            <v>1413</v>
          </cell>
        </row>
        <row r="80">
          <cell r="AH80" t="str">
            <v>ITIP</v>
          </cell>
          <cell r="AI80" t="str">
            <v>THERMOINDICATIVE PAINT INTERBOND TEMP. INDICATING PAINT</v>
          </cell>
          <cell r="AJ80" t="str">
            <v>0654</v>
          </cell>
          <cell r="AK80" t="str">
            <v>HAA-705</v>
          </cell>
          <cell r="AL80">
            <v>0</v>
          </cell>
          <cell r="AM80">
            <v>1</v>
          </cell>
          <cell r="AN80">
            <v>51.61</v>
          </cell>
          <cell r="AO80">
            <v>68</v>
          </cell>
          <cell r="AP80">
            <v>0</v>
          </cell>
          <cell r="AQ80">
            <v>25.19</v>
          </cell>
          <cell r="AR80">
            <v>10</v>
          </cell>
          <cell r="AS80">
            <v>0</v>
          </cell>
          <cell r="AT80">
            <v>1300</v>
          </cell>
          <cell r="AU80">
            <v>680</v>
          </cell>
        </row>
        <row r="81">
          <cell r="AI81" t="str">
            <v>RED LEAD PRIMER</v>
          </cell>
          <cell r="AJ81" t="str">
            <v>0102</v>
          </cell>
          <cell r="AK81" t="str">
            <v>906(OP-92)</v>
          </cell>
          <cell r="AL81" t="str">
            <v>220</v>
          </cell>
          <cell r="AM81">
            <v>1</v>
          </cell>
          <cell r="AN81">
            <v>8.7799999999999994</v>
          </cell>
          <cell r="AO81">
            <v>10</v>
          </cell>
          <cell r="AP81">
            <v>12.4</v>
          </cell>
          <cell r="AQ81">
            <v>47.83</v>
          </cell>
          <cell r="AR81">
            <v>42</v>
          </cell>
          <cell r="AS81">
            <v>38.71</v>
          </cell>
          <cell r="AT81">
            <v>420</v>
          </cell>
          <cell r="AU81">
            <v>420</v>
          </cell>
          <cell r="AV81">
            <v>480</v>
          </cell>
        </row>
        <row r="82">
          <cell r="AI82" t="str">
            <v xml:space="preserve">POLY-VINYL BUTYRAL RESIN (PVB) </v>
          </cell>
          <cell r="AJ82">
            <v>0</v>
          </cell>
          <cell r="AK82">
            <v>0</v>
          </cell>
          <cell r="AL82">
            <v>0</v>
          </cell>
          <cell r="AM82">
            <v>0</v>
          </cell>
          <cell r="AN82">
            <v>0</v>
          </cell>
          <cell r="AO82">
            <v>0</v>
          </cell>
          <cell r="AP82">
            <v>0</v>
          </cell>
          <cell r="AQ82">
            <v>0</v>
          </cell>
          <cell r="AR82">
            <v>0</v>
          </cell>
          <cell r="AS82">
            <v>0</v>
          </cell>
          <cell r="AT82">
            <v>540</v>
          </cell>
          <cell r="AU82">
            <v>570</v>
          </cell>
        </row>
        <row r="83">
          <cell r="AH83" t="str">
            <v>VRLP</v>
          </cell>
          <cell r="AI83" t="str">
            <v>VINYL RED LEAD PRIMER</v>
          </cell>
          <cell r="AJ83" t="str">
            <v>0301</v>
          </cell>
          <cell r="AK83" t="str">
            <v>SP30(VP-71)</v>
          </cell>
          <cell r="AL83" t="str">
            <v xml:space="preserve"> 21</v>
          </cell>
          <cell r="AM83">
            <v>1</v>
          </cell>
          <cell r="AN83">
            <v>21.8</v>
          </cell>
          <cell r="AO83">
            <v>25.3</v>
          </cell>
          <cell r="AP83">
            <v>64.900000000000006</v>
          </cell>
          <cell r="AQ83">
            <v>25.23</v>
          </cell>
          <cell r="AR83">
            <v>23.72</v>
          </cell>
          <cell r="AS83">
            <v>21.57</v>
          </cell>
          <cell r="AT83">
            <v>550</v>
          </cell>
          <cell r="AU83">
            <v>600</v>
          </cell>
          <cell r="AV83">
            <v>1400</v>
          </cell>
        </row>
        <row r="84">
          <cell r="AH84" t="str">
            <v>VZCP</v>
          </cell>
          <cell r="AI84" t="str">
            <v>VINYL ZINC CHRMATE PRIMER</v>
          </cell>
          <cell r="AJ84" t="str">
            <v>0311</v>
          </cell>
          <cell r="AK84" t="str">
            <v>VP-72</v>
          </cell>
          <cell r="AL84">
            <v>0</v>
          </cell>
          <cell r="AM84">
            <v>1</v>
          </cell>
          <cell r="AN84">
            <v>24.5</v>
          </cell>
          <cell r="AO84">
            <v>28.8</v>
          </cell>
          <cell r="AP84">
            <v>0</v>
          </cell>
          <cell r="AQ84">
            <v>22.04</v>
          </cell>
          <cell r="AR84">
            <v>19.79</v>
          </cell>
          <cell r="AS84">
            <v>0</v>
          </cell>
          <cell r="AT84">
            <v>540</v>
          </cell>
          <cell r="AU84">
            <v>570</v>
          </cell>
        </row>
        <row r="85">
          <cell r="AH85" t="str">
            <v>WP</v>
          </cell>
          <cell r="AI85" t="str">
            <v>WASH PRIMER</v>
          </cell>
          <cell r="AJ85" t="str">
            <v>0345</v>
          </cell>
          <cell r="AK85" t="str">
            <v>908(SP-02)</v>
          </cell>
          <cell r="AL85" t="str">
            <v xml:space="preserve"> 11</v>
          </cell>
          <cell r="AM85">
            <v>1</v>
          </cell>
          <cell r="AN85">
            <v>55.83</v>
          </cell>
          <cell r="AO85">
            <v>37.1</v>
          </cell>
          <cell r="AP85">
            <v>78.3</v>
          </cell>
          <cell r="AQ85">
            <v>8.06</v>
          </cell>
          <cell r="AR85">
            <v>11.86</v>
          </cell>
          <cell r="AS85">
            <v>8.94</v>
          </cell>
          <cell r="AT85">
            <v>450</v>
          </cell>
          <cell r="AU85">
            <v>440</v>
          </cell>
          <cell r="AV85">
            <v>700</v>
          </cell>
        </row>
        <row r="86">
          <cell r="AH86" t="str">
            <v>VE</v>
          </cell>
          <cell r="AI86" t="str">
            <v xml:space="preserve">VINYL ENAMEL </v>
          </cell>
          <cell r="AJ86" t="str">
            <v>0351</v>
          </cell>
          <cell r="AK86" t="str">
            <v>SP32(VA-11)</v>
          </cell>
          <cell r="AL86">
            <v>0</v>
          </cell>
          <cell r="AM86">
            <v>1</v>
          </cell>
          <cell r="AN86">
            <v>29.1</v>
          </cell>
          <cell r="AO86">
            <v>26.21</v>
          </cell>
          <cell r="AP86">
            <v>0</v>
          </cell>
          <cell r="AQ86">
            <v>18.899999999999999</v>
          </cell>
          <cell r="AR86">
            <v>19.079999999999998</v>
          </cell>
          <cell r="AS86">
            <v>0</v>
          </cell>
          <cell r="AT86">
            <v>550</v>
          </cell>
          <cell r="AU86">
            <v>500</v>
          </cell>
        </row>
        <row r="87">
          <cell r="AI87" t="str">
            <v>PIGMENTED PVC VINYL FINISH</v>
          </cell>
          <cell r="AJ87" t="str">
            <v>4340(U-400)</v>
          </cell>
          <cell r="AK87" t="str">
            <v>SP34(VA-51)</v>
          </cell>
          <cell r="AL87">
            <v>0</v>
          </cell>
          <cell r="AM87">
            <v>1</v>
          </cell>
          <cell r="AN87">
            <v>21.2</v>
          </cell>
          <cell r="AO87">
            <v>27.3</v>
          </cell>
          <cell r="AP87">
            <v>0</v>
          </cell>
          <cell r="AQ87">
            <v>30.19</v>
          </cell>
          <cell r="AR87">
            <v>19.78</v>
          </cell>
          <cell r="AS87">
            <v>0</v>
          </cell>
          <cell r="AT87">
            <v>640</v>
          </cell>
          <cell r="AU87">
            <v>540</v>
          </cell>
        </row>
        <row r="89">
          <cell r="AI89" t="str">
            <v xml:space="preserve">POLYOL POLYISOCYANATE </v>
          </cell>
        </row>
        <row r="90">
          <cell r="AH90" t="str">
            <v>PCC</v>
          </cell>
          <cell r="AI90" t="str">
            <v xml:space="preserve">POLYURETHANE COATING CLEAR </v>
          </cell>
          <cell r="AJ90" t="str">
            <v>0550</v>
          </cell>
          <cell r="AK90" t="str">
            <v>722</v>
          </cell>
          <cell r="AL90" t="str">
            <v xml:space="preserve"> 67</v>
          </cell>
          <cell r="AM90">
            <v>1</v>
          </cell>
          <cell r="AN90">
            <v>27.8</v>
          </cell>
          <cell r="AO90">
            <v>29.8</v>
          </cell>
          <cell r="AP90">
            <v>81.790000000000006</v>
          </cell>
          <cell r="AQ90">
            <v>25.18</v>
          </cell>
          <cell r="AR90">
            <v>25.17</v>
          </cell>
          <cell r="AS90">
            <v>18.34</v>
          </cell>
          <cell r="AT90">
            <v>700</v>
          </cell>
          <cell r="AU90">
            <v>750</v>
          </cell>
          <cell r="AV90">
            <v>1500</v>
          </cell>
        </row>
        <row r="91">
          <cell r="AH91" t="str">
            <v>PF</v>
          </cell>
          <cell r="AI91" t="str">
            <v>POLYURETHANE COATING</v>
          </cell>
          <cell r="AJ91" t="str">
            <v>0551</v>
          </cell>
          <cell r="AK91" t="str">
            <v>725</v>
          </cell>
          <cell r="AL91" t="str">
            <v xml:space="preserve"> 66</v>
          </cell>
          <cell r="AM91">
            <v>1</v>
          </cell>
          <cell r="AN91">
            <v>33.1</v>
          </cell>
          <cell r="AO91">
            <v>29.8</v>
          </cell>
          <cell r="AP91">
            <v>92.79</v>
          </cell>
          <cell r="AQ91">
            <v>27.19</v>
          </cell>
          <cell r="AR91">
            <v>30.2</v>
          </cell>
          <cell r="AS91">
            <v>18.32</v>
          </cell>
          <cell r="AT91">
            <v>900</v>
          </cell>
          <cell r="AU91">
            <v>900</v>
          </cell>
          <cell r="AV91">
            <v>1700</v>
          </cell>
        </row>
        <row r="92">
          <cell r="AH92" t="str">
            <v>PFC</v>
          </cell>
          <cell r="AI92" t="str">
            <v>POLYURETHANE COATING</v>
          </cell>
          <cell r="AJ92" t="str">
            <v>0551</v>
          </cell>
          <cell r="AK92" t="str">
            <v>UP-04</v>
          </cell>
          <cell r="AL92" t="str">
            <v xml:space="preserve"> 66</v>
          </cell>
          <cell r="AM92">
            <v>1</v>
          </cell>
          <cell r="AN92">
            <v>36.78</v>
          </cell>
          <cell r="AO92">
            <v>16.059999999999999</v>
          </cell>
          <cell r="AP92">
            <v>92.79</v>
          </cell>
          <cell r="AQ92">
            <v>27.19</v>
          </cell>
          <cell r="AR92">
            <v>30.2</v>
          </cell>
          <cell r="AS92">
            <v>18.32</v>
          </cell>
          <cell r="AT92">
            <v>1000</v>
          </cell>
          <cell r="AU92">
            <v>485</v>
          </cell>
          <cell r="AV92">
            <v>1700</v>
          </cell>
        </row>
        <row r="93">
          <cell r="AH93" t="str">
            <v>AICP</v>
          </cell>
          <cell r="AI93" t="str">
            <v>ALIPHATIC ISCYANATE CURED POLYURETHANE FIN.</v>
          </cell>
          <cell r="AJ93" t="str">
            <v>4231(I-300)</v>
          </cell>
          <cell r="AK93" t="str">
            <v>728</v>
          </cell>
          <cell r="AL93">
            <v>0</v>
          </cell>
          <cell r="AM93">
            <v>1</v>
          </cell>
          <cell r="AN93">
            <v>46.3</v>
          </cell>
          <cell r="AO93">
            <v>56.2</v>
          </cell>
          <cell r="AP93">
            <v>0</v>
          </cell>
          <cell r="AQ93">
            <v>30.24</v>
          </cell>
          <cell r="AR93">
            <v>30.25</v>
          </cell>
          <cell r="AS93">
            <v>0</v>
          </cell>
          <cell r="AT93">
            <v>1400</v>
          </cell>
          <cell r="AU93">
            <v>1700</v>
          </cell>
        </row>
        <row r="94">
          <cell r="AI94" t="str">
            <v>POLYURETHANE TANK LINING</v>
          </cell>
          <cell r="AJ94" t="str">
            <v>4230(I-310)</v>
          </cell>
          <cell r="AK94" t="str">
            <v>733</v>
          </cell>
          <cell r="AL94">
            <v>0</v>
          </cell>
          <cell r="AM94">
            <v>1</v>
          </cell>
          <cell r="AN94">
            <v>37</v>
          </cell>
          <cell r="AO94">
            <v>19.8</v>
          </cell>
          <cell r="AP94">
            <v>0</v>
          </cell>
          <cell r="AQ94">
            <v>37.840000000000003</v>
          </cell>
          <cell r="AR94">
            <v>28.79</v>
          </cell>
          <cell r="AS94">
            <v>0</v>
          </cell>
          <cell r="AT94">
            <v>1400</v>
          </cell>
          <cell r="AU94">
            <v>570</v>
          </cell>
        </row>
        <row r="95">
          <cell r="AI95" t="str">
            <v>NON-REACTIVE POLYURETHANE PRIMER</v>
          </cell>
          <cell r="AJ95" t="str">
            <v>4239(I-350)</v>
          </cell>
          <cell r="AK95">
            <v>0</v>
          </cell>
          <cell r="AL95">
            <v>0</v>
          </cell>
          <cell r="AM95">
            <v>1</v>
          </cell>
          <cell r="AN95">
            <v>18</v>
          </cell>
          <cell r="AO95">
            <v>0</v>
          </cell>
          <cell r="AP95">
            <v>0</v>
          </cell>
          <cell r="AQ95">
            <v>55.56</v>
          </cell>
          <cell r="AR95">
            <v>0</v>
          </cell>
          <cell r="AS95">
            <v>0</v>
          </cell>
          <cell r="AT95">
            <v>1000</v>
          </cell>
        </row>
        <row r="96">
          <cell r="AI96" t="str">
            <v>CLEAR POLYURETHANE FINISH</v>
          </cell>
          <cell r="AJ96" t="str">
            <v>4235(I-390)</v>
          </cell>
          <cell r="AK96" t="str">
            <v>1101</v>
          </cell>
          <cell r="AL96">
            <v>0</v>
          </cell>
          <cell r="AM96">
            <v>1</v>
          </cell>
          <cell r="AN96">
            <v>31.7</v>
          </cell>
          <cell r="AO96">
            <v>17</v>
          </cell>
          <cell r="AP96">
            <v>0</v>
          </cell>
          <cell r="AQ96">
            <v>37.85</v>
          </cell>
          <cell r="AR96">
            <v>26.47</v>
          </cell>
          <cell r="AS96">
            <v>0</v>
          </cell>
          <cell r="AT96">
            <v>1200</v>
          </cell>
          <cell r="AU96">
            <v>450</v>
          </cell>
        </row>
        <row r="97">
          <cell r="AI97" t="str">
            <v>URETHANE CHROMATE PRIMER</v>
          </cell>
          <cell r="AJ97" t="str">
            <v>4420(A-200)</v>
          </cell>
          <cell r="AK97" t="str">
            <v>1106</v>
          </cell>
          <cell r="AL97">
            <v>0</v>
          </cell>
          <cell r="AM97">
            <v>1</v>
          </cell>
          <cell r="AN97">
            <v>21.6</v>
          </cell>
          <cell r="AO97">
            <v>12.5</v>
          </cell>
          <cell r="AP97">
            <v>0</v>
          </cell>
          <cell r="AQ97">
            <v>37.04</v>
          </cell>
          <cell r="AR97">
            <v>24</v>
          </cell>
          <cell r="AS97">
            <v>0</v>
          </cell>
          <cell r="AT97">
            <v>800</v>
          </cell>
          <cell r="AU97">
            <v>300</v>
          </cell>
        </row>
        <row r="98">
          <cell r="AI98" t="str">
            <v>ZINC TETROXYCHROMATE BUTYRAL ETCH PRIMER</v>
          </cell>
          <cell r="AJ98" t="str">
            <v>4322(U-220)</v>
          </cell>
          <cell r="AK98" t="str">
            <v>738</v>
          </cell>
          <cell r="AL98">
            <v>0</v>
          </cell>
          <cell r="AM98">
            <v>1</v>
          </cell>
          <cell r="AN98">
            <v>58.41</v>
          </cell>
          <cell r="AO98">
            <v>69.59</v>
          </cell>
          <cell r="AP98">
            <v>0</v>
          </cell>
          <cell r="AQ98">
            <v>8.56</v>
          </cell>
          <cell r="AR98">
            <v>28.74</v>
          </cell>
          <cell r="AS98">
            <v>0</v>
          </cell>
          <cell r="AT98">
            <v>500</v>
          </cell>
          <cell r="AU98">
            <v>2000</v>
          </cell>
        </row>
        <row r="100">
          <cell r="AI100" t="str">
            <v>MASONRY &amp; ACRYLIC PAINT</v>
          </cell>
        </row>
        <row r="101">
          <cell r="AI101" t="str">
            <v>SOLVENT BASE MASONRY PRIMER</v>
          </cell>
          <cell r="AJ101" t="str">
            <v>1541</v>
          </cell>
          <cell r="AK101">
            <v>0</v>
          </cell>
          <cell r="AL101" t="str">
            <v>140</v>
          </cell>
          <cell r="AM101">
            <v>1</v>
          </cell>
          <cell r="AN101">
            <v>9.6999999999999993</v>
          </cell>
          <cell r="AO101">
            <v>0</v>
          </cell>
          <cell r="AP101">
            <v>14</v>
          </cell>
          <cell r="AQ101">
            <v>40.21</v>
          </cell>
          <cell r="AR101">
            <v>0</v>
          </cell>
          <cell r="AS101">
            <v>30.36</v>
          </cell>
          <cell r="AT101">
            <v>390</v>
          </cell>
          <cell r="AU101">
            <v>0</v>
          </cell>
          <cell r="AV101">
            <v>425</v>
          </cell>
        </row>
        <row r="102">
          <cell r="AI102" t="str">
            <v>WATER BASE MASONRY PRIMER</v>
          </cell>
          <cell r="AJ102" t="str">
            <v>1546</v>
          </cell>
          <cell r="AK102">
            <v>0</v>
          </cell>
          <cell r="AL102" t="str">
            <v>140-1</v>
          </cell>
          <cell r="AM102">
            <v>1</v>
          </cell>
          <cell r="AN102">
            <v>8.1999999999999993</v>
          </cell>
          <cell r="AO102">
            <v>0</v>
          </cell>
          <cell r="AP102">
            <v>12</v>
          </cell>
          <cell r="AQ102">
            <v>40.24</v>
          </cell>
          <cell r="AR102">
            <v>0</v>
          </cell>
          <cell r="AS102">
            <v>33.83</v>
          </cell>
          <cell r="AT102">
            <v>330</v>
          </cell>
          <cell r="AU102">
            <v>0</v>
          </cell>
          <cell r="AV102">
            <v>406</v>
          </cell>
        </row>
        <row r="103">
          <cell r="AI103" t="str">
            <v>WATER BASE MASONRY PAINT</v>
          </cell>
          <cell r="AJ103" t="str">
            <v>1556</v>
          </cell>
          <cell r="AK103">
            <v>0</v>
          </cell>
          <cell r="AL103">
            <v>0</v>
          </cell>
          <cell r="AM103">
            <v>1</v>
          </cell>
          <cell r="AN103">
            <v>11.9</v>
          </cell>
          <cell r="AO103">
            <v>0</v>
          </cell>
          <cell r="AP103">
            <v>0</v>
          </cell>
          <cell r="AQ103">
            <v>36.97</v>
          </cell>
          <cell r="AR103">
            <v>0</v>
          </cell>
          <cell r="AS103">
            <v>0</v>
          </cell>
          <cell r="AT103">
            <v>440</v>
          </cell>
        </row>
        <row r="104">
          <cell r="AH104" t="str">
            <v>1656</v>
          </cell>
          <cell r="AI104" t="str">
            <v xml:space="preserve">ACRYLIC EMULSION PAINT </v>
          </cell>
          <cell r="AJ104" t="str">
            <v>1656</v>
          </cell>
          <cell r="AK104">
            <v>0</v>
          </cell>
          <cell r="AL104">
            <v>0</v>
          </cell>
          <cell r="AM104">
            <v>1</v>
          </cell>
          <cell r="AN104">
            <v>9.4</v>
          </cell>
          <cell r="AO104">
            <v>0</v>
          </cell>
          <cell r="AP104">
            <v>25.8</v>
          </cell>
          <cell r="AQ104">
            <v>38.299999999999997</v>
          </cell>
          <cell r="AR104">
            <v>0</v>
          </cell>
          <cell r="AS104">
            <v>34.880000000000003</v>
          </cell>
          <cell r="AT104">
            <v>360</v>
          </cell>
          <cell r="AU104">
            <v>0</v>
          </cell>
          <cell r="AV104">
            <v>900</v>
          </cell>
        </row>
        <row r="105">
          <cell r="AI105" t="str">
            <v xml:space="preserve">EMULSION PAINT </v>
          </cell>
          <cell r="AJ105" t="str">
            <v>1657</v>
          </cell>
          <cell r="AK105">
            <v>0</v>
          </cell>
          <cell r="AL105" t="str">
            <v>130</v>
          </cell>
          <cell r="AM105">
            <v>1</v>
          </cell>
          <cell r="AN105">
            <v>6.4</v>
          </cell>
          <cell r="AO105">
            <v>0</v>
          </cell>
          <cell r="AP105">
            <v>5.8</v>
          </cell>
          <cell r="AQ105">
            <v>40.630000000000003</v>
          </cell>
          <cell r="AR105">
            <v>0</v>
          </cell>
          <cell r="AS105">
            <v>34.83</v>
          </cell>
          <cell r="AT105">
            <v>260</v>
          </cell>
          <cell r="AU105">
            <v>0</v>
          </cell>
          <cell r="AV105">
            <v>202</v>
          </cell>
        </row>
        <row r="107">
          <cell r="AI107" t="str">
            <v>OTHER PAINT</v>
          </cell>
        </row>
        <row r="108">
          <cell r="AH108" t="str">
            <v>AO</v>
          </cell>
          <cell r="AI108" t="str">
            <v>AMERLOCK-400 100,</v>
          </cell>
          <cell r="AJ108">
            <v>0</v>
          </cell>
          <cell r="AK108">
            <v>0</v>
          </cell>
          <cell r="AL108">
            <v>0</v>
          </cell>
          <cell r="AM108">
            <v>1</v>
          </cell>
          <cell r="AN108">
            <v>0</v>
          </cell>
          <cell r="AO108">
            <v>35</v>
          </cell>
          <cell r="AP108">
            <v>0</v>
          </cell>
          <cell r="AQ108">
            <v>0</v>
          </cell>
          <cell r="AR108">
            <v>21</v>
          </cell>
          <cell r="AS108">
            <v>0</v>
          </cell>
          <cell r="AT108">
            <v>0</v>
          </cell>
          <cell r="AU108">
            <v>735</v>
          </cell>
        </row>
        <row r="109">
          <cell r="AI109" t="str">
            <v>BLACK VARNISH</v>
          </cell>
          <cell r="AJ109" t="str">
            <v>1727</v>
          </cell>
          <cell r="AK109">
            <v>0</v>
          </cell>
          <cell r="AL109" t="str">
            <v>170</v>
          </cell>
          <cell r="AM109">
            <v>1</v>
          </cell>
          <cell r="AN109">
            <v>5.8</v>
          </cell>
          <cell r="AO109">
            <v>0</v>
          </cell>
          <cell r="AP109">
            <v>6.2</v>
          </cell>
          <cell r="AQ109">
            <v>34.479999999999997</v>
          </cell>
          <cell r="AR109">
            <v>0</v>
          </cell>
          <cell r="AS109">
            <v>26.94</v>
          </cell>
          <cell r="AT109">
            <v>200</v>
          </cell>
          <cell r="AU109">
            <v>0</v>
          </cell>
          <cell r="AV109">
            <v>167</v>
          </cell>
        </row>
        <row r="110">
          <cell r="AI110" t="str">
            <v>NEO WATER PROOF COATING</v>
          </cell>
          <cell r="AJ110" t="str">
            <v>1728</v>
          </cell>
          <cell r="AK110" t="str">
            <v>1018</v>
          </cell>
          <cell r="AL110" t="str">
            <v>160</v>
          </cell>
          <cell r="AM110">
            <v>1</v>
          </cell>
          <cell r="AN110">
            <v>4.4000000000000004</v>
          </cell>
          <cell r="AO110">
            <v>0</v>
          </cell>
          <cell r="AP110">
            <v>6.7</v>
          </cell>
          <cell r="AQ110">
            <v>227.27</v>
          </cell>
          <cell r="AR110">
            <v>0</v>
          </cell>
          <cell r="AS110">
            <v>28.81</v>
          </cell>
          <cell r="AT110">
            <v>1000</v>
          </cell>
          <cell r="AU110">
            <v>0</v>
          </cell>
          <cell r="AV110">
            <v>193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refreshError="1"/>
      <sheetData sheetId="156"/>
      <sheetData sheetId="157"/>
      <sheetData sheetId="158"/>
      <sheetData sheetId="159"/>
      <sheetData sheetId="160"/>
      <sheetData sheetId="161" refreshError="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sheetData sheetId="190"/>
      <sheetData sheetId="191"/>
      <sheetData sheetId="192"/>
      <sheetData sheetId="193"/>
      <sheetData sheetId="194"/>
      <sheetData sheetId="195"/>
      <sheetData sheetId="196"/>
      <sheetData sheetId="197"/>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sheetData sheetId="226"/>
      <sheetData sheetId="227"/>
      <sheetData sheetId="228"/>
      <sheetData sheetId="229"/>
      <sheetData sheetId="230"/>
      <sheetData sheetId="23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sheetData sheetId="274"/>
      <sheetData sheetId="275"/>
      <sheetData sheetId="276"/>
      <sheetData sheetId="277"/>
      <sheetData sheetId="278"/>
      <sheetData sheetId="279" refreshError="1"/>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refreshError="1"/>
      <sheetData sheetId="301"/>
      <sheetData sheetId="302"/>
      <sheetData sheetId="303"/>
      <sheetData sheetId="304"/>
      <sheetData sheetId="305"/>
      <sheetData sheetId="306"/>
      <sheetData sheetId="307"/>
      <sheetData sheetId="308"/>
      <sheetData sheetId="309"/>
      <sheetData sheetId="310"/>
      <sheetData sheetId="311"/>
      <sheetData sheetId="312"/>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sheetData sheetId="404"/>
      <sheetData sheetId="405"/>
      <sheetData sheetId="406"/>
      <sheetData sheetId="407"/>
      <sheetData sheetId="408"/>
      <sheetData sheetId="409"/>
      <sheetData sheetId="410"/>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refreshError="1"/>
      <sheetData sheetId="438" refreshError="1"/>
      <sheetData sheetId="439" refreshError="1"/>
      <sheetData sheetId="440" refreshError="1"/>
      <sheetData sheetId="441" refreshError="1"/>
      <sheetData sheetId="442" refreshError="1"/>
      <sheetData sheetId="443" refreshError="1"/>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sheetData sheetId="503"/>
      <sheetData sheetId="504"/>
      <sheetData sheetId="505"/>
      <sheetData sheetId="506"/>
      <sheetData sheetId="507"/>
      <sheetData sheetId="508"/>
      <sheetData sheetId="509"/>
      <sheetData sheetId="510"/>
      <sheetData sheetId="511"/>
      <sheetData sheetId="512"/>
      <sheetData sheetId="513"/>
      <sheetData sheetId="514" refreshError="1"/>
      <sheetData sheetId="515" refreshError="1"/>
      <sheetData sheetId="516" refreshError="1"/>
      <sheetData sheetId="517" refreshError="1"/>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refreshError="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refreshError="1"/>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sheetData sheetId="722"/>
      <sheetData sheetId="723"/>
      <sheetData sheetId="724"/>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sheetData sheetId="735"/>
      <sheetData sheetId="736"/>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sheetData sheetId="751"/>
      <sheetData sheetId="752"/>
      <sheetData sheetId="753"/>
      <sheetData sheetId="754"/>
      <sheetData sheetId="755"/>
      <sheetData sheetId="756"/>
      <sheetData sheetId="757" refreshError="1"/>
      <sheetData sheetId="758" refreshError="1"/>
      <sheetData sheetId="759" refreshError="1"/>
      <sheetData sheetId="760" refreshError="1"/>
      <sheetData sheetId="761" refreshError="1"/>
      <sheetData sheetId="762" refreshError="1"/>
      <sheetData sheetId="763" refreshError="1"/>
      <sheetData sheetId="764"/>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refreshError="1"/>
      <sheetData sheetId="798" refreshError="1"/>
      <sheetData sheetId="799" refreshError="1"/>
      <sheetData sheetId="800"/>
      <sheetData sheetId="801"/>
      <sheetData sheetId="802"/>
      <sheetData sheetId="803"/>
      <sheetData sheetId="804"/>
      <sheetData sheetId="805"/>
      <sheetData sheetId="806"/>
      <sheetData sheetId="807"/>
      <sheetData sheetId="808"/>
      <sheetData sheetId="809" refreshError="1"/>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u-lieu"/>
      <sheetName val="Don-gia"/>
      <sheetName val="TBi"/>
      <sheetName val="TH-DT"/>
      <sheetName val="THKP TBA va DZ35"/>
      <sheetName val="TH 35"/>
      <sheetName val="Mong"/>
      <sheetName val="TH TBA"/>
      <sheetName val="xa 35 va chi tiet TBA"/>
      <sheetName val="Cot"/>
      <sheetName val="VC-TC"/>
      <sheetName val="VC-D-Dai"/>
      <sheetName val="NCong-Day-Su"/>
      <sheetName val="BT-DSPK"/>
      <sheetName val="Culi-VC"/>
      <sheetName val="KHAO-SAT"/>
      <sheetName val="Kho bai"/>
      <sheetName val="Dao dat"/>
      <sheetName val="XL4Poppy"/>
      <sheetName val="BT_DSP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切割 MTL"/>
      <sheetName val="切割 DI"/>
      <sheetName val="ESTI."/>
      <sheetName val="DI-ESTI"/>
      <sheetName val="giao nv TH chong qua tai dot 3"/>
      <sheetName val="ton tai cac tram dong dien"/>
      <sheetName val="chong qua tai dot 3"/>
      <sheetName val="cac du an"/>
      <sheetName val="Chong qua tai dot 3 moi"/>
      <sheetName val="H.so tram chong qua tai dot 3"/>
      <sheetName val="cac tram dong dien"/>
      <sheetName val="Bieu ngang"/>
      <sheetName val="T.van gs"/>
      <sheetName val="23 tram von WB"/>
      <sheetName val="Chi phi den bu A"/>
      <sheetName val="Sheet1"/>
      <sheetName val="00000000"/>
      <sheetName val="ESTI_"/>
      <sheetName val="DI_ESTI"/>
      <sheetName val="__ MTL"/>
      <sheetName val="__ DI"/>
      <sheetName val="CAN DOI"/>
      <sheetName val="GIA TRI"/>
      <sheetName val="NO-DIEN"/>
      <sheetName val="NO-KHUONG"/>
      <sheetName val="NO-DUNG"/>
      <sheetName val="NO-DU"/>
      <sheetName val="TC NV"/>
      <sheetName val="NHAP"/>
      <sheetName val="khuong"/>
      <sheetName val="du"/>
      <sheetName val="dien"/>
      <sheetName val="dung"/>
      <sheetName val="NO-BANG"/>
      <sheetName val="ton kho"/>
      <sheetName val="bang"/>
      <sheetName val="10000000"/>
      <sheetName val="XL4Poppy"/>
      <sheetName val="Daily"/>
      <sheetName val="Data-input"/>
      <sheetName val="Data"/>
      <sheetName val="TK12"/>
      <sheetName val="XXXXXXXX"/>
      <sheetName val="THKP"/>
      <sheetName val="HTchieusang"/>
      <sheetName val="HTdien"/>
      <sheetName val="CUNG CAP VAT TU"/>
      <sheetName val="TH.LIST CAP"/>
      <sheetName val="S3LIST CAP&amp;ONGDL"/>
      <sheetName val="S2LIST CAP&amp;ONGDL"/>
      <sheetName val="S1LIST CAP&amp;ONGDL"/>
      <sheetName val="NGUONGOCVATTU"/>
      <sheetName val="capdongluc"/>
      <sheetName val="KLMOI THAU"/>
      <sheetName val="20000000"/>
      <sheetName val="30000000"/>
      <sheetName val="40000000"/>
      <sheetName val="50000000"/>
      <sheetName val="60000000"/>
      <sheetName val="XXXXXXX0"/>
      <sheetName val="MAU_A"/>
      <sheetName val="MAU_B"/>
      <sheetName val="MAU_C"/>
      <sheetName val="MAU E -XCD"/>
      <sheetName val="MAU E -TDS1"/>
      <sheetName val="MAU E- NDH"/>
      <sheetName val="Giao"/>
      <sheetName val="CHIET TINH"/>
      <sheetName val="Bang gia Ca May"/>
      <sheetName val="Bang Gia VL"/>
      <sheetName val="Tong Hop KP"/>
      <sheetName val=" DON GIA"/>
      <sheetName val="CHIET TINH THEO KH.SAT"/>
      <sheetName val="Sheet2"/>
      <sheetName val="Sheet3"/>
      <sheetName val="TCT DIEN LUC (EVN)"/>
      <sheetName val="TH9"/>
      <sheetName val="TH12"/>
      <sheetName val="canh (2)"/>
      <sheetName val="canh"/>
      <sheetName val="Bang Don gia II"/>
      <sheetName val="RPT"/>
      <sheetName val="thang 1"/>
      <sheetName val="thang2"/>
      <sheetName val="Thang 3"/>
      <sheetName val="thang5"/>
      <sheetName val="thang4"/>
      <sheetName val="00000001"/>
      <sheetName val="CTP"/>
      <sheetName val="LUONG"/>
      <sheetName val="lphi"/>
      <sheetName val="PLTT"/>
      <sheetName val="KTPLVP"/>
      <sheetName val="KTPL2"/>
      <sheetName val="KHKPHT7-02"/>
      <sheetName val="KHKPHT9-02"/>
      <sheetName val="KHKPHT8-02"/>
      <sheetName val="KHKPHT10-02 "/>
      <sheetName val="lptinh"/>
      <sheetName val="UHNN"/>
      <sheetName val="BHYT02"/>
      <sheetName val="TLL"/>
      <sheetName val="TLL (2)"/>
      <sheetName val="TLLhuyen"/>
      <sheetName val="Dsach"/>
      <sheetName val="TCONG"/>
      <sheetName val="KHKPHT1-02"/>
      <sheetName val="ththdt"/>
      <sheetName val="CPTHU"/>
      <sheetName val="THKPCHD"/>
      <sheetName val="QD100"/>
      <sheetName val="KHKPHT-T6-02"/>
    </sheetNames>
    <sheetDataSet>
      <sheetData sheetId="0" refreshError="1"/>
      <sheetData sheetId="1" refreshError="1"/>
      <sheetData sheetId="2" refreshError="1">
        <row r="1">
          <cell r="A1" t="str">
            <v>STATISTICAL ESTIMATION OF FITTINGS AND VALVES FOR PIPING WORK</v>
          </cell>
        </row>
        <row r="2">
          <cell r="A2" t="str">
            <v xml:space="preserve">PROJECT NO : </v>
          </cell>
        </row>
        <row r="3">
          <cell r="A3" t="str">
            <v>Fc =</v>
          </cell>
          <cell r="B3">
            <v>1</v>
          </cell>
          <cell r="C3" t="str">
            <v>Fp =</v>
          </cell>
          <cell r="D3">
            <v>0.1</v>
          </cell>
        </row>
        <row r="4">
          <cell r="F4" t="str">
            <v>FITTING NO</v>
          </cell>
          <cell r="N4" t="str">
            <v>VALVE NO</v>
          </cell>
          <cell r="R4" t="str">
            <v>TOTAL</v>
          </cell>
          <cell r="S4" t="str">
            <v>TOTAL</v>
          </cell>
          <cell r="T4" t="str">
            <v>J/M</v>
          </cell>
          <cell r="U4" t="str">
            <v>J/M</v>
          </cell>
        </row>
        <row r="5">
          <cell r="A5" t="str">
            <v>NO</v>
          </cell>
          <cell r="B5" t="str">
            <v>SIZE</v>
          </cell>
          <cell r="C5" t="str">
            <v>SCH</v>
          </cell>
          <cell r="D5" t="str">
            <v>LG (M)</v>
          </cell>
          <cell r="E5" t="str">
            <v>IN-M</v>
          </cell>
          <cell r="F5" t="str">
            <v>90 ELL</v>
          </cell>
          <cell r="G5" t="str">
            <v>45 ELL</v>
          </cell>
          <cell r="H5" t="str">
            <v>TEE</v>
          </cell>
          <cell r="I5" t="str">
            <v>RED</v>
          </cell>
          <cell r="J5" t="str">
            <v>FLG</v>
          </cell>
          <cell r="K5" t="str">
            <v>CPLG</v>
          </cell>
          <cell r="L5" t="str">
            <v>CAP</v>
          </cell>
          <cell r="M5" t="str">
            <v>TOTAL</v>
          </cell>
          <cell r="N5" t="str">
            <v>BLOCK</v>
          </cell>
          <cell r="O5" t="str">
            <v>CHECK</v>
          </cell>
          <cell r="P5" t="str">
            <v>GLOBE</v>
          </cell>
          <cell r="Q5" t="str">
            <v>TOTAL</v>
          </cell>
          <cell r="R5" t="str">
            <v>JOINT</v>
          </cell>
          <cell r="S5" t="str">
            <v>DI</v>
          </cell>
          <cell r="T5" t="str">
            <v>(JOINT)</v>
          </cell>
          <cell r="U5" t="str">
            <v>(DI)</v>
          </cell>
        </row>
        <row r="6">
          <cell r="A6">
            <v>1</v>
          </cell>
          <cell r="B6">
            <v>0.5</v>
          </cell>
          <cell r="E6" t="str">
            <v xml:space="preserve"> </v>
          </cell>
          <cell r="F6">
            <v>0</v>
          </cell>
          <cell r="G6">
            <v>0</v>
          </cell>
          <cell r="H6">
            <v>0</v>
          </cell>
          <cell r="I6">
            <v>0</v>
          </cell>
          <cell r="J6">
            <v>0</v>
          </cell>
          <cell r="K6">
            <v>0</v>
          </cell>
          <cell r="L6">
            <v>0</v>
          </cell>
          <cell r="M6">
            <v>0</v>
          </cell>
          <cell r="N6">
            <v>0</v>
          </cell>
          <cell r="O6">
            <v>0</v>
          </cell>
          <cell r="P6">
            <v>0</v>
          </cell>
          <cell r="Q6">
            <v>0</v>
          </cell>
          <cell r="R6">
            <v>0</v>
          </cell>
          <cell r="S6">
            <v>0</v>
          </cell>
          <cell r="T6" t="str">
            <v xml:space="preserve"> </v>
          </cell>
          <cell r="U6" t="str">
            <v xml:space="preserve"> </v>
          </cell>
        </row>
        <row r="7">
          <cell r="A7">
            <v>2</v>
          </cell>
          <cell r="B7">
            <v>0.75</v>
          </cell>
          <cell r="E7" t="str">
            <v xml:space="preserve"> </v>
          </cell>
          <cell r="F7">
            <v>0</v>
          </cell>
          <cell r="G7">
            <v>0</v>
          </cell>
          <cell r="H7">
            <v>0</v>
          </cell>
          <cell r="I7">
            <v>0</v>
          </cell>
          <cell r="J7">
            <v>0</v>
          </cell>
          <cell r="K7">
            <v>0</v>
          </cell>
          <cell r="L7">
            <v>0</v>
          </cell>
          <cell r="M7">
            <v>0</v>
          </cell>
          <cell r="N7">
            <v>0</v>
          </cell>
          <cell r="O7">
            <v>0</v>
          </cell>
          <cell r="P7">
            <v>0</v>
          </cell>
          <cell r="Q7">
            <v>0</v>
          </cell>
          <cell r="R7">
            <v>0</v>
          </cell>
          <cell r="S7">
            <v>0</v>
          </cell>
          <cell r="T7" t="str">
            <v xml:space="preserve"> </v>
          </cell>
          <cell r="U7" t="str">
            <v xml:space="preserve"> </v>
          </cell>
        </row>
        <row r="8">
          <cell r="A8">
            <v>3</v>
          </cell>
          <cell r="B8">
            <v>1</v>
          </cell>
          <cell r="E8" t="str">
            <v xml:space="preserve"> </v>
          </cell>
          <cell r="F8">
            <v>0</v>
          </cell>
          <cell r="G8">
            <v>0</v>
          </cell>
          <cell r="H8">
            <v>0</v>
          </cell>
          <cell r="I8">
            <v>0</v>
          </cell>
          <cell r="J8">
            <v>0</v>
          </cell>
          <cell r="K8">
            <v>0</v>
          </cell>
          <cell r="L8">
            <v>0</v>
          </cell>
          <cell r="M8">
            <v>0</v>
          </cell>
          <cell r="N8">
            <v>0</v>
          </cell>
          <cell r="O8">
            <v>0</v>
          </cell>
          <cell r="P8">
            <v>0</v>
          </cell>
          <cell r="Q8">
            <v>0</v>
          </cell>
          <cell r="R8">
            <v>0</v>
          </cell>
          <cell r="S8">
            <v>0</v>
          </cell>
          <cell r="T8" t="str">
            <v xml:space="preserve"> </v>
          </cell>
          <cell r="U8" t="str">
            <v xml:space="preserve"> </v>
          </cell>
        </row>
        <row r="9">
          <cell r="A9">
            <v>4</v>
          </cell>
          <cell r="B9">
            <v>1.5</v>
          </cell>
          <cell r="E9" t="str">
            <v xml:space="preserve"> </v>
          </cell>
          <cell r="F9">
            <v>0</v>
          </cell>
          <cell r="G9">
            <v>0</v>
          </cell>
          <cell r="H9">
            <v>0</v>
          </cell>
          <cell r="I9">
            <v>0</v>
          </cell>
          <cell r="J9">
            <v>0</v>
          </cell>
          <cell r="K9">
            <v>0</v>
          </cell>
          <cell r="L9">
            <v>0</v>
          </cell>
          <cell r="M9">
            <v>0</v>
          </cell>
          <cell r="N9">
            <v>0</v>
          </cell>
          <cell r="O9">
            <v>0</v>
          </cell>
          <cell r="P9">
            <v>0</v>
          </cell>
          <cell r="Q9">
            <v>0</v>
          </cell>
          <cell r="R9">
            <v>0</v>
          </cell>
          <cell r="S9">
            <v>0</v>
          </cell>
          <cell r="T9" t="str">
            <v xml:space="preserve"> </v>
          </cell>
          <cell r="U9" t="str">
            <v xml:space="preserve"> </v>
          </cell>
        </row>
        <row r="10">
          <cell r="A10">
            <v>5</v>
          </cell>
          <cell r="B10">
            <v>2</v>
          </cell>
          <cell r="E10" t="str">
            <v xml:space="preserve"> </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t="str">
            <v xml:space="preserve"> </v>
          </cell>
          <cell r="U10" t="str">
            <v xml:space="preserve"> </v>
          </cell>
        </row>
        <row r="11">
          <cell r="A11">
            <v>6</v>
          </cell>
          <cell r="B11">
            <v>2.5</v>
          </cell>
          <cell r="E11" t="str">
            <v xml:space="preserve"> </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t="str">
            <v xml:space="preserve"> </v>
          </cell>
          <cell r="U11" t="str">
            <v xml:space="preserve"> </v>
          </cell>
        </row>
        <row r="12">
          <cell r="A12">
            <v>7</v>
          </cell>
          <cell r="B12">
            <v>3</v>
          </cell>
          <cell r="E12" t="str">
            <v xml:space="preserve"> </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t="str">
            <v xml:space="preserve"> </v>
          </cell>
          <cell r="U12" t="str">
            <v xml:space="preserve"> </v>
          </cell>
        </row>
        <row r="13">
          <cell r="A13">
            <v>8</v>
          </cell>
          <cell r="B13">
            <v>4</v>
          </cell>
          <cell r="E13" t="str">
            <v xml:space="preserve"> </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t="str">
            <v xml:space="preserve"> </v>
          </cell>
          <cell r="U13" t="str">
            <v xml:space="preserve"> </v>
          </cell>
        </row>
        <row r="14">
          <cell r="A14">
            <v>9</v>
          </cell>
          <cell r="B14">
            <v>5</v>
          </cell>
          <cell r="E14" t="str">
            <v xml:space="preserve"> </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t="str">
            <v xml:space="preserve"> </v>
          </cell>
          <cell r="U14" t="str">
            <v xml:space="preserve"> </v>
          </cell>
        </row>
        <row r="15">
          <cell r="A15">
            <v>10</v>
          </cell>
          <cell r="B15">
            <v>6</v>
          </cell>
          <cell r="E15" t="str">
            <v xml:space="preserve"> </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t="str">
            <v xml:space="preserve"> </v>
          </cell>
          <cell r="U15" t="str">
            <v xml:space="preserve"> </v>
          </cell>
        </row>
        <row r="16">
          <cell r="A16">
            <v>11</v>
          </cell>
          <cell r="B16">
            <v>8</v>
          </cell>
          <cell r="E16" t="str">
            <v xml:space="preserve"> </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t="str">
            <v xml:space="preserve"> </v>
          </cell>
          <cell r="U16" t="str">
            <v xml:space="preserve"> </v>
          </cell>
        </row>
        <row r="17">
          <cell r="A17">
            <v>12</v>
          </cell>
          <cell r="B17">
            <v>10</v>
          </cell>
          <cell r="E17" t="str">
            <v xml:space="preserve"> </v>
          </cell>
          <cell r="F17">
            <v>0</v>
          </cell>
          <cell r="G17">
            <v>0</v>
          </cell>
          <cell r="H17">
            <v>0</v>
          </cell>
          <cell r="I17">
            <v>0</v>
          </cell>
          <cell r="J17">
            <v>0</v>
          </cell>
          <cell r="L17">
            <v>0</v>
          </cell>
          <cell r="M17">
            <v>0</v>
          </cell>
          <cell r="N17">
            <v>0</v>
          </cell>
          <cell r="O17">
            <v>0</v>
          </cell>
          <cell r="P17">
            <v>0</v>
          </cell>
          <cell r="Q17">
            <v>0</v>
          </cell>
          <cell r="R17">
            <v>0</v>
          </cell>
          <cell r="S17">
            <v>0</v>
          </cell>
          <cell r="T17" t="str">
            <v xml:space="preserve"> </v>
          </cell>
          <cell r="U17" t="str">
            <v xml:space="preserve"> </v>
          </cell>
        </row>
        <row r="18">
          <cell r="A18">
            <v>13</v>
          </cell>
          <cell r="B18">
            <v>12</v>
          </cell>
          <cell r="E18" t="str">
            <v xml:space="preserve"> </v>
          </cell>
          <cell r="F18">
            <v>0</v>
          </cell>
          <cell r="G18">
            <v>0</v>
          </cell>
          <cell r="H18">
            <v>0</v>
          </cell>
          <cell r="I18">
            <v>0</v>
          </cell>
          <cell r="J18">
            <v>0</v>
          </cell>
          <cell r="L18">
            <v>0</v>
          </cell>
          <cell r="M18">
            <v>0</v>
          </cell>
          <cell r="N18">
            <v>0</v>
          </cell>
          <cell r="O18">
            <v>0</v>
          </cell>
          <cell r="P18">
            <v>0</v>
          </cell>
          <cell r="Q18">
            <v>0</v>
          </cell>
          <cell r="R18">
            <v>0</v>
          </cell>
          <cell r="S18">
            <v>0</v>
          </cell>
          <cell r="T18" t="str">
            <v xml:space="preserve"> </v>
          </cell>
          <cell r="U18" t="str">
            <v xml:space="preserve"> </v>
          </cell>
        </row>
        <row r="19">
          <cell r="A19">
            <v>14</v>
          </cell>
          <cell r="B19">
            <v>14</v>
          </cell>
          <cell r="E19" t="str">
            <v xml:space="preserve"> </v>
          </cell>
          <cell r="F19">
            <v>0</v>
          </cell>
          <cell r="G19">
            <v>0</v>
          </cell>
          <cell r="H19">
            <v>0</v>
          </cell>
          <cell r="I19">
            <v>0</v>
          </cell>
          <cell r="J19">
            <v>0</v>
          </cell>
          <cell r="L19">
            <v>0</v>
          </cell>
          <cell r="M19">
            <v>0</v>
          </cell>
          <cell r="N19">
            <v>0</v>
          </cell>
          <cell r="O19">
            <v>0</v>
          </cell>
          <cell r="P19">
            <v>0</v>
          </cell>
          <cell r="Q19">
            <v>0</v>
          </cell>
          <cell r="R19">
            <v>0</v>
          </cell>
          <cell r="S19">
            <v>0</v>
          </cell>
          <cell r="T19" t="str">
            <v xml:space="preserve"> </v>
          </cell>
          <cell r="U19" t="str">
            <v xml:space="preserve"> </v>
          </cell>
        </row>
        <row r="20">
          <cell r="A20">
            <v>15</v>
          </cell>
          <cell r="B20">
            <v>16</v>
          </cell>
          <cell r="E20" t="str">
            <v xml:space="preserve"> </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t="str">
            <v xml:space="preserve"> </v>
          </cell>
          <cell r="U20" t="str">
            <v xml:space="preserve"> </v>
          </cell>
        </row>
        <row r="21">
          <cell r="A21">
            <v>16</v>
          </cell>
          <cell r="B21">
            <v>18</v>
          </cell>
          <cell r="E21" t="str">
            <v xml:space="preserve"> </v>
          </cell>
          <cell r="F21">
            <v>0</v>
          </cell>
          <cell r="G21">
            <v>0</v>
          </cell>
          <cell r="H21">
            <v>0</v>
          </cell>
          <cell r="I21">
            <v>0</v>
          </cell>
          <cell r="J21">
            <v>0</v>
          </cell>
          <cell r="L21">
            <v>0</v>
          </cell>
          <cell r="M21">
            <v>0</v>
          </cell>
          <cell r="N21">
            <v>0</v>
          </cell>
          <cell r="O21">
            <v>0</v>
          </cell>
          <cell r="P21">
            <v>0</v>
          </cell>
          <cell r="Q21">
            <v>0</v>
          </cell>
          <cell r="R21">
            <v>0</v>
          </cell>
          <cell r="S21">
            <v>0</v>
          </cell>
          <cell r="T21" t="str">
            <v xml:space="preserve"> </v>
          </cell>
          <cell r="U21" t="str">
            <v xml:space="preserve"> </v>
          </cell>
        </row>
        <row r="22">
          <cell r="A22">
            <v>17</v>
          </cell>
          <cell r="B22">
            <v>20</v>
          </cell>
          <cell r="E22" t="str">
            <v xml:space="preserve"> </v>
          </cell>
          <cell r="F22">
            <v>0</v>
          </cell>
          <cell r="G22">
            <v>0</v>
          </cell>
          <cell r="H22">
            <v>0</v>
          </cell>
          <cell r="I22">
            <v>0</v>
          </cell>
          <cell r="J22">
            <v>0</v>
          </cell>
          <cell r="L22">
            <v>0</v>
          </cell>
          <cell r="M22">
            <v>0</v>
          </cell>
          <cell r="N22">
            <v>0</v>
          </cell>
          <cell r="O22">
            <v>0</v>
          </cell>
          <cell r="P22">
            <v>0</v>
          </cell>
          <cell r="Q22">
            <v>0</v>
          </cell>
          <cell r="R22">
            <v>0</v>
          </cell>
          <cell r="S22">
            <v>0</v>
          </cell>
          <cell r="T22" t="str">
            <v xml:space="preserve"> </v>
          </cell>
          <cell r="U22" t="str">
            <v xml:space="preserve"> </v>
          </cell>
        </row>
        <row r="23">
          <cell r="A23">
            <v>18</v>
          </cell>
          <cell r="B23">
            <v>22</v>
          </cell>
          <cell r="E23" t="str">
            <v xml:space="preserve"> </v>
          </cell>
          <cell r="F23">
            <v>0</v>
          </cell>
          <cell r="G23">
            <v>0</v>
          </cell>
          <cell r="H23">
            <v>0</v>
          </cell>
          <cell r="I23">
            <v>0</v>
          </cell>
          <cell r="J23">
            <v>0</v>
          </cell>
          <cell r="L23">
            <v>0</v>
          </cell>
          <cell r="M23">
            <v>0</v>
          </cell>
          <cell r="N23">
            <v>0</v>
          </cell>
          <cell r="O23">
            <v>0</v>
          </cell>
          <cell r="P23">
            <v>0</v>
          </cell>
          <cell r="Q23">
            <v>0</v>
          </cell>
          <cell r="R23">
            <v>0</v>
          </cell>
          <cell r="S23">
            <v>0</v>
          </cell>
          <cell r="T23" t="str">
            <v xml:space="preserve"> </v>
          </cell>
          <cell r="U23" t="str">
            <v xml:space="preserve"> </v>
          </cell>
        </row>
        <row r="24">
          <cell r="A24">
            <v>19</v>
          </cell>
          <cell r="B24">
            <v>24</v>
          </cell>
          <cell r="E24" t="str">
            <v xml:space="preserve"> </v>
          </cell>
          <cell r="F24">
            <v>0</v>
          </cell>
          <cell r="G24">
            <v>0</v>
          </cell>
          <cell r="H24">
            <v>0</v>
          </cell>
          <cell r="I24">
            <v>0</v>
          </cell>
          <cell r="J24">
            <v>0</v>
          </cell>
          <cell r="L24">
            <v>0</v>
          </cell>
          <cell r="M24">
            <v>0</v>
          </cell>
          <cell r="N24">
            <v>0</v>
          </cell>
          <cell r="O24">
            <v>0</v>
          </cell>
          <cell r="P24">
            <v>0</v>
          </cell>
          <cell r="Q24">
            <v>0</v>
          </cell>
          <cell r="R24">
            <v>0</v>
          </cell>
          <cell r="S24">
            <v>0</v>
          </cell>
          <cell r="T24" t="str">
            <v xml:space="preserve"> </v>
          </cell>
          <cell r="U24" t="str">
            <v xml:space="preserve"> </v>
          </cell>
        </row>
        <row r="25">
          <cell r="A25">
            <v>20</v>
          </cell>
          <cell r="B25">
            <v>26</v>
          </cell>
          <cell r="E25" t="str">
            <v xml:space="preserve"> </v>
          </cell>
          <cell r="F25">
            <v>0</v>
          </cell>
          <cell r="G25">
            <v>0</v>
          </cell>
          <cell r="H25">
            <v>0</v>
          </cell>
          <cell r="I25">
            <v>0</v>
          </cell>
          <cell r="J25">
            <v>0</v>
          </cell>
          <cell r="L25">
            <v>0</v>
          </cell>
          <cell r="M25">
            <v>0</v>
          </cell>
          <cell r="N25">
            <v>0</v>
          </cell>
          <cell r="O25">
            <v>0</v>
          </cell>
          <cell r="P25">
            <v>0</v>
          </cell>
          <cell r="Q25">
            <v>0</v>
          </cell>
          <cell r="R25">
            <v>0</v>
          </cell>
          <cell r="S25">
            <v>0</v>
          </cell>
          <cell r="T25" t="str">
            <v xml:space="preserve"> </v>
          </cell>
          <cell r="U25" t="str">
            <v xml:space="preserve"> </v>
          </cell>
        </row>
        <row r="26">
          <cell r="A26">
            <v>21</v>
          </cell>
          <cell r="B26">
            <v>28</v>
          </cell>
          <cell r="E26" t="str">
            <v xml:space="preserve"> </v>
          </cell>
          <cell r="F26">
            <v>0</v>
          </cell>
          <cell r="G26">
            <v>0</v>
          </cell>
          <cell r="H26">
            <v>0</v>
          </cell>
          <cell r="I26">
            <v>0</v>
          </cell>
          <cell r="J26">
            <v>0</v>
          </cell>
          <cell r="L26">
            <v>0</v>
          </cell>
          <cell r="M26">
            <v>0</v>
          </cell>
          <cell r="N26">
            <v>0</v>
          </cell>
          <cell r="O26">
            <v>0</v>
          </cell>
          <cell r="P26">
            <v>0</v>
          </cell>
          <cell r="Q26">
            <v>0</v>
          </cell>
          <cell r="R26">
            <v>0</v>
          </cell>
          <cell r="S26">
            <v>0</v>
          </cell>
          <cell r="T26" t="str">
            <v xml:space="preserve"> </v>
          </cell>
          <cell r="U26" t="str">
            <v xml:space="preserve"> </v>
          </cell>
        </row>
        <row r="27">
          <cell r="A27">
            <v>22</v>
          </cell>
          <cell r="B27">
            <v>30</v>
          </cell>
          <cell r="E27" t="str">
            <v xml:space="preserve"> </v>
          </cell>
          <cell r="F27">
            <v>0</v>
          </cell>
          <cell r="G27">
            <v>0</v>
          </cell>
          <cell r="H27">
            <v>0</v>
          </cell>
          <cell r="I27">
            <v>0</v>
          </cell>
          <cell r="J27">
            <v>0</v>
          </cell>
          <cell r="L27">
            <v>0</v>
          </cell>
          <cell r="M27">
            <v>0</v>
          </cell>
          <cell r="N27">
            <v>0</v>
          </cell>
          <cell r="O27">
            <v>0</v>
          </cell>
          <cell r="P27">
            <v>0</v>
          </cell>
          <cell r="Q27">
            <v>0</v>
          </cell>
          <cell r="R27">
            <v>0</v>
          </cell>
          <cell r="S27">
            <v>0</v>
          </cell>
          <cell r="T27" t="str">
            <v xml:space="preserve"> </v>
          </cell>
          <cell r="U27" t="str">
            <v xml:space="preserve"> </v>
          </cell>
        </row>
        <row r="28">
          <cell r="A28">
            <v>23</v>
          </cell>
          <cell r="B28">
            <v>32</v>
          </cell>
          <cell r="E28" t="str">
            <v xml:space="preserve"> </v>
          </cell>
          <cell r="F28">
            <v>0</v>
          </cell>
          <cell r="G28">
            <v>0</v>
          </cell>
          <cell r="H28">
            <v>0</v>
          </cell>
          <cell r="I28">
            <v>0</v>
          </cell>
          <cell r="J28">
            <v>0</v>
          </cell>
          <cell r="L28">
            <v>0</v>
          </cell>
          <cell r="M28">
            <v>0</v>
          </cell>
          <cell r="N28">
            <v>0</v>
          </cell>
          <cell r="O28">
            <v>0</v>
          </cell>
          <cell r="P28">
            <v>0</v>
          </cell>
          <cell r="Q28">
            <v>0</v>
          </cell>
          <cell r="R28">
            <v>0</v>
          </cell>
          <cell r="S28">
            <v>0</v>
          </cell>
          <cell r="T28" t="str">
            <v xml:space="preserve"> </v>
          </cell>
          <cell r="U28" t="str">
            <v xml:space="preserve"> </v>
          </cell>
        </row>
        <row r="29">
          <cell r="A29">
            <v>24</v>
          </cell>
          <cell r="B29">
            <v>34</v>
          </cell>
          <cell r="E29" t="str">
            <v xml:space="preserve"> </v>
          </cell>
          <cell r="F29">
            <v>0</v>
          </cell>
          <cell r="G29">
            <v>0</v>
          </cell>
          <cell r="H29">
            <v>0</v>
          </cell>
          <cell r="I29">
            <v>0</v>
          </cell>
          <cell r="J29">
            <v>0</v>
          </cell>
          <cell r="L29">
            <v>0</v>
          </cell>
          <cell r="M29">
            <v>0</v>
          </cell>
          <cell r="N29">
            <v>0</v>
          </cell>
          <cell r="O29">
            <v>0</v>
          </cell>
          <cell r="P29">
            <v>0</v>
          </cell>
          <cell r="Q29">
            <v>0</v>
          </cell>
          <cell r="R29">
            <v>0</v>
          </cell>
          <cell r="S29">
            <v>0</v>
          </cell>
          <cell r="T29" t="str">
            <v xml:space="preserve"> </v>
          </cell>
          <cell r="U29" t="str">
            <v xml:space="preserve"> </v>
          </cell>
        </row>
        <row r="30">
          <cell r="A30">
            <v>25</v>
          </cell>
          <cell r="B30">
            <v>36</v>
          </cell>
          <cell r="E30" t="str">
            <v xml:space="preserve"> </v>
          </cell>
          <cell r="F30">
            <v>0</v>
          </cell>
          <cell r="G30">
            <v>0</v>
          </cell>
          <cell r="H30">
            <v>0</v>
          </cell>
          <cell r="I30">
            <v>0</v>
          </cell>
          <cell r="J30">
            <v>0</v>
          </cell>
          <cell r="L30">
            <v>0</v>
          </cell>
          <cell r="M30">
            <v>0</v>
          </cell>
          <cell r="N30">
            <v>0</v>
          </cell>
          <cell r="O30">
            <v>0</v>
          </cell>
          <cell r="P30">
            <v>0</v>
          </cell>
          <cell r="Q30">
            <v>0</v>
          </cell>
          <cell r="R30">
            <v>0</v>
          </cell>
          <cell r="S30">
            <v>0</v>
          </cell>
          <cell r="T30" t="str">
            <v xml:space="preserve"> </v>
          </cell>
          <cell r="U30" t="str">
            <v xml:space="preserve"> </v>
          </cell>
        </row>
        <row r="31">
          <cell r="A31">
            <v>26</v>
          </cell>
          <cell r="B31">
            <v>38</v>
          </cell>
          <cell r="E31" t="str">
            <v xml:space="preserve"> </v>
          </cell>
          <cell r="F31">
            <v>0</v>
          </cell>
          <cell r="G31">
            <v>0</v>
          </cell>
          <cell r="H31">
            <v>0</v>
          </cell>
          <cell r="I31">
            <v>0</v>
          </cell>
          <cell r="J31">
            <v>0</v>
          </cell>
          <cell r="L31">
            <v>0</v>
          </cell>
          <cell r="M31">
            <v>0</v>
          </cell>
          <cell r="N31">
            <v>0</v>
          </cell>
          <cell r="O31">
            <v>0</v>
          </cell>
          <cell r="P31">
            <v>0</v>
          </cell>
          <cell r="Q31">
            <v>0</v>
          </cell>
          <cell r="R31">
            <v>0</v>
          </cell>
          <cell r="S31">
            <v>0</v>
          </cell>
          <cell r="T31" t="str">
            <v xml:space="preserve"> </v>
          </cell>
          <cell r="U31" t="str">
            <v xml:space="preserve"> </v>
          </cell>
        </row>
        <row r="32">
          <cell r="A32">
            <v>27</v>
          </cell>
          <cell r="B32">
            <v>40</v>
          </cell>
          <cell r="E32" t="str">
            <v xml:space="preserve"> </v>
          </cell>
          <cell r="F32">
            <v>0</v>
          </cell>
          <cell r="G32">
            <v>0</v>
          </cell>
          <cell r="H32">
            <v>0</v>
          </cell>
          <cell r="I32">
            <v>0</v>
          </cell>
          <cell r="J32">
            <v>0</v>
          </cell>
          <cell r="L32">
            <v>0</v>
          </cell>
          <cell r="M32">
            <v>0</v>
          </cell>
          <cell r="N32">
            <v>0</v>
          </cell>
          <cell r="O32">
            <v>0</v>
          </cell>
          <cell r="P32">
            <v>0</v>
          </cell>
          <cell r="Q32">
            <v>0</v>
          </cell>
          <cell r="R32">
            <v>0</v>
          </cell>
          <cell r="S32">
            <v>0</v>
          </cell>
          <cell r="T32" t="str">
            <v xml:space="preserve"> </v>
          </cell>
          <cell r="U32" t="str">
            <v xml:space="preserve"> </v>
          </cell>
        </row>
        <row r="33">
          <cell r="A33">
            <v>28</v>
          </cell>
          <cell r="B33">
            <v>42</v>
          </cell>
          <cell r="E33" t="str">
            <v xml:space="preserve"> </v>
          </cell>
          <cell r="F33">
            <v>0</v>
          </cell>
          <cell r="G33">
            <v>0</v>
          </cell>
          <cell r="H33">
            <v>0</v>
          </cell>
          <cell r="I33">
            <v>0</v>
          </cell>
          <cell r="J33">
            <v>0</v>
          </cell>
          <cell r="L33">
            <v>0</v>
          </cell>
          <cell r="M33">
            <v>0</v>
          </cell>
          <cell r="N33">
            <v>0</v>
          </cell>
          <cell r="O33">
            <v>0</v>
          </cell>
          <cell r="P33">
            <v>0</v>
          </cell>
          <cell r="Q33">
            <v>0</v>
          </cell>
          <cell r="R33">
            <v>0</v>
          </cell>
          <cell r="S33">
            <v>0</v>
          </cell>
          <cell r="T33" t="str">
            <v xml:space="preserve"> </v>
          </cell>
          <cell r="U33" t="str">
            <v xml:space="preserve"> </v>
          </cell>
        </row>
        <row r="34">
          <cell r="A34">
            <v>29</v>
          </cell>
          <cell r="B34">
            <v>44</v>
          </cell>
          <cell r="E34" t="str">
            <v xml:space="preserve"> </v>
          </cell>
          <cell r="F34">
            <v>0</v>
          </cell>
          <cell r="G34">
            <v>0</v>
          </cell>
          <cell r="H34">
            <v>0</v>
          </cell>
          <cell r="I34">
            <v>0</v>
          </cell>
          <cell r="J34">
            <v>0</v>
          </cell>
          <cell r="L34">
            <v>0</v>
          </cell>
          <cell r="M34">
            <v>0</v>
          </cell>
          <cell r="N34">
            <v>0</v>
          </cell>
          <cell r="O34">
            <v>0</v>
          </cell>
          <cell r="P34">
            <v>0</v>
          </cell>
          <cell r="Q34">
            <v>0</v>
          </cell>
          <cell r="R34">
            <v>0</v>
          </cell>
          <cell r="S34">
            <v>0</v>
          </cell>
          <cell r="T34" t="str">
            <v xml:space="preserve"> </v>
          </cell>
          <cell r="U34" t="str">
            <v xml:space="preserve"> </v>
          </cell>
        </row>
        <row r="35">
          <cell r="A35">
            <v>30</v>
          </cell>
          <cell r="B35">
            <v>46</v>
          </cell>
          <cell r="E35" t="str">
            <v xml:space="preserve"> </v>
          </cell>
          <cell r="F35">
            <v>0</v>
          </cell>
          <cell r="G35">
            <v>0</v>
          </cell>
          <cell r="H35">
            <v>0</v>
          </cell>
          <cell r="I35">
            <v>0</v>
          </cell>
          <cell r="J35">
            <v>0</v>
          </cell>
          <cell r="L35">
            <v>0</v>
          </cell>
          <cell r="M35">
            <v>0</v>
          </cell>
          <cell r="N35">
            <v>0</v>
          </cell>
          <cell r="O35">
            <v>0</v>
          </cell>
          <cell r="P35">
            <v>0</v>
          </cell>
          <cell r="Q35">
            <v>0</v>
          </cell>
          <cell r="R35">
            <v>0</v>
          </cell>
          <cell r="S35">
            <v>0</v>
          </cell>
          <cell r="T35" t="str">
            <v xml:space="preserve"> </v>
          </cell>
          <cell r="U35" t="str">
            <v xml:space="preserve"> </v>
          </cell>
        </row>
        <row r="36">
          <cell r="A36">
            <v>31</v>
          </cell>
          <cell r="B36">
            <v>48</v>
          </cell>
          <cell r="E36" t="str">
            <v xml:space="preserve"> </v>
          </cell>
          <cell r="F36">
            <v>0</v>
          </cell>
          <cell r="G36">
            <v>0</v>
          </cell>
          <cell r="H36">
            <v>0</v>
          </cell>
          <cell r="I36">
            <v>0</v>
          </cell>
          <cell r="J36">
            <v>0</v>
          </cell>
          <cell r="L36">
            <v>0</v>
          </cell>
          <cell r="M36">
            <v>0</v>
          </cell>
          <cell r="N36">
            <v>0</v>
          </cell>
          <cell r="O36">
            <v>0</v>
          </cell>
          <cell r="P36">
            <v>0</v>
          </cell>
          <cell r="Q36">
            <v>0</v>
          </cell>
          <cell r="R36">
            <v>0</v>
          </cell>
          <cell r="S36">
            <v>0</v>
          </cell>
          <cell r="T36" t="str">
            <v xml:space="preserve"> </v>
          </cell>
          <cell r="U36" t="str">
            <v xml:space="preserve"> </v>
          </cell>
        </row>
        <row r="37">
          <cell r="A37">
            <v>32</v>
          </cell>
          <cell r="B37">
            <v>52</v>
          </cell>
          <cell r="E37" t="str">
            <v xml:space="preserve"> </v>
          </cell>
          <cell r="F37">
            <v>0</v>
          </cell>
          <cell r="G37">
            <v>0</v>
          </cell>
          <cell r="H37">
            <v>0</v>
          </cell>
          <cell r="I37">
            <v>0</v>
          </cell>
          <cell r="J37">
            <v>0</v>
          </cell>
          <cell r="L37">
            <v>0</v>
          </cell>
          <cell r="M37">
            <v>0</v>
          </cell>
          <cell r="N37">
            <v>0</v>
          </cell>
          <cell r="O37">
            <v>0</v>
          </cell>
          <cell r="P37">
            <v>0</v>
          </cell>
          <cell r="Q37">
            <v>0</v>
          </cell>
          <cell r="R37">
            <v>0</v>
          </cell>
          <cell r="S37">
            <v>0</v>
          </cell>
          <cell r="T37" t="str">
            <v xml:space="preserve"> </v>
          </cell>
          <cell r="U37" t="str">
            <v xml:space="preserve"> </v>
          </cell>
        </row>
        <row r="38">
          <cell r="A38">
            <v>33</v>
          </cell>
          <cell r="B38">
            <v>56</v>
          </cell>
          <cell r="E38" t="str">
            <v xml:space="preserve"> </v>
          </cell>
          <cell r="F38">
            <v>0</v>
          </cell>
          <cell r="G38">
            <v>0</v>
          </cell>
          <cell r="H38">
            <v>0</v>
          </cell>
          <cell r="I38">
            <v>0</v>
          </cell>
          <cell r="J38">
            <v>0</v>
          </cell>
          <cell r="L38">
            <v>0</v>
          </cell>
          <cell r="M38">
            <v>0</v>
          </cell>
          <cell r="N38">
            <v>0</v>
          </cell>
          <cell r="O38">
            <v>0</v>
          </cell>
          <cell r="P38">
            <v>0</v>
          </cell>
          <cell r="Q38">
            <v>0</v>
          </cell>
          <cell r="R38">
            <v>0</v>
          </cell>
          <cell r="S38">
            <v>0</v>
          </cell>
          <cell r="T38" t="str">
            <v xml:space="preserve"> </v>
          </cell>
          <cell r="U38" t="str">
            <v xml:space="preserve"> </v>
          </cell>
        </row>
        <row r="39">
          <cell r="A39">
            <v>34</v>
          </cell>
          <cell r="B39">
            <v>60</v>
          </cell>
          <cell r="E39" t="str">
            <v xml:space="preserve"> </v>
          </cell>
          <cell r="F39">
            <v>0</v>
          </cell>
          <cell r="G39">
            <v>0</v>
          </cell>
          <cell r="H39">
            <v>0</v>
          </cell>
          <cell r="I39">
            <v>0</v>
          </cell>
          <cell r="J39">
            <v>0</v>
          </cell>
          <cell r="L39">
            <v>0</v>
          </cell>
          <cell r="M39">
            <v>0</v>
          </cell>
          <cell r="N39">
            <v>0</v>
          </cell>
          <cell r="O39">
            <v>0</v>
          </cell>
          <cell r="P39">
            <v>0</v>
          </cell>
          <cell r="Q39">
            <v>0</v>
          </cell>
          <cell r="R39">
            <v>0</v>
          </cell>
          <cell r="S39">
            <v>0</v>
          </cell>
          <cell r="T39" t="str">
            <v xml:space="preserve"> </v>
          </cell>
          <cell r="U39" t="str">
            <v xml:space="preserve"> </v>
          </cell>
        </row>
        <row r="40">
          <cell r="A40">
            <v>35</v>
          </cell>
          <cell r="B40">
            <v>64</v>
          </cell>
          <cell r="E40" t="str">
            <v xml:space="preserve"> </v>
          </cell>
          <cell r="F40">
            <v>0</v>
          </cell>
          <cell r="G40">
            <v>0</v>
          </cell>
          <cell r="H40">
            <v>0</v>
          </cell>
          <cell r="I40">
            <v>0</v>
          </cell>
          <cell r="J40">
            <v>0</v>
          </cell>
          <cell r="L40">
            <v>0</v>
          </cell>
          <cell r="M40">
            <v>0</v>
          </cell>
          <cell r="N40">
            <v>0</v>
          </cell>
          <cell r="O40">
            <v>0</v>
          </cell>
          <cell r="P40">
            <v>0</v>
          </cell>
          <cell r="Q40">
            <v>0</v>
          </cell>
          <cell r="R40">
            <v>0</v>
          </cell>
          <cell r="S40">
            <v>0</v>
          </cell>
          <cell r="T40" t="str">
            <v xml:space="preserve"> </v>
          </cell>
          <cell r="U40" t="str">
            <v xml:space="preserve"> </v>
          </cell>
        </row>
        <row r="41">
          <cell r="A41">
            <v>36</v>
          </cell>
          <cell r="B41">
            <v>68</v>
          </cell>
          <cell r="E41" t="str">
            <v xml:space="preserve"> </v>
          </cell>
          <cell r="F41">
            <v>0</v>
          </cell>
          <cell r="G41">
            <v>0</v>
          </cell>
          <cell r="H41">
            <v>0</v>
          </cell>
          <cell r="I41">
            <v>0</v>
          </cell>
          <cell r="J41">
            <v>0</v>
          </cell>
          <cell r="L41">
            <v>0</v>
          </cell>
          <cell r="M41">
            <v>0</v>
          </cell>
          <cell r="N41">
            <v>0</v>
          </cell>
          <cell r="O41">
            <v>0</v>
          </cell>
          <cell r="P41">
            <v>0</v>
          </cell>
          <cell r="Q41">
            <v>0</v>
          </cell>
          <cell r="R41">
            <v>0</v>
          </cell>
          <cell r="S41">
            <v>0</v>
          </cell>
          <cell r="T41" t="str">
            <v xml:space="preserve"> </v>
          </cell>
          <cell r="U41" t="str">
            <v xml:space="preserve"> </v>
          </cell>
        </row>
        <row r="42">
          <cell r="A42">
            <v>37</v>
          </cell>
          <cell r="B42">
            <v>72</v>
          </cell>
          <cell r="E42" t="str">
            <v xml:space="preserve"> </v>
          </cell>
          <cell r="F42">
            <v>0</v>
          </cell>
          <cell r="G42">
            <v>0</v>
          </cell>
          <cell r="H42">
            <v>0</v>
          </cell>
          <cell r="I42">
            <v>0</v>
          </cell>
          <cell r="J42">
            <v>0</v>
          </cell>
          <cell r="L42">
            <v>0</v>
          </cell>
          <cell r="M42">
            <v>0</v>
          </cell>
          <cell r="N42">
            <v>0</v>
          </cell>
          <cell r="O42">
            <v>0</v>
          </cell>
          <cell r="P42">
            <v>0</v>
          </cell>
          <cell r="Q42">
            <v>0</v>
          </cell>
          <cell r="R42">
            <v>0</v>
          </cell>
          <cell r="S42">
            <v>0</v>
          </cell>
          <cell r="T42" t="str">
            <v xml:space="preserve"> </v>
          </cell>
          <cell r="U42" t="str">
            <v xml:space="preserve"> </v>
          </cell>
        </row>
        <row r="43">
          <cell r="A43">
            <v>38</v>
          </cell>
          <cell r="B43">
            <v>76</v>
          </cell>
          <cell r="E43" t="str">
            <v xml:space="preserve"> </v>
          </cell>
          <cell r="F43">
            <v>0</v>
          </cell>
          <cell r="G43">
            <v>0</v>
          </cell>
          <cell r="H43">
            <v>0</v>
          </cell>
          <cell r="I43">
            <v>0</v>
          </cell>
          <cell r="J43">
            <v>0</v>
          </cell>
          <cell r="L43">
            <v>0</v>
          </cell>
          <cell r="M43">
            <v>0</v>
          </cell>
          <cell r="N43">
            <v>0</v>
          </cell>
          <cell r="O43">
            <v>0</v>
          </cell>
          <cell r="P43">
            <v>0</v>
          </cell>
          <cell r="Q43">
            <v>0</v>
          </cell>
          <cell r="R43">
            <v>0</v>
          </cell>
          <cell r="S43">
            <v>0</v>
          </cell>
          <cell r="T43" t="str">
            <v xml:space="preserve"> </v>
          </cell>
          <cell r="U43" t="str">
            <v xml:space="preserve"> </v>
          </cell>
        </row>
        <row r="44">
          <cell r="A44">
            <v>39</v>
          </cell>
          <cell r="B44">
            <v>80</v>
          </cell>
          <cell r="E44" t="str">
            <v xml:space="preserve"> </v>
          </cell>
          <cell r="F44">
            <v>0</v>
          </cell>
          <cell r="G44">
            <v>0</v>
          </cell>
          <cell r="H44">
            <v>0</v>
          </cell>
          <cell r="I44">
            <v>0</v>
          </cell>
          <cell r="J44">
            <v>0</v>
          </cell>
          <cell r="L44">
            <v>0</v>
          </cell>
          <cell r="M44">
            <v>0</v>
          </cell>
          <cell r="N44">
            <v>0</v>
          </cell>
          <cell r="O44">
            <v>0</v>
          </cell>
          <cell r="P44">
            <v>0</v>
          </cell>
          <cell r="Q44">
            <v>0</v>
          </cell>
          <cell r="R44">
            <v>0</v>
          </cell>
          <cell r="S44">
            <v>0</v>
          </cell>
          <cell r="T44" t="str">
            <v xml:space="preserve"> </v>
          </cell>
          <cell r="U44" t="str">
            <v xml:space="preserve"> </v>
          </cell>
        </row>
        <row r="45">
          <cell r="A45" t="str">
            <v>AVE.</v>
          </cell>
          <cell r="B45" t="str">
            <v xml:space="preserve"> </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t="str">
            <v xml:space="preserve"> </v>
          </cell>
          <cell r="U45" t="str">
            <v xml:space="preserve"> </v>
          </cell>
        </row>
        <row r="47">
          <cell r="A47" t="str">
            <v>*** Reference Paper : Predict Fittings For Piping Systems ***</v>
          </cell>
          <cell r="K47" t="str">
            <v>Fc = 0.25  Utility Supply Lines, OSBL</v>
          </cell>
          <cell r="R47" t="str">
            <v>Fc = 2.00  Manifold Type Piping</v>
          </cell>
        </row>
        <row r="48">
          <cell r="D48" t="str">
            <v xml:space="preserve">   By William B. Hooper , Monsanto Co.</v>
          </cell>
          <cell r="K48" t="str">
            <v xml:space="preserve">        (PIPE JOINT FACTOR Fp = 100%)</v>
          </cell>
          <cell r="R48" t="str">
            <v xml:space="preserve">        (PIPE JOINT FACTOR Fp = 0%)</v>
          </cell>
        </row>
        <row r="49">
          <cell r="K49" t="str">
            <v>Fc = 0.50  Long, Straight Piping Run</v>
          </cell>
          <cell r="R49" t="str">
            <v>Fc = 4.00  Very Complex Manifolds</v>
          </cell>
        </row>
        <row r="50">
          <cell r="A50" t="str">
            <v>The number and types of pipe fittings can be estimated by this method</v>
          </cell>
          <cell r="K50" t="str">
            <v xml:space="preserve">        (PIPE JOINT FACTOR Fp = 100%)</v>
          </cell>
          <cell r="R50" t="str">
            <v xml:space="preserve">        (PIPE JOINT FACTOR Fp = 0%)</v>
          </cell>
        </row>
        <row r="51">
          <cell r="A51" t="str">
            <v>long before the piping isometrics are done. Pipe size and a general idea</v>
          </cell>
          <cell r="K51" t="str">
            <v>Fc = 1.00  Normal Piping</v>
          </cell>
        </row>
        <row r="52">
          <cell r="A52" t="str">
            <v>of the system's complexity are all that is needed.</v>
          </cell>
          <cell r="K52" t="str">
            <v xml:space="preserve">        (PIPE JOINT FACTOR Fp = 10%)</v>
          </cell>
        </row>
      </sheetData>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refreshError="1"/>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iai trinh"/>
      <sheetName val="DTHT"/>
      <sheetName val="Du toan"/>
      <sheetName val="PHAT SINH"/>
      <sheetName val="CHENH LECH"/>
      <sheetName val="00000000"/>
      <sheetName val="10000000"/>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enluong"/>
      <sheetName val="kinhphi"/>
      <sheetName val="ptvt"/>
      <sheetName val="sat"/>
      <sheetName val="clechvt"/>
      <sheetName val="dongia"/>
      <sheetName val="tonghop"/>
      <sheetName val="ctttc"/>
      <sheetName val="bia"/>
      <sheetName val="Loai-4-5"/>
      <sheetName val="om"/>
      <sheetName val="OM6"/>
      <sheetName val="om05"/>
      <sheetName val="NSU"/>
      <sheetName val="XL4Test5"/>
      <sheetName val="00000000"/>
      <sheetName val="TN NEW"/>
      <sheetName val="285"/>
      <sheetName val="phangoithau"/>
      <sheetName val="TDT"/>
      <sheetName val="THCPXD"/>
      <sheetName val="cpkhac"/>
      <sheetName val="CP CBSX"/>
      <sheetName val="THTN"/>
      <sheetName val="TN CT"/>
      <sheetName val="VLNCMTC TN"/>
      <sheetName val="CT day dan su phu kien"/>
      <sheetName val="CT xa - tiep dia"/>
      <sheetName val="THEP HINH"/>
      <sheetName val="CT cot"/>
      <sheetName val="Ct BT mong"/>
      <sheetName val="DatDao"/>
      <sheetName val="K LUONG duong day"/>
      <sheetName val="DG"/>
      <sheetName val="TH CTO"/>
      <sheetName val="VL-NC CTo"/>
      <sheetName val="CT cong to"/>
      <sheetName val="KL CONG TO"/>
      <sheetName val="VL DAU THAU"/>
      <sheetName val="TH DZ0,4"/>
      <sheetName val="TT"/>
      <sheetName val="VCDD"/>
      <sheetName val="VL-NC DZ0,4"/>
      <sheetName val="TH THAO DO"/>
      <sheetName val="VL-NC-MTC thao do"/>
      <sheetName val="CT THAO DO"/>
      <sheetName val="KL Thao Do"/>
      <sheetName val="ESTI."/>
      <sheetName val="DI-ESTI"/>
      <sheetName val="Input"/>
      <sheetName val="SPL4-TOTAL"/>
      <sheetName val="ctdg"/>
      <sheetName val="ptdg "/>
      <sheetName val="ptke"/>
      <sheetName val="ptdg"/>
      <sheetName val="IBASE"/>
      <sheetName val="(24)-Truc 9"/>
    </sheetNames>
    <sheetDataSet>
      <sheetData sheetId="0"/>
      <sheetData sheetId="1"/>
      <sheetData sheetId="2" refreshError="1">
        <row r="6">
          <cell r="A6">
            <v>1</v>
          </cell>
          <cell r="B6">
            <v>2</v>
          </cell>
          <cell r="C6">
            <v>3</v>
          </cell>
          <cell r="D6">
            <v>4</v>
          </cell>
          <cell r="E6">
            <v>5</v>
          </cell>
          <cell r="F6">
            <v>6</v>
          </cell>
          <cell r="G6">
            <v>7</v>
          </cell>
          <cell r="H6">
            <v>8</v>
          </cell>
          <cell r="I6">
            <v>9</v>
          </cell>
          <cell r="J6">
            <v>10</v>
          </cell>
          <cell r="K6">
            <v>11</v>
          </cell>
          <cell r="L6">
            <v>12</v>
          </cell>
          <cell r="M6">
            <v>13</v>
          </cell>
          <cell r="N6">
            <v>14</v>
          </cell>
          <cell r="O6">
            <v>15</v>
          </cell>
          <cell r="P6">
            <v>16</v>
          </cell>
          <cell r="Q6">
            <v>17</v>
          </cell>
          <cell r="R6">
            <v>18</v>
          </cell>
          <cell r="S6">
            <v>19</v>
          </cell>
          <cell r="T6">
            <v>20</v>
          </cell>
          <cell r="U6">
            <v>21</v>
          </cell>
          <cell r="V6">
            <v>22</v>
          </cell>
          <cell r="W6">
            <v>23</v>
          </cell>
          <cell r="X6">
            <v>24</v>
          </cell>
        </row>
        <row r="7">
          <cell r="B7" t="str">
            <v>I. NÃÖN MOÏNG :</v>
          </cell>
          <cell r="C7">
            <v>0</v>
          </cell>
          <cell r="D7">
            <v>0</v>
          </cell>
          <cell r="F7">
            <v>22169.059999999998</v>
          </cell>
          <cell r="G7">
            <v>22.68</v>
          </cell>
          <cell r="H7">
            <v>53.999999999999993</v>
          </cell>
          <cell r="I7">
            <v>10.17</v>
          </cell>
          <cell r="J7">
            <v>30.39</v>
          </cell>
          <cell r="K7">
            <v>110.8</v>
          </cell>
          <cell r="L7">
            <v>0</v>
          </cell>
          <cell r="M7">
            <v>8043.3</v>
          </cell>
          <cell r="N7">
            <v>5713</v>
          </cell>
          <cell r="O7">
            <v>0</v>
          </cell>
          <cell r="P7">
            <v>0</v>
          </cell>
          <cell r="Q7">
            <v>0</v>
          </cell>
          <cell r="R7">
            <v>0.67</v>
          </cell>
          <cell r="S7">
            <v>10.039999999999999</v>
          </cell>
          <cell r="T7">
            <v>0</v>
          </cell>
          <cell r="U7">
            <v>0</v>
          </cell>
          <cell r="V7">
            <v>0</v>
          </cell>
          <cell r="W7">
            <v>0</v>
          </cell>
          <cell r="X7">
            <v>1.45</v>
          </cell>
        </row>
        <row r="8">
          <cell r="A8" t="str">
            <v>221.110</v>
          </cell>
          <cell r="B8" t="str">
            <v>Bã täng loït moïng âaï 4x6 M50</v>
          </cell>
          <cell r="C8" t="str">
            <v>m3</v>
          </cell>
          <cell r="D8">
            <v>16.239999999999998</v>
          </cell>
          <cell r="E8">
            <v>16.649999999999999</v>
          </cell>
          <cell r="F8">
            <v>2573</v>
          </cell>
          <cell r="G8">
            <v>7.24</v>
          </cell>
          <cell r="J8">
            <v>12.44</v>
          </cell>
          <cell r="K8">
            <v>0</v>
          </cell>
          <cell r="L8">
            <v>0</v>
          </cell>
          <cell r="M8">
            <v>0</v>
          </cell>
          <cell r="N8">
            <v>0</v>
          </cell>
          <cell r="O8">
            <v>0</v>
          </cell>
          <cell r="P8">
            <v>0</v>
          </cell>
          <cell r="Q8">
            <v>0</v>
          </cell>
          <cell r="R8">
            <v>0</v>
          </cell>
          <cell r="S8">
            <v>0</v>
          </cell>
          <cell r="T8">
            <v>0</v>
          </cell>
          <cell r="U8">
            <v>0</v>
          </cell>
          <cell r="V8">
            <v>0</v>
          </cell>
          <cell r="W8">
            <v>0</v>
          </cell>
          <cell r="X8">
            <v>0</v>
          </cell>
        </row>
        <row r="9">
          <cell r="A9" t="str">
            <v>200.110</v>
          </cell>
          <cell r="B9" t="str">
            <v>Xáy âaï häüc væîa XM M75</v>
          </cell>
          <cell r="C9" t="str">
            <v>m3</v>
          </cell>
          <cell r="D9">
            <v>92.33</v>
          </cell>
          <cell r="E9">
            <v>38.78</v>
          </cell>
          <cell r="F9">
            <v>9987.7900000000009</v>
          </cell>
          <cell r="H9">
            <v>43.36</v>
          </cell>
          <cell r="K9">
            <v>110.8</v>
          </cell>
          <cell r="L9">
            <v>0</v>
          </cell>
          <cell r="M9">
            <v>0</v>
          </cell>
          <cell r="N9">
            <v>0</v>
          </cell>
          <cell r="O9">
            <v>0</v>
          </cell>
          <cell r="P9">
            <v>0</v>
          </cell>
          <cell r="Q9">
            <v>0</v>
          </cell>
          <cell r="R9">
            <v>0</v>
          </cell>
          <cell r="S9">
            <v>0</v>
          </cell>
          <cell r="T9">
            <v>0</v>
          </cell>
          <cell r="U9">
            <v>0</v>
          </cell>
          <cell r="V9">
            <v>0</v>
          </cell>
          <cell r="W9">
            <v>0</v>
          </cell>
          <cell r="X9">
            <v>0</v>
          </cell>
        </row>
        <row r="10">
          <cell r="A10" t="str">
            <v>204.410</v>
          </cell>
          <cell r="B10" t="str">
            <v xml:space="preserve">Xáy gaûch âàûc væîa XM M75 báûc cáúp , bäön hoa </v>
          </cell>
          <cell r="C10" t="str">
            <v>m2</v>
          </cell>
          <cell r="D10">
            <v>9.93</v>
          </cell>
          <cell r="E10">
            <v>2.98</v>
          </cell>
          <cell r="F10">
            <v>767.5</v>
          </cell>
          <cell r="H10">
            <v>3.33</v>
          </cell>
          <cell r="K10">
            <v>0</v>
          </cell>
          <cell r="L10">
            <v>0</v>
          </cell>
          <cell r="M10">
            <v>8043.3</v>
          </cell>
          <cell r="N10">
            <v>0</v>
          </cell>
          <cell r="O10">
            <v>0</v>
          </cell>
          <cell r="P10">
            <v>0</v>
          </cell>
          <cell r="Q10">
            <v>0</v>
          </cell>
          <cell r="R10">
            <v>0</v>
          </cell>
          <cell r="S10">
            <v>0</v>
          </cell>
          <cell r="T10">
            <v>0</v>
          </cell>
          <cell r="U10">
            <v>0</v>
          </cell>
          <cell r="V10">
            <v>0</v>
          </cell>
          <cell r="W10">
            <v>0</v>
          </cell>
          <cell r="X10">
            <v>0.03</v>
          </cell>
        </row>
        <row r="11">
          <cell r="A11" t="str">
            <v>224.110</v>
          </cell>
          <cell r="B11" t="str">
            <v>Bã täng giàòng moïng âaï 1x2 M200</v>
          </cell>
          <cell r="C11">
            <v>0</v>
          </cell>
          <cell r="D11">
            <v>8.52</v>
          </cell>
          <cell r="E11">
            <v>8.73</v>
          </cell>
          <cell r="F11">
            <v>2839</v>
          </cell>
          <cell r="G11">
            <v>3.6</v>
          </cell>
          <cell r="I11">
            <v>7.34</v>
          </cell>
          <cell r="K11">
            <v>0</v>
          </cell>
          <cell r="L11">
            <v>0</v>
          </cell>
          <cell r="M11">
            <v>0</v>
          </cell>
          <cell r="N11">
            <v>0</v>
          </cell>
          <cell r="O11">
            <v>0</v>
          </cell>
          <cell r="P11">
            <v>0</v>
          </cell>
          <cell r="Q11">
            <v>0</v>
          </cell>
          <cell r="R11">
            <v>0</v>
          </cell>
          <cell r="S11">
            <v>0</v>
          </cell>
          <cell r="T11">
            <v>0</v>
          </cell>
          <cell r="U11">
            <v>0</v>
          </cell>
          <cell r="V11">
            <v>0</v>
          </cell>
          <cell r="W11">
            <v>0</v>
          </cell>
          <cell r="X11">
            <v>0.98</v>
          </cell>
        </row>
        <row r="12">
          <cell r="A12" t="str">
            <v>222.410</v>
          </cell>
          <cell r="B12" t="str">
            <v xml:space="preserve">Bã täng moïng cäüt M200 âaï 1x2 </v>
          </cell>
          <cell r="C12" t="str">
            <v>m3</v>
          </cell>
          <cell r="D12">
            <v>3.2899999999999996</v>
          </cell>
          <cell r="E12">
            <v>3.37</v>
          </cell>
          <cell r="F12">
            <v>1095.92</v>
          </cell>
          <cell r="G12">
            <v>1.39</v>
          </cell>
          <cell r="I12">
            <v>2.83</v>
          </cell>
          <cell r="K12">
            <v>0</v>
          </cell>
          <cell r="L12">
            <v>0</v>
          </cell>
          <cell r="M12">
            <v>0</v>
          </cell>
          <cell r="N12">
            <v>0</v>
          </cell>
          <cell r="O12">
            <v>0</v>
          </cell>
          <cell r="P12">
            <v>0</v>
          </cell>
          <cell r="Q12">
            <v>0</v>
          </cell>
          <cell r="R12">
            <v>0</v>
          </cell>
          <cell r="S12">
            <v>0</v>
          </cell>
          <cell r="T12">
            <v>0</v>
          </cell>
          <cell r="U12">
            <v>0</v>
          </cell>
          <cell r="V12">
            <v>0</v>
          </cell>
          <cell r="W12">
            <v>0</v>
          </cell>
          <cell r="X12">
            <v>0.44</v>
          </cell>
        </row>
        <row r="13">
          <cell r="A13" t="str">
            <v>651.150</v>
          </cell>
          <cell r="B13" t="str">
            <v>Traït moïng tæåìng væîa XM M50 daìy 20</v>
          </cell>
          <cell r="C13" t="str">
            <v>m2</v>
          </cell>
          <cell r="D13">
            <v>25.27</v>
          </cell>
          <cell r="E13">
            <v>0.57999999999999996</v>
          </cell>
          <cell r="F13">
            <v>105.44</v>
          </cell>
          <cell r="H13">
            <v>0.69</v>
          </cell>
          <cell r="K13">
            <v>0</v>
          </cell>
          <cell r="L13">
            <v>0</v>
          </cell>
          <cell r="M13">
            <v>0</v>
          </cell>
          <cell r="N13">
            <v>0</v>
          </cell>
          <cell r="O13">
            <v>0</v>
          </cell>
          <cell r="P13">
            <v>0</v>
          </cell>
          <cell r="Q13">
            <v>0</v>
          </cell>
          <cell r="R13">
            <v>0</v>
          </cell>
          <cell r="S13">
            <v>0</v>
          </cell>
          <cell r="T13">
            <v>0</v>
          </cell>
          <cell r="U13">
            <v>0</v>
          </cell>
          <cell r="V13">
            <v>0</v>
          </cell>
          <cell r="W13">
            <v>0</v>
          </cell>
          <cell r="X13">
            <v>0</v>
          </cell>
        </row>
        <row r="14">
          <cell r="A14" t="str">
            <v>651.310</v>
          </cell>
          <cell r="B14" t="str">
            <v xml:space="preserve">Traït báûc cáúp væîa XM M75 daìy 20 âaïnh maìu </v>
          </cell>
          <cell r="C14" t="str">
            <v>m2</v>
          </cell>
          <cell r="D14">
            <v>38.61</v>
          </cell>
          <cell r="E14">
            <v>0.69</v>
          </cell>
          <cell r="F14">
            <v>177.71</v>
          </cell>
          <cell r="H14">
            <v>0.77</v>
          </cell>
          <cell r="K14">
            <v>0</v>
          </cell>
          <cell r="L14">
            <v>0</v>
          </cell>
          <cell r="M14">
            <v>0</v>
          </cell>
          <cell r="N14">
            <v>0</v>
          </cell>
          <cell r="O14">
            <v>0</v>
          </cell>
          <cell r="P14">
            <v>0</v>
          </cell>
          <cell r="Q14">
            <v>0</v>
          </cell>
          <cell r="R14">
            <v>0</v>
          </cell>
          <cell r="S14">
            <v>0</v>
          </cell>
          <cell r="T14">
            <v>0</v>
          </cell>
          <cell r="U14">
            <v>0</v>
          </cell>
          <cell r="V14">
            <v>0</v>
          </cell>
          <cell r="W14">
            <v>0</v>
          </cell>
          <cell r="X14">
            <v>0</v>
          </cell>
        </row>
        <row r="15">
          <cell r="A15" t="str">
            <v>651.130</v>
          </cell>
          <cell r="B15" t="str">
            <v>Traït bäön hoa væîa XM M75 daìy 15</v>
          </cell>
          <cell r="C15" t="str">
            <v>m2</v>
          </cell>
          <cell r="D15">
            <v>8.1999999999999993</v>
          </cell>
          <cell r="E15">
            <v>0.14000000000000001</v>
          </cell>
          <cell r="F15">
            <v>36.06</v>
          </cell>
          <cell r="H15">
            <v>0.16</v>
          </cell>
          <cell r="K15">
            <v>0</v>
          </cell>
          <cell r="L15">
            <v>0</v>
          </cell>
          <cell r="M15">
            <v>0</v>
          </cell>
          <cell r="N15">
            <v>0</v>
          </cell>
          <cell r="O15">
            <v>0</v>
          </cell>
          <cell r="P15">
            <v>0</v>
          </cell>
          <cell r="Q15">
            <v>0</v>
          </cell>
          <cell r="R15">
            <v>0</v>
          </cell>
          <cell r="S15">
            <v>0</v>
          </cell>
          <cell r="T15">
            <v>0</v>
          </cell>
          <cell r="U15">
            <v>0</v>
          </cell>
          <cell r="V15">
            <v>0</v>
          </cell>
          <cell r="W15">
            <v>0</v>
          </cell>
          <cell r="X15">
            <v>0</v>
          </cell>
        </row>
        <row r="16">
          <cell r="A16" t="str">
            <v>701.110</v>
          </cell>
          <cell r="B16" t="str">
            <v xml:space="preserve">Queït väi moïng tæåìng , bäön hoa 1 tràõng , 2 maìu </v>
          </cell>
          <cell r="C16" t="str">
            <v>m2</v>
          </cell>
          <cell r="D16">
            <v>33.47</v>
          </cell>
          <cell r="E16">
            <v>0</v>
          </cell>
          <cell r="K16">
            <v>0</v>
          </cell>
          <cell r="L16">
            <v>0</v>
          </cell>
          <cell r="M16">
            <v>0</v>
          </cell>
          <cell r="N16">
            <v>0</v>
          </cell>
          <cell r="O16">
            <v>0</v>
          </cell>
          <cell r="P16">
            <v>0</v>
          </cell>
          <cell r="Q16">
            <v>0</v>
          </cell>
          <cell r="R16">
            <v>0.67</v>
          </cell>
          <cell r="S16">
            <v>10.039999999999999</v>
          </cell>
          <cell r="T16">
            <v>0</v>
          </cell>
          <cell r="U16">
            <v>0</v>
          </cell>
          <cell r="V16">
            <v>0</v>
          </cell>
          <cell r="W16">
            <v>0</v>
          </cell>
          <cell r="X16">
            <v>0</v>
          </cell>
        </row>
        <row r="17">
          <cell r="A17" t="str">
            <v>221.110</v>
          </cell>
          <cell r="B17" t="str">
            <v xml:space="preserve">Bã täng âaï 4x6 M50 nãön nhaì </v>
          </cell>
          <cell r="C17" t="str">
            <v>m3</v>
          </cell>
          <cell r="D17">
            <v>23.44</v>
          </cell>
          <cell r="E17">
            <v>24.03</v>
          </cell>
          <cell r="F17">
            <v>3714</v>
          </cell>
          <cell r="G17">
            <v>10.45</v>
          </cell>
          <cell r="J17">
            <v>17.95</v>
          </cell>
          <cell r="K17">
            <v>0</v>
          </cell>
          <cell r="L17">
            <v>0</v>
          </cell>
          <cell r="M17">
            <v>0</v>
          </cell>
          <cell r="N17">
            <v>0</v>
          </cell>
          <cell r="O17">
            <v>0</v>
          </cell>
          <cell r="P17">
            <v>0</v>
          </cell>
          <cell r="Q17">
            <v>0</v>
          </cell>
          <cell r="R17">
            <v>0</v>
          </cell>
          <cell r="S17">
            <v>0</v>
          </cell>
          <cell r="T17">
            <v>0</v>
          </cell>
          <cell r="U17">
            <v>0</v>
          </cell>
          <cell r="V17">
            <v>0</v>
          </cell>
          <cell r="W17">
            <v>0</v>
          </cell>
          <cell r="X17">
            <v>0</v>
          </cell>
        </row>
        <row r="18">
          <cell r="A18" t="str">
            <v>684.130</v>
          </cell>
          <cell r="B18" t="str">
            <v>Laït gaûch hoa XM væîa XM M50</v>
          </cell>
          <cell r="C18" t="str">
            <v>m2</v>
          </cell>
          <cell r="D18">
            <v>228.52</v>
          </cell>
          <cell r="E18">
            <v>4.8</v>
          </cell>
          <cell r="F18">
            <v>872.64</v>
          </cell>
          <cell r="H18">
            <v>5.69</v>
          </cell>
          <cell r="K18">
            <v>0</v>
          </cell>
          <cell r="L18">
            <v>0</v>
          </cell>
          <cell r="M18">
            <v>0</v>
          </cell>
          <cell r="N18">
            <v>5713</v>
          </cell>
          <cell r="O18">
            <v>0</v>
          </cell>
          <cell r="P18">
            <v>0</v>
          </cell>
          <cell r="Q18">
            <v>0</v>
          </cell>
          <cell r="R18">
            <v>0</v>
          </cell>
          <cell r="S18">
            <v>0</v>
          </cell>
          <cell r="T18">
            <v>0</v>
          </cell>
          <cell r="U18">
            <v>0</v>
          </cell>
          <cell r="V18">
            <v>0</v>
          </cell>
          <cell r="W18">
            <v>0</v>
          </cell>
          <cell r="X18">
            <v>0</v>
          </cell>
        </row>
        <row r="20">
          <cell r="A20">
            <v>0</v>
          </cell>
          <cell r="B20" t="str">
            <v>II. THÁN NHAÌ :</v>
          </cell>
          <cell r="C20">
            <v>0</v>
          </cell>
          <cell r="D20">
            <v>0</v>
          </cell>
          <cell r="F20">
            <v>10941.180000000002</v>
          </cell>
          <cell r="G20">
            <v>4.0500000000000007</v>
          </cell>
          <cell r="H20">
            <v>48.71</v>
          </cell>
          <cell r="I20">
            <v>8.26</v>
          </cell>
          <cell r="J20">
            <v>0</v>
          </cell>
          <cell r="K20">
            <v>0</v>
          </cell>
          <cell r="L20">
            <v>43421.97</v>
          </cell>
          <cell r="M20">
            <v>680.34</v>
          </cell>
          <cell r="N20">
            <v>0</v>
          </cell>
          <cell r="O20">
            <v>0</v>
          </cell>
          <cell r="P20">
            <v>0</v>
          </cell>
          <cell r="Q20">
            <v>0</v>
          </cell>
          <cell r="R20">
            <v>27.17</v>
          </cell>
          <cell r="S20">
            <v>426.23</v>
          </cell>
          <cell r="T20">
            <v>34.340000000000003</v>
          </cell>
          <cell r="U20">
            <v>0</v>
          </cell>
          <cell r="V20">
            <v>0</v>
          </cell>
          <cell r="W20">
            <v>0</v>
          </cell>
          <cell r="X20">
            <v>1.21</v>
          </cell>
        </row>
        <row r="21">
          <cell r="A21" t="str">
            <v>205.130</v>
          </cell>
          <cell r="B21" t="str">
            <v>Xáy tæåìng 220 gaûch äúng væîa XM M50 cao &lt;= 4m</v>
          </cell>
          <cell r="C21" t="str">
            <v>m3</v>
          </cell>
          <cell r="D21">
            <v>48.07</v>
          </cell>
          <cell r="E21">
            <v>7.93</v>
          </cell>
          <cell r="F21">
            <v>1441.67</v>
          </cell>
          <cell r="H21">
            <v>9.4</v>
          </cell>
          <cell r="K21">
            <v>0</v>
          </cell>
          <cell r="L21">
            <v>21631.5</v>
          </cell>
          <cell r="M21">
            <v>0</v>
          </cell>
          <cell r="N21">
            <v>0</v>
          </cell>
          <cell r="O21">
            <v>0</v>
          </cell>
          <cell r="P21">
            <v>0</v>
          </cell>
          <cell r="Q21">
            <v>0</v>
          </cell>
          <cell r="R21">
            <v>0</v>
          </cell>
          <cell r="S21">
            <v>0</v>
          </cell>
          <cell r="T21">
            <v>0</v>
          </cell>
          <cell r="U21">
            <v>0</v>
          </cell>
          <cell r="V21">
            <v>0</v>
          </cell>
          <cell r="W21">
            <v>0</v>
          </cell>
          <cell r="X21">
            <v>0.14000000000000001</v>
          </cell>
        </row>
        <row r="22">
          <cell r="A22" t="str">
            <v>205.140</v>
          </cell>
          <cell r="B22" t="str">
            <v xml:space="preserve">Xáy tæåìng 220 gaûch äúng væîa XM M50 cao &gt; 4m : </v>
          </cell>
          <cell r="C22" t="str">
            <v>m3</v>
          </cell>
          <cell r="D22">
            <v>1.22</v>
          </cell>
          <cell r="E22">
            <v>0.2</v>
          </cell>
          <cell r="F22">
            <v>36.36</v>
          </cell>
          <cell r="H22">
            <v>0.24</v>
          </cell>
          <cell r="K22">
            <v>0</v>
          </cell>
          <cell r="L22">
            <v>549</v>
          </cell>
          <cell r="M22">
            <v>0</v>
          </cell>
          <cell r="N22">
            <v>0</v>
          </cell>
          <cell r="O22">
            <v>0</v>
          </cell>
          <cell r="P22">
            <v>0</v>
          </cell>
          <cell r="Q22">
            <v>0</v>
          </cell>
          <cell r="R22">
            <v>0</v>
          </cell>
          <cell r="S22">
            <v>0</v>
          </cell>
          <cell r="T22">
            <v>0</v>
          </cell>
          <cell r="U22">
            <v>0</v>
          </cell>
          <cell r="V22">
            <v>0</v>
          </cell>
          <cell r="W22">
            <v>0</v>
          </cell>
          <cell r="X22">
            <v>0.01</v>
          </cell>
        </row>
        <row r="23">
          <cell r="A23" t="str">
            <v>205.110</v>
          </cell>
          <cell r="B23" t="str">
            <v>Xáy tæåìng 110 gaûch äúng væîa XM M50 cao &lt;= 4m</v>
          </cell>
          <cell r="C23" t="str">
            <v>m3</v>
          </cell>
          <cell r="D23">
            <v>41.357100000000003</v>
          </cell>
          <cell r="E23">
            <v>6.2</v>
          </cell>
          <cell r="F23">
            <v>1127.1600000000001</v>
          </cell>
          <cell r="H23">
            <v>7.35</v>
          </cell>
          <cell r="K23">
            <v>0</v>
          </cell>
          <cell r="L23">
            <v>19024.27</v>
          </cell>
          <cell r="M23">
            <v>0</v>
          </cell>
          <cell r="N23">
            <v>0</v>
          </cell>
          <cell r="O23">
            <v>0</v>
          </cell>
          <cell r="P23">
            <v>0</v>
          </cell>
          <cell r="Q23">
            <v>0</v>
          </cell>
          <cell r="R23">
            <v>0</v>
          </cell>
          <cell r="S23">
            <v>0</v>
          </cell>
          <cell r="T23">
            <v>0</v>
          </cell>
          <cell r="U23">
            <v>0</v>
          </cell>
          <cell r="V23">
            <v>0</v>
          </cell>
          <cell r="W23">
            <v>0</v>
          </cell>
          <cell r="X23">
            <v>0.12</v>
          </cell>
        </row>
        <row r="24">
          <cell r="A24" t="str">
            <v>205.120</v>
          </cell>
          <cell r="B24" t="str">
            <v>Xáy tæåìng 110 gaûch äúng væîa XM M50 cao &gt; 4m</v>
          </cell>
          <cell r="C24" t="str">
            <v>m3</v>
          </cell>
          <cell r="D24">
            <v>4.82</v>
          </cell>
          <cell r="E24">
            <v>0.72</v>
          </cell>
          <cell r="F24">
            <v>130.9</v>
          </cell>
          <cell r="H24">
            <v>0.85</v>
          </cell>
          <cell r="K24">
            <v>0</v>
          </cell>
          <cell r="L24">
            <v>2217.1999999999998</v>
          </cell>
          <cell r="M24">
            <v>0</v>
          </cell>
          <cell r="N24">
            <v>0</v>
          </cell>
          <cell r="O24">
            <v>0</v>
          </cell>
          <cell r="P24">
            <v>0</v>
          </cell>
          <cell r="Q24">
            <v>0</v>
          </cell>
          <cell r="R24">
            <v>0</v>
          </cell>
          <cell r="S24">
            <v>0</v>
          </cell>
          <cell r="T24">
            <v>0</v>
          </cell>
          <cell r="U24">
            <v>0</v>
          </cell>
          <cell r="V24">
            <v>0</v>
          </cell>
          <cell r="W24">
            <v>0</v>
          </cell>
          <cell r="X24">
            <v>0.05</v>
          </cell>
        </row>
        <row r="25">
          <cell r="A25" t="str">
            <v>651.130</v>
          </cell>
          <cell r="B25" t="str">
            <v>Traït tæåìng gaûch äúng cao &lt;= 4m væîa XM M50 daìy 15</v>
          </cell>
          <cell r="C25" t="str">
            <v>m2</v>
          </cell>
          <cell r="D25">
            <v>1226.18</v>
          </cell>
          <cell r="E25">
            <v>20.85</v>
          </cell>
          <cell r="F25">
            <v>3790.53</v>
          </cell>
          <cell r="H25">
            <v>24.71</v>
          </cell>
          <cell r="K25">
            <v>0</v>
          </cell>
          <cell r="L25">
            <v>0</v>
          </cell>
          <cell r="M25">
            <v>0</v>
          </cell>
          <cell r="N25">
            <v>0</v>
          </cell>
          <cell r="O25">
            <v>0</v>
          </cell>
          <cell r="P25">
            <v>0</v>
          </cell>
          <cell r="Q25">
            <v>0</v>
          </cell>
          <cell r="R25">
            <v>0</v>
          </cell>
          <cell r="S25">
            <v>0</v>
          </cell>
          <cell r="T25">
            <v>0</v>
          </cell>
          <cell r="U25">
            <v>0</v>
          </cell>
          <cell r="V25">
            <v>0</v>
          </cell>
          <cell r="W25">
            <v>0</v>
          </cell>
          <cell r="X25">
            <v>0</v>
          </cell>
        </row>
        <row r="26">
          <cell r="A26" t="str">
            <v>651.140</v>
          </cell>
          <cell r="B26" t="str">
            <v>Traït tæåìng gaûch äúng cao &gt; 4m væîa XM M50 daìy 15</v>
          </cell>
          <cell r="C26" t="str">
            <v>m2</v>
          </cell>
          <cell r="D26">
            <v>98.64</v>
          </cell>
          <cell r="E26">
            <v>1.68</v>
          </cell>
          <cell r="F26">
            <v>305.42</v>
          </cell>
          <cell r="H26">
            <v>1.99</v>
          </cell>
          <cell r="K26">
            <v>0</v>
          </cell>
          <cell r="L26">
            <v>0</v>
          </cell>
          <cell r="M26">
            <v>0</v>
          </cell>
          <cell r="N26">
            <v>0</v>
          </cell>
          <cell r="O26">
            <v>0</v>
          </cell>
          <cell r="P26">
            <v>0</v>
          </cell>
          <cell r="Q26">
            <v>0</v>
          </cell>
          <cell r="R26">
            <v>0</v>
          </cell>
          <cell r="S26">
            <v>0</v>
          </cell>
          <cell r="T26">
            <v>0</v>
          </cell>
          <cell r="U26">
            <v>0</v>
          </cell>
          <cell r="V26">
            <v>0</v>
          </cell>
          <cell r="W26">
            <v>0</v>
          </cell>
          <cell r="X26">
            <v>0</v>
          </cell>
        </row>
        <row r="27">
          <cell r="A27" t="str">
            <v>204.310</v>
          </cell>
          <cell r="B27" t="str">
            <v xml:space="preserve">Xáy äÚp truû væîa XM M75 gaûch âàûc </v>
          </cell>
          <cell r="C27" t="str">
            <v>m3</v>
          </cell>
          <cell r="D27">
            <v>0.87</v>
          </cell>
          <cell r="E27">
            <v>0.27</v>
          </cell>
          <cell r="F27">
            <v>69.540000000000006</v>
          </cell>
          <cell r="H27">
            <v>0.3</v>
          </cell>
          <cell r="K27">
            <v>0</v>
          </cell>
          <cell r="L27">
            <v>0</v>
          </cell>
          <cell r="M27">
            <v>680.34</v>
          </cell>
          <cell r="N27">
            <v>0</v>
          </cell>
          <cell r="O27">
            <v>0</v>
          </cell>
          <cell r="P27">
            <v>0</v>
          </cell>
          <cell r="Q27">
            <v>0</v>
          </cell>
          <cell r="R27">
            <v>0</v>
          </cell>
          <cell r="S27">
            <v>0</v>
          </cell>
          <cell r="T27">
            <v>0</v>
          </cell>
          <cell r="U27">
            <v>0</v>
          </cell>
          <cell r="V27">
            <v>0</v>
          </cell>
          <cell r="W27">
            <v>0</v>
          </cell>
          <cell r="X27">
            <v>0</v>
          </cell>
        </row>
        <row r="28">
          <cell r="A28" t="str">
            <v>651.220</v>
          </cell>
          <cell r="B28" t="str">
            <v>Traït truû væîa XM M75 daìy 15</v>
          </cell>
          <cell r="C28" t="str">
            <v>m2</v>
          </cell>
          <cell r="D28">
            <v>7.92</v>
          </cell>
          <cell r="E28">
            <v>0.14000000000000001</v>
          </cell>
          <cell r="F28">
            <v>36.06</v>
          </cell>
          <cell r="H28">
            <v>0.16</v>
          </cell>
          <cell r="K28">
            <v>0</v>
          </cell>
          <cell r="L28">
            <v>0</v>
          </cell>
          <cell r="M28">
            <v>0</v>
          </cell>
          <cell r="N28">
            <v>0</v>
          </cell>
          <cell r="O28">
            <v>0</v>
          </cell>
          <cell r="P28">
            <v>0</v>
          </cell>
          <cell r="Q28">
            <v>0</v>
          </cell>
          <cell r="R28">
            <v>0</v>
          </cell>
          <cell r="S28">
            <v>0</v>
          </cell>
          <cell r="T28">
            <v>0</v>
          </cell>
          <cell r="U28">
            <v>0</v>
          </cell>
          <cell r="V28">
            <v>0</v>
          </cell>
          <cell r="W28">
            <v>0</v>
          </cell>
          <cell r="X28">
            <v>0</v>
          </cell>
        </row>
        <row r="29">
          <cell r="A29" t="str">
            <v>651.220</v>
          </cell>
          <cell r="B29" t="str">
            <v>Traït chaình cæía væîa XM M75 daìy 20</v>
          </cell>
          <cell r="C29" t="str">
            <v>m2</v>
          </cell>
          <cell r="D29">
            <v>54.48</v>
          </cell>
          <cell r="E29">
            <v>0.98</v>
          </cell>
          <cell r="F29">
            <v>252.4</v>
          </cell>
          <cell r="H29">
            <v>1.1000000000000001</v>
          </cell>
          <cell r="K29">
            <v>0</v>
          </cell>
          <cell r="L29">
            <v>0</v>
          </cell>
          <cell r="M29">
            <v>0</v>
          </cell>
          <cell r="N29">
            <v>0</v>
          </cell>
          <cell r="O29">
            <v>0</v>
          </cell>
          <cell r="P29">
            <v>0</v>
          </cell>
          <cell r="Q29">
            <v>0</v>
          </cell>
          <cell r="R29">
            <v>0</v>
          </cell>
          <cell r="S29">
            <v>0</v>
          </cell>
          <cell r="T29">
            <v>0</v>
          </cell>
          <cell r="U29">
            <v>0</v>
          </cell>
          <cell r="V29">
            <v>0</v>
          </cell>
          <cell r="W29">
            <v>0</v>
          </cell>
          <cell r="X29">
            <v>0</v>
          </cell>
        </row>
        <row r="30">
          <cell r="A30" t="str">
            <v>222.410</v>
          </cell>
          <cell r="B30" t="str">
            <v xml:space="preserve">Bã täng truû M200 âaï 1x2 </v>
          </cell>
          <cell r="C30" t="str">
            <v>m3</v>
          </cell>
          <cell r="D30">
            <v>1.1200000000000001</v>
          </cell>
          <cell r="E30">
            <v>1.1499999999999999</v>
          </cell>
          <cell r="F30">
            <v>373.98</v>
          </cell>
          <cell r="G30">
            <v>0.47</v>
          </cell>
          <cell r="I30">
            <v>0.97</v>
          </cell>
          <cell r="K30">
            <v>0</v>
          </cell>
          <cell r="L30">
            <v>0</v>
          </cell>
          <cell r="M30">
            <v>0</v>
          </cell>
          <cell r="N30">
            <v>0</v>
          </cell>
          <cell r="O30">
            <v>0</v>
          </cell>
          <cell r="P30">
            <v>0</v>
          </cell>
          <cell r="Q30">
            <v>0</v>
          </cell>
          <cell r="R30">
            <v>0</v>
          </cell>
          <cell r="S30">
            <v>0</v>
          </cell>
          <cell r="T30">
            <v>0</v>
          </cell>
          <cell r="U30">
            <v>0</v>
          </cell>
          <cell r="V30">
            <v>0</v>
          </cell>
          <cell r="W30">
            <v>0</v>
          </cell>
          <cell r="X30">
            <v>0.15</v>
          </cell>
        </row>
        <row r="31">
          <cell r="A31" t="str">
            <v>300.510</v>
          </cell>
          <cell r="B31" t="str">
            <v xml:space="preserve">Bã täng lanh tä M200 âaï 1x2 </v>
          </cell>
          <cell r="C31" t="str">
            <v>m3</v>
          </cell>
          <cell r="D31">
            <v>2.0500000000000003</v>
          </cell>
          <cell r="E31">
            <v>2.08</v>
          </cell>
          <cell r="F31">
            <v>676.42</v>
          </cell>
          <cell r="G31">
            <v>0.86</v>
          </cell>
          <cell r="I31">
            <v>1.75</v>
          </cell>
          <cell r="K31">
            <v>0</v>
          </cell>
          <cell r="L31">
            <v>0</v>
          </cell>
          <cell r="M31">
            <v>0</v>
          </cell>
          <cell r="N31">
            <v>0</v>
          </cell>
          <cell r="O31">
            <v>0</v>
          </cell>
          <cell r="P31">
            <v>0</v>
          </cell>
          <cell r="Q31">
            <v>0</v>
          </cell>
          <cell r="R31">
            <v>0</v>
          </cell>
          <cell r="S31">
            <v>0</v>
          </cell>
          <cell r="T31">
            <v>0</v>
          </cell>
          <cell r="U31">
            <v>0</v>
          </cell>
          <cell r="V31">
            <v>0</v>
          </cell>
          <cell r="W31">
            <v>0</v>
          </cell>
          <cell r="X31">
            <v>0.03</v>
          </cell>
        </row>
        <row r="32">
          <cell r="A32" t="str">
            <v>300.510</v>
          </cell>
          <cell r="B32" t="str">
            <v xml:space="preserve">Bã täng ä vàng M200 âaï 1x2 </v>
          </cell>
          <cell r="C32" t="str">
            <v>m3</v>
          </cell>
          <cell r="D32">
            <v>0.28000000000000003</v>
          </cell>
          <cell r="E32">
            <v>0.28000000000000003</v>
          </cell>
          <cell r="F32">
            <v>91.06</v>
          </cell>
          <cell r="G32">
            <v>0.12</v>
          </cell>
          <cell r="I32">
            <v>0.24</v>
          </cell>
          <cell r="K32">
            <v>0</v>
          </cell>
          <cell r="L32">
            <v>0</v>
          </cell>
          <cell r="M32">
            <v>0</v>
          </cell>
          <cell r="N32">
            <v>0</v>
          </cell>
          <cell r="O32">
            <v>0</v>
          </cell>
          <cell r="P32">
            <v>0</v>
          </cell>
          <cell r="Q32">
            <v>0</v>
          </cell>
          <cell r="R32">
            <v>0</v>
          </cell>
          <cell r="S32">
            <v>0</v>
          </cell>
          <cell r="T32">
            <v>0</v>
          </cell>
          <cell r="U32">
            <v>0</v>
          </cell>
          <cell r="V32">
            <v>0</v>
          </cell>
          <cell r="W32">
            <v>0</v>
          </cell>
          <cell r="X32">
            <v>0</v>
          </cell>
        </row>
        <row r="33">
          <cell r="A33" t="str">
            <v>651.320</v>
          </cell>
          <cell r="B33" t="str">
            <v>Traït ä vàng væîa XM M50 daìy 15</v>
          </cell>
          <cell r="C33" t="str">
            <v>m2</v>
          </cell>
          <cell r="D33">
            <v>4.62</v>
          </cell>
          <cell r="E33">
            <v>0.08</v>
          </cell>
          <cell r="F33">
            <v>14.54</v>
          </cell>
          <cell r="H33">
            <v>0.09</v>
          </cell>
          <cell r="K33">
            <v>0</v>
          </cell>
          <cell r="L33">
            <v>0</v>
          </cell>
          <cell r="M33">
            <v>0</v>
          </cell>
          <cell r="N33">
            <v>0</v>
          </cell>
          <cell r="O33">
            <v>0</v>
          </cell>
          <cell r="P33">
            <v>0</v>
          </cell>
          <cell r="Q33">
            <v>0</v>
          </cell>
          <cell r="R33">
            <v>0</v>
          </cell>
          <cell r="S33">
            <v>0</v>
          </cell>
          <cell r="T33">
            <v>0</v>
          </cell>
          <cell r="U33">
            <v>0</v>
          </cell>
          <cell r="V33">
            <v>0</v>
          </cell>
          <cell r="W33">
            <v>0</v>
          </cell>
          <cell r="X33">
            <v>0</v>
          </cell>
        </row>
        <row r="34">
          <cell r="A34" t="str">
            <v>672.110</v>
          </cell>
          <cell r="B34" t="str">
            <v>Laïng ä vàng væîa XM M75 daìy 20</v>
          </cell>
          <cell r="C34" t="str">
            <v>m2</v>
          </cell>
          <cell r="D34">
            <v>4.62</v>
          </cell>
          <cell r="E34">
            <v>0.06</v>
          </cell>
          <cell r="F34">
            <v>15.45</v>
          </cell>
          <cell r="H34">
            <v>7.0000000000000007E-2</v>
          </cell>
          <cell r="K34">
            <v>0</v>
          </cell>
          <cell r="L34">
            <v>0</v>
          </cell>
          <cell r="M34">
            <v>0</v>
          </cell>
          <cell r="N34">
            <v>0</v>
          </cell>
          <cell r="O34">
            <v>0</v>
          </cell>
          <cell r="P34">
            <v>0</v>
          </cell>
          <cell r="Q34">
            <v>0</v>
          </cell>
          <cell r="R34">
            <v>0</v>
          </cell>
          <cell r="S34">
            <v>0</v>
          </cell>
          <cell r="T34">
            <v>0</v>
          </cell>
          <cell r="U34">
            <v>0</v>
          </cell>
          <cell r="V34">
            <v>0</v>
          </cell>
          <cell r="W34">
            <v>0</v>
          </cell>
          <cell r="X34">
            <v>0</v>
          </cell>
        </row>
        <row r="35">
          <cell r="A35" t="str">
            <v>651.420</v>
          </cell>
          <cell r="B35" t="str">
            <v>Traït chè næåïc ä vàng væîa XM M75</v>
          </cell>
          <cell r="C35" t="str">
            <v>md</v>
          </cell>
          <cell r="D35">
            <v>16.100000000000001</v>
          </cell>
          <cell r="E35">
            <v>7.0000000000000007E-2</v>
          </cell>
          <cell r="F35">
            <v>18.03</v>
          </cell>
          <cell r="H35">
            <v>0.08</v>
          </cell>
          <cell r="K35">
            <v>0</v>
          </cell>
          <cell r="L35">
            <v>0</v>
          </cell>
          <cell r="M35">
            <v>0</v>
          </cell>
          <cell r="N35">
            <v>0</v>
          </cell>
          <cell r="O35">
            <v>0</v>
          </cell>
          <cell r="P35">
            <v>0</v>
          </cell>
          <cell r="Q35">
            <v>0</v>
          </cell>
          <cell r="R35">
            <v>0</v>
          </cell>
          <cell r="S35">
            <v>0</v>
          </cell>
          <cell r="T35">
            <v>0</v>
          </cell>
          <cell r="U35">
            <v>0</v>
          </cell>
          <cell r="V35">
            <v>0</v>
          </cell>
          <cell r="W35">
            <v>0</v>
          </cell>
          <cell r="X35">
            <v>0</v>
          </cell>
        </row>
        <row r="36">
          <cell r="A36" t="str">
            <v>651.330</v>
          </cell>
          <cell r="B36" t="str">
            <v xml:space="preserve">Traït häö dáöu vaìo ä vàng </v>
          </cell>
          <cell r="C36" t="str">
            <v>m2</v>
          </cell>
          <cell r="D36">
            <v>9.24</v>
          </cell>
          <cell r="F36">
            <v>10</v>
          </cell>
          <cell r="K36">
            <v>0</v>
          </cell>
          <cell r="L36">
            <v>0</v>
          </cell>
          <cell r="M36">
            <v>0</v>
          </cell>
          <cell r="N36">
            <v>0</v>
          </cell>
          <cell r="O36">
            <v>0</v>
          </cell>
          <cell r="P36">
            <v>0</v>
          </cell>
          <cell r="Q36">
            <v>0</v>
          </cell>
          <cell r="R36">
            <v>0</v>
          </cell>
          <cell r="S36">
            <v>0</v>
          </cell>
          <cell r="T36">
            <v>0</v>
          </cell>
          <cell r="U36">
            <v>0</v>
          </cell>
          <cell r="V36">
            <v>0</v>
          </cell>
          <cell r="W36">
            <v>0</v>
          </cell>
          <cell r="X36">
            <v>0</v>
          </cell>
        </row>
        <row r="37">
          <cell r="A37" t="str">
            <v>651.220</v>
          </cell>
          <cell r="B37" t="str">
            <v>Traït truû truûc A væîa XM M75 daìy 15</v>
          </cell>
          <cell r="C37" t="str">
            <v>m2</v>
          </cell>
          <cell r="D37">
            <v>25.76</v>
          </cell>
          <cell r="E37">
            <v>0.46</v>
          </cell>
          <cell r="F37">
            <v>118.47</v>
          </cell>
          <cell r="H37">
            <v>0.51</v>
          </cell>
          <cell r="K37">
            <v>0</v>
          </cell>
          <cell r="L37">
            <v>0</v>
          </cell>
          <cell r="M37">
            <v>0</v>
          </cell>
          <cell r="N37">
            <v>0</v>
          </cell>
          <cell r="O37">
            <v>0</v>
          </cell>
          <cell r="P37">
            <v>0</v>
          </cell>
          <cell r="Q37">
            <v>0</v>
          </cell>
          <cell r="R37">
            <v>0</v>
          </cell>
          <cell r="S37">
            <v>0</v>
          </cell>
          <cell r="T37">
            <v>0</v>
          </cell>
          <cell r="U37">
            <v>0</v>
          </cell>
          <cell r="V37">
            <v>0</v>
          </cell>
          <cell r="W37">
            <v>0</v>
          </cell>
          <cell r="X37">
            <v>0</v>
          </cell>
        </row>
        <row r="38">
          <cell r="A38" t="str">
            <v>224.110</v>
          </cell>
          <cell r="B38" t="str">
            <v xml:space="preserve">Bã täng dáöm M200 âaï 1x2 </v>
          </cell>
          <cell r="C38" t="str">
            <v>m3</v>
          </cell>
          <cell r="D38">
            <v>6.1499999999999995</v>
          </cell>
          <cell r="E38">
            <v>6.3</v>
          </cell>
          <cell r="F38">
            <v>2048.7600000000002</v>
          </cell>
          <cell r="G38">
            <v>2.6</v>
          </cell>
          <cell r="I38">
            <v>5.3</v>
          </cell>
          <cell r="K38">
            <v>0</v>
          </cell>
          <cell r="L38">
            <v>0</v>
          </cell>
          <cell r="M38">
            <v>0</v>
          </cell>
          <cell r="N38">
            <v>0</v>
          </cell>
          <cell r="O38">
            <v>0</v>
          </cell>
          <cell r="P38">
            <v>0</v>
          </cell>
          <cell r="Q38">
            <v>0</v>
          </cell>
          <cell r="R38">
            <v>0</v>
          </cell>
          <cell r="S38">
            <v>0</v>
          </cell>
          <cell r="T38">
            <v>0</v>
          </cell>
          <cell r="U38">
            <v>0</v>
          </cell>
          <cell r="V38">
            <v>0</v>
          </cell>
          <cell r="W38">
            <v>0</v>
          </cell>
          <cell r="X38">
            <v>0.71</v>
          </cell>
        </row>
        <row r="39">
          <cell r="A39" t="str">
            <v>651.330</v>
          </cell>
          <cell r="B39" t="str">
            <v>Traït dáöm væîa XM M50 daìy 15</v>
          </cell>
          <cell r="C39" t="str">
            <v>m2</v>
          </cell>
          <cell r="D39">
            <v>87.44</v>
          </cell>
          <cell r="E39">
            <v>1.57</v>
          </cell>
          <cell r="F39">
            <v>285.43</v>
          </cell>
          <cell r="H39">
            <v>1.86</v>
          </cell>
          <cell r="K39">
            <v>0</v>
          </cell>
          <cell r="L39">
            <v>0</v>
          </cell>
          <cell r="M39">
            <v>0</v>
          </cell>
          <cell r="N39">
            <v>0</v>
          </cell>
          <cell r="O39">
            <v>0</v>
          </cell>
          <cell r="P39">
            <v>0</v>
          </cell>
          <cell r="Q39">
            <v>0</v>
          </cell>
          <cell r="R39">
            <v>0</v>
          </cell>
          <cell r="S39">
            <v>0</v>
          </cell>
          <cell r="T39">
            <v>0</v>
          </cell>
          <cell r="U39">
            <v>0</v>
          </cell>
          <cell r="V39">
            <v>0</v>
          </cell>
          <cell r="W39">
            <v>0</v>
          </cell>
          <cell r="X39">
            <v>0</v>
          </cell>
        </row>
        <row r="40">
          <cell r="A40" t="str">
            <v>651.330</v>
          </cell>
          <cell r="B40" t="str">
            <v xml:space="preserve">Traït häö dáöu vaìo âáöm bã täng </v>
          </cell>
          <cell r="C40" t="str">
            <v>m2</v>
          </cell>
          <cell r="D40">
            <v>87.44</v>
          </cell>
          <cell r="F40">
            <v>99</v>
          </cell>
          <cell r="K40">
            <v>0</v>
          </cell>
          <cell r="L40">
            <v>0</v>
          </cell>
          <cell r="M40">
            <v>0</v>
          </cell>
          <cell r="N40">
            <v>0</v>
          </cell>
          <cell r="O40">
            <v>0</v>
          </cell>
          <cell r="P40">
            <v>0</v>
          </cell>
          <cell r="Q40">
            <v>0</v>
          </cell>
          <cell r="R40">
            <v>0</v>
          </cell>
          <cell r="S40">
            <v>0</v>
          </cell>
          <cell r="T40">
            <v>0</v>
          </cell>
          <cell r="U40">
            <v>0</v>
          </cell>
          <cell r="V40">
            <v>0</v>
          </cell>
          <cell r="W40">
            <v>0</v>
          </cell>
          <cell r="X40">
            <v>0</v>
          </cell>
        </row>
        <row r="41">
          <cell r="A41" t="str">
            <v>701.110</v>
          </cell>
          <cell r="B41" t="str">
            <v xml:space="preserve">Queït väi tæåìng truû 1 tràõng 2 maìu </v>
          </cell>
          <cell r="C41" t="str">
            <v>m2</v>
          </cell>
          <cell r="D41">
            <v>1358.5000000000002</v>
          </cell>
          <cell r="E41">
            <v>0</v>
          </cell>
          <cell r="K41">
            <v>0</v>
          </cell>
          <cell r="L41">
            <v>0</v>
          </cell>
          <cell r="M41">
            <v>0</v>
          </cell>
          <cell r="N41">
            <v>0</v>
          </cell>
          <cell r="O41">
            <v>0</v>
          </cell>
          <cell r="P41">
            <v>0</v>
          </cell>
          <cell r="Q41">
            <v>0</v>
          </cell>
          <cell r="R41">
            <v>27.17</v>
          </cell>
          <cell r="S41">
            <v>407.55</v>
          </cell>
          <cell r="T41">
            <v>0</v>
          </cell>
          <cell r="U41">
            <v>0</v>
          </cell>
          <cell r="V41">
            <v>0</v>
          </cell>
          <cell r="W41">
            <v>0</v>
          </cell>
          <cell r="X41">
            <v>0</v>
          </cell>
        </row>
        <row r="42">
          <cell r="A42" t="str">
            <v>701.130</v>
          </cell>
          <cell r="B42" t="str">
            <v>Queït väi chaình cæía , ä vàng , lanh tä 3 næåïc tràõng</v>
          </cell>
          <cell r="C42" t="str">
            <v>m2</v>
          </cell>
          <cell r="D42">
            <v>59.099999999999994</v>
          </cell>
          <cell r="E42">
            <v>0</v>
          </cell>
          <cell r="K42">
            <v>0</v>
          </cell>
          <cell r="L42">
            <v>0</v>
          </cell>
          <cell r="M42">
            <v>0</v>
          </cell>
          <cell r="N42">
            <v>0</v>
          </cell>
          <cell r="O42">
            <v>0</v>
          </cell>
          <cell r="P42">
            <v>0</v>
          </cell>
          <cell r="Q42">
            <v>0</v>
          </cell>
          <cell r="R42">
            <v>0</v>
          </cell>
          <cell r="S42">
            <v>18.68</v>
          </cell>
          <cell r="T42">
            <v>0</v>
          </cell>
          <cell r="U42">
            <v>0</v>
          </cell>
          <cell r="V42">
            <v>0</v>
          </cell>
          <cell r="W42">
            <v>0</v>
          </cell>
          <cell r="X42">
            <v>0</v>
          </cell>
        </row>
        <row r="43">
          <cell r="A43" t="str">
            <v>703.440</v>
          </cell>
          <cell r="B43" t="str">
            <v xml:space="preserve">Sån cæía âi, säø panä, panä kênh 3 næåïc  maìu xaïm </v>
          </cell>
          <cell r="C43" t="str">
            <v>m2</v>
          </cell>
          <cell r="D43">
            <v>113.4</v>
          </cell>
          <cell r="E43">
            <v>0</v>
          </cell>
          <cell r="K43">
            <v>0</v>
          </cell>
          <cell r="L43">
            <v>0</v>
          </cell>
          <cell r="M43">
            <v>0</v>
          </cell>
          <cell r="N43">
            <v>0</v>
          </cell>
          <cell r="O43">
            <v>0</v>
          </cell>
          <cell r="P43">
            <v>0</v>
          </cell>
          <cell r="Q43">
            <v>0</v>
          </cell>
          <cell r="R43">
            <v>0</v>
          </cell>
          <cell r="S43">
            <v>0</v>
          </cell>
          <cell r="T43">
            <v>25.52</v>
          </cell>
          <cell r="U43">
            <v>0</v>
          </cell>
          <cell r="V43">
            <v>0</v>
          </cell>
          <cell r="W43">
            <v>0</v>
          </cell>
          <cell r="X43">
            <v>0</v>
          </cell>
        </row>
        <row r="44">
          <cell r="A44" t="str">
            <v>703.440</v>
          </cell>
          <cell r="B44" t="str">
            <v xml:space="preserve">Sån cæía säø sàõt chåïp kênh 3 næåïc maìu xaïm </v>
          </cell>
          <cell r="C44" t="str">
            <v>m2</v>
          </cell>
          <cell r="D44">
            <v>39.200000000000003</v>
          </cell>
          <cell r="E44">
            <v>0</v>
          </cell>
          <cell r="K44">
            <v>0</v>
          </cell>
          <cell r="L44">
            <v>0</v>
          </cell>
          <cell r="M44">
            <v>0</v>
          </cell>
          <cell r="N44">
            <v>0</v>
          </cell>
          <cell r="O44">
            <v>0</v>
          </cell>
          <cell r="P44">
            <v>0</v>
          </cell>
          <cell r="Q44">
            <v>0</v>
          </cell>
          <cell r="R44">
            <v>0</v>
          </cell>
          <cell r="S44">
            <v>0</v>
          </cell>
          <cell r="T44">
            <v>8.82</v>
          </cell>
          <cell r="U44">
            <v>0</v>
          </cell>
          <cell r="V44">
            <v>0</v>
          </cell>
          <cell r="W44">
            <v>0</v>
          </cell>
          <cell r="X44">
            <v>0</v>
          </cell>
        </row>
        <row r="45">
          <cell r="A45">
            <v>0</v>
          </cell>
          <cell r="B45" t="str">
            <v>III. TRÁÖN + MAÏI NHAÌ :</v>
          </cell>
          <cell r="C45">
            <v>0</v>
          </cell>
          <cell r="D45">
            <v>0</v>
          </cell>
          <cell r="F45">
            <v>2651.1300000000006</v>
          </cell>
          <cell r="G45">
            <v>2.1</v>
          </cell>
          <cell r="H45">
            <v>4.4899999999999993</v>
          </cell>
          <cell r="I45">
            <v>4.2600000000000007</v>
          </cell>
          <cell r="J45">
            <v>0</v>
          </cell>
          <cell r="K45">
            <v>0</v>
          </cell>
          <cell r="L45">
            <v>0</v>
          </cell>
          <cell r="M45">
            <v>713.4</v>
          </cell>
          <cell r="N45">
            <v>0</v>
          </cell>
          <cell r="O45">
            <v>0</v>
          </cell>
          <cell r="P45">
            <v>0</v>
          </cell>
          <cell r="Q45">
            <v>0</v>
          </cell>
          <cell r="R45">
            <v>0.53</v>
          </cell>
          <cell r="S45">
            <v>33.880000000000003</v>
          </cell>
          <cell r="T45">
            <v>51.07</v>
          </cell>
          <cell r="U45">
            <v>6.6899999999999995</v>
          </cell>
          <cell r="V45">
            <v>355.45</v>
          </cell>
          <cell r="W45">
            <v>175.56</v>
          </cell>
          <cell r="X45">
            <v>0.5</v>
          </cell>
        </row>
        <row r="46">
          <cell r="A46" t="str">
            <v>225.110</v>
          </cell>
          <cell r="B46" t="str">
            <v xml:space="preserve">Bã täng saìn maïi M200 âaï 1x2 </v>
          </cell>
          <cell r="C46" t="str">
            <v>m3</v>
          </cell>
          <cell r="D46">
            <v>3.71</v>
          </cell>
          <cell r="E46">
            <v>3.8</v>
          </cell>
          <cell r="F46">
            <v>1235.76</v>
          </cell>
          <cell r="G46">
            <v>1.57</v>
          </cell>
          <cell r="I46">
            <v>3.2</v>
          </cell>
          <cell r="K46">
            <v>0</v>
          </cell>
          <cell r="L46">
            <v>0</v>
          </cell>
          <cell r="M46">
            <v>0</v>
          </cell>
          <cell r="N46">
            <v>0</v>
          </cell>
          <cell r="O46">
            <v>0</v>
          </cell>
          <cell r="P46">
            <v>0</v>
          </cell>
          <cell r="Q46">
            <v>0</v>
          </cell>
          <cell r="R46">
            <v>0</v>
          </cell>
          <cell r="S46">
            <v>0</v>
          </cell>
          <cell r="T46">
            <v>0</v>
          </cell>
          <cell r="U46">
            <v>0</v>
          </cell>
          <cell r="V46">
            <v>0</v>
          </cell>
          <cell r="W46">
            <v>0</v>
          </cell>
          <cell r="X46">
            <v>0.37</v>
          </cell>
        </row>
        <row r="47">
          <cell r="A47" t="str">
            <v>225.210</v>
          </cell>
          <cell r="B47" t="str">
            <v xml:space="preserve">Bã täng sã nä M200 âaï 1x2 </v>
          </cell>
          <cell r="C47" t="str">
            <v>m3</v>
          </cell>
          <cell r="D47">
            <v>0.77</v>
          </cell>
          <cell r="E47">
            <v>0.79</v>
          </cell>
          <cell r="F47">
            <v>256.91000000000003</v>
          </cell>
          <cell r="G47">
            <v>0.33</v>
          </cell>
          <cell r="I47">
            <v>0.66</v>
          </cell>
          <cell r="K47">
            <v>0</v>
          </cell>
          <cell r="L47">
            <v>0</v>
          </cell>
          <cell r="M47">
            <v>0</v>
          </cell>
          <cell r="N47">
            <v>0</v>
          </cell>
          <cell r="O47">
            <v>0</v>
          </cell>
          <cell r="P47">
            <v>0</v>
          </cell>
          <cell r="Q47">
            <v>0</v>
          </cell>
          <cell r="R47">
            <v>0</v>
          </cell>
          <cell r="S47">
            <v>0</v>
          </cell>
          <cell r="T47">
            <v>0</v>
          </cell>
          <cell r="U47">
            <v>0</v>
          </cell>
          <cell r="V47">
            <v>0</v>
          </cell>
          <cell r="W47">
            <v>0</v>
          </cell>
          <cell r="X47">
            <v>0.08</v>
          </cell>
        </row>
        <row r="48">
          <cell r="A48" t="str">
            <v>651.320</v>
          </cell>
          <cell r="B48" t="str">
            <v>Traït saìn maïi sã nä væîa XM M50 daìy 15</v>
          </cell>
          <cell r="C48" t="str">
            <v>m2</v>
          </cell>
          <cell r="D48">
            <v>52.94</v>
          </cell>
          <cell r="E48">
            <v>0.95</v>
          </cell>
          <cell r="F48">
            <v>172.71</v>
          </cell>
          <cell r="H48">
            <v>1.1299999999999999</v>
          </cell>
          <cell r="K48">
            <v>0</v>
          </cell>
          <cell r="L48">
            <v>0</v>
          </cell>
          <cell r="M48">
            <v>0</v>
          </cell>
          <cell r="N48">
            <v>0</v>
          </cell>
          <cell r="O48">
            <v>0</v>
          </cell>
          <cell r="P48">
            <v>0</v>
          </cell>
          <cell r="Q48">
            <v>0</v>
          </cell>
          <cell r="R48">
            <v>0</v>
          </cell>
          <cell r="S48">
            <v>0</v>
          </cell>
          <cell r="T48">
            <v>0</v>
          </cell>
          <cell r="U48">
            <v>0</v>
          </cell>
          <cell r="V48">
            <v>0</v>
          </cell>
          <cell r="W48">
            <v>0</v>
          </cell>
          <cell r="X48">
            <v>0</v>
          </cell>
        </row>
        <row r="49">
          <cell r="A49" t="str">
            <v>671.140</v>
          </cell>
          <cell r="B49" t="str">
            <v>Laïng saìn maïi væîa XM M75 daìy 30</v>
          </cell>
          <cell r="C49" t="str">
            <v>m2</v>
          </cell>
          <cell r="D49">
            <v>49.96</v>
          </cell>
          <cell r="E49">
            <v>1.75</v>
          </cell>
          <cell r="F49">
            <v>450.71</v>
          </cell>
          <cell r="H49">
            <v>1.96</v>
          </cell>
          <cell r="K49">
            <v>0</v>
          </cell>
          <cell r="L49">
            <v>0</v>
          </cell>
          <cell r="M49">
            <v>0</v>
          </cell>
          <cell r="N49">
            <v>0</v>
          </cell>
          <cell r="O49">
            <v>0</v>
          </cell>
          <cell r="P49">
            <v>0</v>
          </cell>
          <cell r="Q49">
            <v>0</v>
          </cell>
          <cell r="R49">
            <v>0</v>
          </cell>
          <cell r="S49">
            <v>0</v>
          </cell>
          <cell r="T49">
            <v>0</v>
          </cell>
          <cell r="U49">
            <v>0</v>
          </cell>
          <cell r="V49">
            <v>0</v>
          </cell>
          <cell r="W49">
            <v>0</v>
          </cell>
          <cell r="X49">
            <v>0</v>
          </cell>
        </row>
        <row r="50">
          <cell r="A50" t="str">
            <v>651.330</v>
          </cell>
          <cell r="B50" t="str">
            <v xml:space="preserve">Ngám næåïc XM chäúng tháúm saìn </v>
          </cell>
          <cell r="C50" t="str">
            <v>m2</v>
          </cell>
          <cell r="D50">
            <v>49.96</v>
          </cell>
          <cell r="F50">
            <v>57</v>
          </cell>
          <cell r="K50">
            <v>0</v>
          </cell>
          <cell r="L50">
            <v>0</v>
          </cell>
          <cell r="M50">
            <v>0</v>
          </cell>
          <cell r="N50">
            <v>0</v>
          </cell>
          <cell r="O50">
            <v>0</v>
          </cell>
          <cell r="P50">
            <v>0</v>
          </cell>
          <cell r="Q50">
            <v>0</v>
          </cell>
          <cell r="R50">
            <v>0</v>
          </cell>
          <cell r="S50">
            <v>0</v>
          </cell>
          <cell r="T50">
            <v>0</v>
          </cell>
          <cell r="U50">
            <v>0</v>
          </cell>
          <cell r="V50">
            <v>0</v>
          </cell>
          <cell r="W50">
            <v>0</v>
          </cell>
          <cell r="X50">
            <v>0</v>
          </cell>
        </row>
        <row r="51">
          <cell r="A51" t="str">
            <v>651.510</v>
          </cell>
          <cell r="B51" t="str">
            <v>Traït thaình sã nä væîa XM M75 trong vaì ngoaìi  daìy 15</v>
          </cell>
          <cell r="C51" t="str">
            <v>m2</v>
          </cell>
          <cell r="D51">
            <v>26.72</v>
          </cell>
          <cell r="E51">
            <v>0.32</v>
          </cell>
          <cell r="F51">
            <v>82.42</v>
          </cell>
          <cell r="H51">
            <v>0.36</v>
          </cell>
          <cell r="K51">
            <v>0</v>
          </cell>
          <cell r="L51">
            <v>0</v>
          </cell>
          <cell r="M51">
            <v>0</v>
          </cell>
          <cell r="N51">
            <v>0</v>
          </cell>
          <cell r="O51">
            <v>0</v>
          </cell>
          <cell r="P51">
            <v>0</v>
          </cell>
          <cell r="Q51">
            <v>0</v>
          </cell>
          <cell r="R51">
            <v>0</v>
          </cell>
          <cell r="S51">
            <v>0</v>
          </cell>
          <cell r="T51">
            <v>0</v>
          </cell>
          <cell r="U51">
            <v>0</v>
          </cell>
          <cell r="V51">
            <v>0</v>
          </cell>
          <cell r="W51">
            <v>0</v>
          </cell>
          <cell r="X51">
            <v>0</v>
          </cell>
        </row>
        <row r="52">
          <cell r="A52" t="str">
            <v>225.210</v>
          </cell>
          <cell r="B52" t="str">
            <v xml:space="preserve">Bã täng lam ngang M200 âaï 1x2 </v>
          </cell>
          <cell r="C52" t="str">
            <v>m3</v>
          </cell>
          <cell r="D52">
            <v>0.47</v>
          </cell>
          <cell r="E52">
            <v>0.48</v>
          </cell>
          <cell r="F52">
            <v>156.1</v>
          </cell>
          <cell r="G52">
            <v>0.2</v>
          </cell>
          <cell r="I52">
            <v>0.4</v>
          </cell>
          <cell r="K52">
            <v>0</v>
          </cell>
          <cell r="L52">
            <v>0</v>
          </cell>
          <cell r="M52">
            <v>0</v>
          </cell>
          <cell r="N52">
            <v>0</v>
          </cell>
          <cell r="O52">
            <v>0</v>
          </cell>
          <cell r="P52">
            <v>0</v>
          </cell>
          <cell r="Q52">
            <v>0</v>
          </cell>
          <cell r="R52">
            <v>0</v>
          </cell>
          <cell r="S52">
            <v>0</v>
          </cell>
          <cell r="T52">
            <v>0</v>
          </cell>
          <cell r="U52">
            <v>0</v>
          </cell>
          <cell r="V52">
            <v>0</v>
          </cell>
          <cell r="W52">
            <v>0</v>
          </cell>
          <cell r="X52">
            <v>0.05</v>
          </cell>
        </row>
        <row r="53">
          <cell r="A53" t="str">
            <v>651.310</v>
          </cell>
          <cell r="B53" t="str">
            <v>Traït lam ngang væîa XM M75 daìy 15</v>
          </cell>
          <cell r="C53" t="str">
            <v>m2</v>
          </cell>
          <cell r="D53">
            <v>17.64</v>
          </cell>
          <cell r="E53">
            <v>0.32</v>
          </cell>
          <cell r="F53">
            <v>82.42</v>
          </cell>
          <cell r="H53">
            <v>0.36</v>
          </cell>
          <cell r="K53">
            <v>0</v>
          </cell>
          <cell r="L53">
            <v>0</v>
          </cell>
          <cell r="M53">
            <v>0</v>
          </cell>
          <cell r="N53">
            <v>0</v>
          </cell>
          <cell r="O53">
            <v>0</v>
          </cell>
          <cell r="P53">
            <v>0</v>
          </cell>
          <cell r="Q53">
            <v>0</v>
          </cell>
          <cell r="R53">
            <v>0</v>
          </cell>
          <cell r="S53">
            <v>0</v>
          </cell>
          <cell r="T53">
            <v>0</v>
          </cell>
          <cell r="U53">
            <v>0</v>
          </cell>
          <cell r="V53">
            <v>0</v>
          </cell>
          <cell r="W53">
            <v>0</v>
          </cell>
          <cell r="X53">
            <v>0</v>
          </cell>
        </row>
        <row r="54">
          <cell r="A54" t="str">
            <v>701.130</v>
          </cell>
          <cell r="B54" t="str">
            <v xml:space="preserve">Queït väi lam ngang , tráön 3 næåïc tràõng </v>
          </cell>
          <cell r="C54" t="str">
            <v>m2</v>
          </cell>
          <cell r="D54">
            <v>70.58</v>
          </cell>
          <cell r="E54">
            <v>0</v>
          </cell>
          <cell r="K54">
            <v>0</v>
          </cell>
          <cell r="L54">
            <v>0</v>
          </cell>
          <cell r="M54">
            <v>0</v>
          </cell>
          <cell r="N54">
            <v>0</v>
          </cell>
          <cell r="O54">
            <v>0</v>
          </cell>
          <cell r="P54">
            <v>0</v>
          </cell>
          <cell r="Q54">
            <v>0</v>
          </cell>
          <cell r="R54">
            <v>0</v>
          </cell>
          <cell r="S54">
            <v>22.3</v>
          </cell>
          <cell r="T54">
            <v>0</v>
          </cell>
          <cell r="U54">
            <v>0</v>
          </cell>
          <cell r="V54">
            <v>0</v>
          </cell>
          <cell r="W54">
            <v>0</v>
          </cell>
          <cell r="X54">
            <v>0</v>
          </cell>
        </row>
        <row r="55">
          <cell r="A55" t="str">
            <v>701.120</v>
          </cell>
          <cell r="B55" t="str">
            <v xml:space="preserve">Queït väi sã nä 1 tràõng , 2 maìu </v>
          </cell>
          <cell r="C55" t="str">
            <v>m2</v>
          </cell>
          <cell r="D55">
            <v>26.72</v>
          </cell>
          <cell r="E55">
            <v>0</v>
          </cell>
          <cell r="K55">
            <v>0</v>
          </cell>
          <cell r="L55">
            <v>0</v>
          </cell>
          <cell r="M55">
            <v>0</v>
          </cell>
          <cell r="N55">
            <v>0</v>
          </cell>
          <cell r="O55">
            <v>0</v>
          </cell>
          <cell r="P55">
            <v>0</v>
          </cell>
          <cell r="Q55">
            <v>0</v>
          </cell>
          <cell r="R55">
            <v>0.53</v>
          </cell>
          <cell r="S55">
            <v>8.02</v>
          </cell>
          <cell r="T55">
            <v>0</v>
          </cell>
          <cell r="U55">
            <v>0</v>
          </cell>
          <cell r="V55">
            <v>0</v>
          </cell>
          <cell r="W55">
            <v>0</v>
          </cell>
          <cell r="X55">
            <v>0</v>
          </cell>
        </row>
        <row r="56">
          <cell r="A56" t="str">
            <v>694.110</v>
          </cell>
          <cell r="B56" t="str">
            <v xml:space="preserve">Gia cäng âoïng tráön vaïn eïp </v>
          </cell>
          <cell r="C56" t="str">
            <v>m2</v>
          </cell>
          <cell r="D56">
            <v>159.6</v>
          </cell>
          <cell r="E56">
            <v>0</v>
          </cell>
          <cell r="K56">
            <v>0</v>
          </cell>
          <cell r="L56">
            <v>0</v>
          </cell>
          <cell r="M56">
            <v>0</v>
          </cell>
          <cell r="N56">
            <v>0</v>
          </cell>
          <cell r="O56">
            <v>0</v>
          </cell>
          <cell r="P56">
            <v>0</v>
          </cell>
          <cell r="Q56">
            <v>0</v>
          </cell>
          <cell r="R56">
            <v>0</v>
          </cell>
          <cell r="S56">
            <v>0</v>
          </cell>
          <cell r="T56">
            <v>0</v>
          </cell>
          <cell r="U56">
            <v>3.19</v>
          </cell>
          <cell r="V56">
            <v>0</v>
          </cell>
          <cell r="W56">
            <v>175.56</v>
          </cell>
          <cell r="X56">
            <v>0</v>
          </cell>
        </row>
        <row r="57">
          <cell r="A57" t="str">
            <v>703.220</v>
          </cell>
          <cell r="B57" t="str">
            <v xml:space="preserve">Sån tráön vaïn eïp 3 næåïc tràõng </v>
          </cell>
          <cell r="C57" t="str">
            <v>m2</v>
          </cell>
          <cell r="D57">
            <v>159.6</v>
          </cell>
          <cell r="E57">
            <v>0</v>
          </cell>
          <cell r="K57">
            <v>0</v>
          </cell>
          <cell r="L57">
            <v>0</v>
          </cell>
          <cell r="M57">
            <v>0</v>
          </cell>
          <cell r="N57">
            <v>0</v>
          </cell>
          <cell r="O57">
            <v>0</v>
          </cell>
          <cell r="P57">
            <v>0</v>
          </cell>
          <cell r="Q57">
            <v>0</v>
          </cell>
          <cell r="R57">
            <v>0</v>
          </cell>
          <cell r="S57">
            <v>0</v>
          </cell>
          <cell r="T57">
            <v>51.07</v>
          </cell>
          <cell r="U57">
            <v>0</v>
          </cell>
          <cell r="V57">
            <v>0</v>
          </cell>
          <cell r="W57">
            <v>0</v>
          </cell>
          <cell r="X57">
            <v>0</v>
          </cell>
        </row>
        <row r="58">
          <cell r="A58" t="str">
            <v>401.420</v>
          </cell>
          <cell r="B58" t="str">
            <v>Gia cäng xaì gäö gäù maïi nhaì ( gäù nhoïm 3 )</v>
          </cell>
          <cell r="C58" t="str">
            <v>m3</v>
          </cell>
          <cell r="D58">
            <v>3.18</v>
          </cell>
          <cell r="E58">
            <v>0</v>
          </cell>
          <cell r="K58">
            <v>0</v>
          </cell>
          <cell r="L58">
            <v>0</v>
          </cell>
          <cell r="M58">
            <v>0</v>
          </cell>
          <cell r="N58">
            <v>0</v>
          </cell>
          <cell r="O58">
            <v>0</v>
          </cell>
          <cell r="P58">
            <v>0</v>
          </cell>
          <cell r="Q58">
            <v>0</v>
          </cell>
          <cell r="R58">
            <v>0</v>
          </cell>
          <cell r="S58">
            <v>0</v>
          </cell>
          <cell r="T58">
            <v>0</v>
          </cell>
          <cell r="U58">
            <v>3.5</v>
          </cell>
          <cell r="V58">
            <v>0</v>
          </cell>
          <cell r="W58">
            <v>0</v>
          </cell>
          <cell r="X58">
            <v>0</v>
          </cell>
        </row>
        <row r="59">
          <cell r="A59" t="str">
            <v>605.210</v>
          </cell>
          <cell r="B59" t="str">
            <v xml:space="preserve">Låüp tän traïng keîm maïi nhaì </v>
          </cell>
          <cell r="C59" t="str">
            <v>m2</v>
          </cell>
          <cell r="D59">
            <v>269.27999999999997</v>
          </cell>
          <cell r="E59">
            <v>0</v>
          </cell>
          <cell r="K59">
            <v>0</v>
          </cell>
          <cell r="L59">
            <v>0</v>
          </cell>
          <cell r="M59">
            <v>0</v>
          </cell>
          <cell r="N59">
            <v>0</v>
          </cell>
          <cell r="O59">
            <v>0</v>
          </cell>
          <cell r="P59">
            <v>0</v>
          </cell>
          <cell r="Q59">
            <v>0</v>
          </cell>
          <cell r="R59">
            <v>0</v>
          </cell>
          <cell r="S59">
            <v>0</v>
          </cell>
          <cell r="T59">
            <v>0</v>
          </cell>
          <cell r="U59">
            <v>0</v>
          </cell>
          <cell r="V59">
            <v>355.45</v>
          </cell>
          <cell r="W59">
            <v>0</v>
          </cell>
          <cell r="X59">
            <v>0</v>
          </cell>
        </row>
        <row r="60">
          <cell r="A60" t="str">
            <v>204.420</v>
          </cell>
          <cell r="B60" t="str">
            <v>Xáy båì chaíy gaûch âàûc væîa XM M75</v>
          </cell>
          <cell r="C60" t="str">
            <v>m3</v>
          </cell>
          <cell r="D60">
            <v>0.87</v>
          </cell>
          <cell r="E60">
            <v>0.26</v>
          </cell>
          <cell r="F60">
            <v>66.959999999999994</v>
          </cell>
          <cell r="H60">
            <v>0.28999999999999998</v>
          </cell>
          <cell r="M60">
            <v>713.4</v>
          </cell>
        </row>
        <row r="61">
          <cell r="A61" t="str">
            <v>651.140</v>
          </cell>
          <cell r="B61" t="str">
            <v>Traït båì chaíy væîa XM M75 daìy 15</v>
          </cell>
          <cell r="C61" t="str">
            <v>m2</v>
          </cell>
          <cell r="D61">
            <v>11.88</v>
          </cell>
          <cell r="E61">
            <v>0.2</v>
          </cell>
          <cell r="F61">
            <v>51.51</v>
          </cell>
          <cell r="H61">
            <v>0.22</v>
          </cell>
        </row>
        <row r="62">
          <cell r="A62" t="str">
            <v>701.120</v>
          </cell>
          <cell r="B62" t="str">
            <v>Queït väi båì chaíy 3 næåïc tràõng</v>
          </cell>
          <cell r="C62" t="str">
            <v>m2</v>
          </cell>
          <cell r="D62">
            <v>11.88</v>
          </cell>
          <cell r="E62">
            <v>0</v>
          </cell>
          <cell r="F62">
            <v>0</v>
          </cell>
          <cell r="H62">
            <v>0</v>
          </cell>
          <cell r="S62">
            <v>3.56</v>
          </cell>
        </row>
        <row r="63">
          <cell r="A63" t="str">
            <v>651.420</v>
          </cell>
          <cell r="B63" t="str">
            <v>Traït chè næåïc sã nä</v>
          </cell>
          <cell r="C63" t="str">
            <v>m</v>
          </cell>
          <cell r="D63">
            <v>33.200000000000003</v>
          </cell>
          <cell r="E63">
            <v>0.15</v>
          </cell>
          <cell r="F63">
            <v>38.630000000000003</v>
          </cell>
          <cell r="H63">
            <v>0.17</v>
          </cell>
        </row>
        <row r="64">
          <cell r="A64">
            <v>0</v>
          </cell>
          <cell r="B64" t="str">
            <v>IV. KHU VÃÛ SINH - BÃØ TÆÛ HOAÛI - BÃÚP - HÄÚ GA :</v>
          </cell>
          <cell r="C64">
            <v>0</v>
          </cell>
          <cell r="D64">
            <v>0</v>
          </cell>
          <cell r="F64">
            <v>3304.2599999999998</v>
          </cell>
          <cell r="G64">
            <v>2.27</v>
          </cell>
          <cell r="H64">
            <v>9.629999999999999</v>
          </cell>
          <cell r="I64">
            <v>1.67</v>
          </cell>
          <cell r="J64">
            <v>2.68</v>
          </cell>
          <cell r="K64">
            <v>0</v>
          </cell>
          <cell r="L64">
            <v>0</v>
          </cell>
          <cell r="M64">
            <v>10479.6</v>
          </cell>
          <cell r="N64">
            <v>0</v>
          </cell>
          <cell r="O64">
            <v>13.51</v>
          </cell>
          <cell r="P64">
            <v>5664.75</v>
          </cell>
          <cell r="Q64">
            <v>50.769999999999996</v>
          </cell>
          <cell r="R64">
            <v>0.27</v>
          </cell>
          <cell r="S64">
            <v>4.12</v>
          </cell>
          <cell r="T64">
            <v>0</v>
          </cell>
          <cell r="U64">
            <v>0</v>
          </cell>
          <cell r="V64">
            <v>0</v>
          </cell>
          <cell r="W64">
            <v>0</v>
          </cell>
          <cell r="X64">
            <v>6.0000000000000005E-2</v>
          </cell>
        </row>
        <row r="65">
          <cell r="A65">
            <v>0</v>
          </cell>
          <cell r="B65" t="str">
            <v>a, Khu vãû sinh :</v>
          </cell>
          <cell r="C65">
            <v>0</v>
          </cell>
          <cell r="D65">
            <v>0</v>
          </cell>
        </row>
        <row r="66">
          <cell r="A66" t="str">
            <v>204.410</v>
          </cell>
          <cell r="B66" t="str">
            <v xml:space="preserve">Xáy thaình bãø næåïc khu vãû sinh daìy 110 væîa XM M75 </v>
          </cell>
          <cell r="C66" t="str">
            <v>m3</v>
          </cell>
          <cell r="D66">
            <v>0.65</v>
          </cell>
          <cell r="E66">
            <v>0.2</v>
          </cell>
          <cell r="F66">
            <v>51.51</v>
          </cell>
          <cell r="H66">
            <v>0.22</v>
          </cell>
          <cell r="K66">
            <v>0</v>
          </cell>
          <cell r="L66">
            <v>0</v>
          </cell>
          <cell r="M66">
            <v>533</v>
          </cell>
          <cell r="N66">
            <v>0</v>
          </cell>
          <cell r="O66">
            <v>0</v>
          </cell>
          <cell r="P66">
            <v>0</v>
          </cell>
          <cell r="Q66">
            <v>0</v>
          </cell>
          <cell r="R66">
            <v>0</v>
          </cell>
          <cell r="S66">
            <v>0</v>
          </cell>
          <cell r="T66">
            <v>0</v>
          </cell>
          <cell r="U66">
            <v>0</v>
          </cell>
          <cell r="V66">
            <v>0</v>
          </cell>
          <cell r="W66">
            <v>0</v>
          </cell>
          <cell r="X66">
            <v>0</v>
          </cell>
        </row>
        <row r="67">
          <cell r="A67" t="str">
            <v>651.510</v>
          </cell>
          <cell r="B67" t="str">
            <v>Traït thaình bãø næåïc væîa XM M75 daìy 20</v>
          </cell>
          <cell r="C67" t="str">
            <v>m2</v>
          </cell>
          <cell r="D67">
            <v>7.35</v>
          </cell>
          <cell r="E67">
            <v>0.09</v>
          </cell>
          <cell r="F67">
            <v>23.18</v>
          </cell>
          <cell r="H67">
            <v>0.1</v>
          </cell>
          <cell r="K67">
            <v>0</v>
          </cell>
          <cell r="L67">
            <v>0</v>
          </cell>
          <cell r="M67">
            <v>0</v>
          </cell>
          <cell r="N67">
            <v>0</v>
          </cell>
          <cell r="O67">
            <v>0</v>
          </cell>
          <cell r="P67">
            <v>0</v>
          </cell>
          <cell r="Q67">
            <v>0</v>
          </cell>
          <cell r="R67">
            <v>0</v>
          </cell>
          <cell r="S67">
            <v>0</v>
          </cell>
          <cell r="T67">
            <v>0</v>
          </cell>
          <cell r="U67">
            <v>0</v>
          </cell>
          <cell r="V67">
            <v>0</v>
          </cell>
          <cell r="W67">
            <v>0</v>
          </cell>
          <cell r="X67">
            <v>0</v>
          </cell>
        </row>
        <row r="68">
          <cell r="A68" t="str">
            <v>672.120</v>
          </cell>
          <cell r="B68" t="str">
            <v xml:space="preserve">Laïng bãø næåïc , xê xäøm væîa XM M75 daìy 30 âaïnh maìu </v>
          </cell>
          <cell r="C68" t="str">
            <v>m2</v>
          </cell>
          <cell r="D68">
            <v>8.19</v>
          </cell>
          <cell r="E68">
            <v>0.18</v>
          </cell>
          <cell r="F68">
            <v>46.36</v>
          </cell>
          <cell r="H68">
            <v>0.2</v>
          </cell>
          <cell r="K68">
            <v>0</v>
          </cell>
          <cell r="L68">
            <v>0</v>
          </cell>
          <cell r="M68">
            <v>0</v>
          </cell>
          <cell r="N68">
            <v>0</v>
          </cell>
          <cell r="O68">
            <v>0</v>
          </cell>
          <cell r="P68">
            <v>0</v>
          </cell>
          <cell r="Q68">
            <v>0</v>
          </cell>
          <cell r="R68">
            <v>0</v>
          </cell>
          <cell r="S68">
            <v>0</v>
          </cell>
          <cell r="T68">
            <v>0</v>
          </cell>
          <cell r="U68">
            <v>0</v>
          </cell>
          <cell r="V68">
            <v>0</v>
          </cell>
          <cell r="W68">
            <v>0</v>
          </cell>
          <cell r="X68">
            <v>0</v>
          </cell>
        </row>
        <row r="69">
          <cell r="A69" t="str">
            <v>651.330</v>
          </cell>
          <cell r="B69" t="str">
            <v xml:space="preserve">Âaïnh maìu thaình bãø næåïc bàòng xi màng nguyãn cháút </v>
          </cell>
          <cell r="C69" t="str">
            <v>m2</v>
          </cell>
          <cell r="D69">
            <v>7.35</v>
          </cell>
          <cell r="F69">
            <v>8</v>
          </cell>
          <cell r="K69">
            <v>0</v>
          </cell>
          <cell r="L69">
            <v>0</v>
          </cell>
          <cell r="M69">
            <v>0</v>
          </cell>
          <cell r="N69">
            <v>0</v>
          </cell>
          <cell r="O69">
            <v>0</v>
          </cell>
          <cell r="P69">
            <v>0</v>
          </cell>
          <cell r="Q69">
            <v>0</v>
          </cell>
          <cell r="R69">
            <v>0</v>
          </cell>
          <cell r="S69">
            <v>0</v>
          </cell>
          <cell r="T69">
            <v>0</v>
          </cell>
          <cell r="U69">
            <v>0</v>
          </cell>
          <cell r="V69">
            <v>0</v>
          </cell>
          <cell r="W69">
            <v>0</v>
          </cell>
          <cell r="X69">
            <v>0</v>
          </cell>
        </row>
        <row r="70">
          <cell r="A70" t="str">
            <v>685.130</v>
          </cell>
          <cell r="B70" t="str">
            <v>ÄÚp gaûch men Trung Quäúc loaûi 11x11 khu vãû sinh</v>
          </cell>
          <cell r="C70" t="str">
            <v>m2</v>
          </cell>
          <cell r="D70">
            <v>68.25</v>
          </cell>
          <cell r="E70">
            <v>1.43</v>
          </cell>
          <cell r="F70">
            <v>259.97000000000003</v>
          </cell>
          <cell r="H70">
            <v>1.69</v>
          </cell>
          <cell r="K70">
            <v>0</v>
          </cell>
          <cell r="L70">
            <v>0</v>
          </cell>
          <cell r="M70">
            <v>0</v>
          </cell>
          <cell r="N70">
            <v>0</v>
          </cell>
          <cell r="O70">
            <v>0</v>
          </cell>
          <cell r="P70">
            <v>5664.75</v>
          </cell>
          <cell r="Q70">
            <v>23.89</v>
          </cell>
          <cell r="R70">
            <v>0</v>
          </cell>
          <cell r="S70">
            <v>0</v>
          </cell>
          <cell r="T70">
            <v>0</v>
          </cell>
          <cell r="U70">
            <v>0</v>
          </cell>
          <cell r="V70">
            <v>0</v>
          </cell>
          <cell r="W70">
            <v>0</v>
          </cell>
          <cell r="X70">
            <v>0</v>
          </cell>
        </row>
        <row r="71">
          <cell r="A71" t="str">
            <v>686.110</v>
          </cell>
          <cell r="B71" t="str">
            <v>Laït gaûch vé khu vãû sinh 300x300</v>
          </cell>
          <cell r="C71" t="str">
            <v>m2</v>
          </cell>
          <cell r="D71">
            <v>13.44</v>
          </cell>
          <cell r="E71">
            <v>0.21</v>
          </cell>
          <cell r="F71">
            <v>38.18</v>
          </cell>
          <cell r="H71">
            <v>0.25</v>
          </cell>
          <cell r="K71">
            <v>0</v>
          </cell>
          <cell r="L71">
            <v>0</v>
          </cell>
          <cell r="M71">
            <v>0</v>
          </cell>
          <cell r="N71">
            <v>0</v>
          </cell>
          <cell r="O71">
            <v>13.51</v>
          </cell>
          <cell r="P71">
            <v>0</v>
          </cell>
          <cell r="Q71">
            <v>26.88</v>
          </cell>
          <cell r="R71">
            <v>0</v>
          </cell>
          <cell r="S71">
            <v>0</v>
          </cell>
          <cell r="T71">
            <v>0</v>
          </cell>
          <cell r="U71">
            <v>0</v>
          </cell>
          <cell r="V71">
            <v>0</v>
          </cell>
          <cell r="W71">
            <v>0</v>
          </cell>
          <cell r="X71">
            <v>0</v>
          </cell>
        </row>
        <row r="72">
          <cell r="A72">
            <v>0</v>
          </cell>
          <cell r="B72" t="str">
            <v xml:space="preserve">b, Bãø tæû hoaûi : </v>
          </cell>
          <cell r="C72">
            <v>0</v>
          </cell>
          <cell r="D72">
            <v>0</v>
          </cell>
        </row>
        <row r="73">
          <cell r="A73" t="str">
            <v>221.110</v>
          </cell>
          <cell r="B73" t="str">
            <v xml:space="preserve">Bã täng loït âaï 4x6 M100 bãø tæû hoaûi </v>
          </cell>
          <cell r="C73" t="str">
            <v>m3</v>
          </cell>
          <cell r="D73">
            <v>2.38</v>
          </cell>
          <cell r="E73">
            <v>2.44</v>
          </cell>
          <cell r="F73">
            <v>490</v>
          </cell>
          <cell r="G73">
            <v>1.2</v>
          </cell>
          <cell r="J73">
            <v>2.25</v>
          </cell>
          <cell r="K73">
            <v>0</v>
          </cell>
          <cell r="L73">
            <v>0</v>
          </cell>
          <cell r="M73">
            <v>0</v>
          </cell>
          <cell r="N73">
            <v>0</v>
          </cell>
          <cell r="O73">
            <v>0</v>
          </cell>
          <cell r="P73">
            <v>0</v>
          </cell>
          <cell r="Q73">
            <v>0</v>
          </cell>
          <cell r="R73">
            <v>0</v>
          </cell>
          <cell r="S73">
            <v>0</v>
          </cell>
          <cell r="T73">
            <v>0</v>
          </cell>
          <cell r="U73">
            <v>0</v>
          </cell>
          <cell r="V73">
            <v>0</v>
          </cell>
          <cell r="W73">
            <v>0</v>
          </cell>
          <cell r="X73">
            <v>0</v>
          </cell>
        </row>
        <row r="74">
          <cell r="A74" t="str">
            <v>204.410</v>
          </cell>
          <cell r="B74" t="str">
            <v xml:space="preserve">Xáy tæåìng häú ga væîa XM M75 gaûch âàûc </v>
          </cell>
          <cell r="C74" t="str">
            <v>m3</v>
          </cell>
          <cell r="D74">
            <v>10.3</v>
          </cell>
          <cell r="E74">
            <v>3.09</v>
          </cell>
          <cell r="F74">
            <v>795.83</v>
          </cell>
          <cell r="H74">
            <v>3.45</v>
          </cell>
          <cell r="K74">
            <v>0</v>
          </cell>
          <cell r="L74">
            <v>0</v>
          </cell>
          <cell r="M74">
            <v>8446</v>
          </cell>
          <cell r="N74">
            <v>0</v>
          </cell>
          <cell r="O74">
            <v>0</v>
          </cell>
          <cell r="P74">
            <v>0</v>
          </cell>
          <cell r="Q74">
            <v>0</v>
          </cell>
          <cell r="R74">
            <v>0</v>
          </cell>
          <cell r="S74">
            <v>0</v>
          </cell>
          <cell r="T74">
            <v>0</v>
          </cell>
          <cell r="U74">
            <v>0</v>
          </cell>
          <cell r="V74">
            <v>0</v>
          </cell>
          <cell r="W74">
            <v>0</v>
          </cell>
          <cell r="X74">
            <v>0.03</v>
          </cell>
        </row>
        <row r="75">
          <cell r="A75" t="str">
            <v>651.150</v>
          </cell>
          <cell r="B75" t="str">
            <v>Traït thaình trong bãø tæû hoaûi væîa XM M75 daìy 20</v>
          </cell>
          <cell r="C75" t="str">
            <v>m2</v>
          </cell>
          <cell r="D75">
            <v>65.099999999999994</v>
          </cell>
          <cell r="E75">
            <v>1.5</v>
          </cell>
          <cell r="F75">
            <v>386.33</v>
          </cell>
          <cell r="H75">
            <v>1.68</v>
          </cell>
          <cell r="K75">
            <v>0</v>
          </cell>
          <cell r="L75">
            <v>0</v>
          </cell>
          <cell r="M75">
            <v>0</v>
          </cell>
          <cell r="N75">
            <v>0</v>
          </cell>
          <cell r="O75">
            <v>0</v>
          </cell>
          <cell r="P75">
            <v>0</v>
          </cell>
          <cell r="Q75">
            <v>0</v>
          </cell>
          <cell r="R75">
            <v>0</v>
          </cell>
          <cell r="S75">
            <v>0</v>
          </cell>
          <cell r="T75">
            <v>0</v>
          </cell>
          <cell r="U75">
            <v>0</v>
          </cell>
          <cell r="V75">
            <v>0</v>
          </cell>
          <cell r="W75">
            <v>0</v>
          </cell>
          <cell r="X75">
            <v>0</v>
          </cell>
        </row>
        <row r="76">
          <cell r="A76" t="str">
            <v>651.330</v>
          </cell>
          <cell r="B76" t="str">
            <v xml:space="preserve">Âaïnh maìu bàòng XM nguyãn cháút bãø tæû hoaûi </v>
          </cell>
          <cell r="C76" t="str">
            <v>m2</v>
          </cell>
          <cell r="D76">
            <v>65.099999999999994</v>
          </cell>
          <cell r="F76">
            <v>74</v>
          </cell>
          <cell r="K76">
            <v>0</v>
          </cell>
          <cell r="L76">
            <v>0</v>
          </cell>
          <cell r="M76">
            <v>0</v>
          </cell>
          <cell r="N76">
            <v>0</v>
          </cell>
          <cell r="O76">
            <v>0</v>
          </cell>
          <cell r="P76">
            <v>0</v>
          </cell>
          <cell r="Q76">
            <v>0</v>
          </cell>
          <cell r="R76">
            <v>0</v>
          </cell>
          <cell r="S76">
            <v>0</v>
          </cell>
          <cell r="T76">
            <v>0</v>
          </cell>
          <cell r="U76">
            <v>0</v>
          </cell>
          <cell r="V76">
            <v>0</v>
          </cell>
          <cell r="W76">
            <v>0</v>
          </cell>
          <cell r="X76">
            <v>0</v>
          </cell>
        </row>
        <row r="77">
          <cell r="A77" t="str">
            <v>671.110</v>
          </cell>
          <cell r="B77" t="str">
            <v xml:space="preserve">Laïng âaïy bãø væîa XM M75 daìy 20 âaïnh maìu </v>
          </cell>
          <cell r="C77" t="str">
            <v>m2</v>
          </cell>
          <cell r="D77">
            <v>8.64</v>
          </cell>
          <cell r="E77">
            <v>0.22</v>
          </cell>
          <cell r="F77">
            <v>56.66</v>
          </cell>
          <cell r="H77">
            <v>0.25</v>
          </cell>
          <cell r="K77">
            <v>0</v>
          </cell>
          <cell r="L77">
            <v>0</v>
          </cell>
          <cell r="M77">
            <v>0</v>
          </cell>
          <cell r="N77">
            <v>0</v>
          </cell>
          <cell r="O77">
            <v>0</v>
          </cell>
          <cell r="P77">
            <v>0</v>
          </cell>
          <cell r="Q77">
            <v>0</v>
          </cell>
          <cell r="R77">
            <v>0</v>
          </cell>
          <cell r="S77">
            <v>0</v>
          </cell>
          <cell r="T77">
            <v>0</v>
          </cell>
          <cell r="U77">
            <v>0</v>
          </cell>
          <cell r="V77">
            <v>0</v>
          </cell>
          <cell r="W77">
            <v>0</v>
          </cell>
          <cell r="X77">
            <v>0</v>
          </cell>
        </row>
        <row r="78">
          <cell r="A78" t="str">
            <v>651.130</v>
          </cell>
          <cell r="B78" t="str">
            <v>Traït thaình ngoaìi bãø tæû hoaûi væîa XM M50 daìy 15</v>
          </cell>
          <cell r="C78" t="str">
            <v>m2</v>
          </cell>
          <cell r="D78">
            <v>15.08</v>
          </cell>
          <cell r="E78">
            <v>0.26</v>
          </cell>
          <cell r="F78">
            <v>47.27</v>
          </cell>
          <cell r="H78">
            <v>0.31</v>
          </cell>
          <cell r="K78">
            <v>0</v>
          </cell>
          <cell r="L78">
            <v>0</v>
          </cell>
          <cell r="M78">
            <v>0</v>
          </cell>
          <cell r="N78">
            <v>0</v>
          </cell>
          <cell r="O78">
            <v>0</v>
          </cell>
          <cell r="P78">
            <v>0</v>
          </cell>
          <cell r="Q78">
            <v>0</v>
          </cell>
          <cell r="R78">
            <v>0</v>
          </cell>
          <cell r="S78">
            <v>0</v>
          </cell>
          <cell r="T78">
            <v>0</v>
          </cell>
          <cell r="U78">
            <v>0</v>
          </cell>
          <cell r="V78">
            <v>0</v>
          </cell>
          <cell r="W78">
            <v>0</v>
          </cell>
          <cell r="X78">
            <v>0</v>
          </cell>
        </row>
        <row r="79">
          <cell r="A79" t="str">
            <v>300.510</v>
          </cell>
          <cell r="B79" t="str">
            <v xml:space="preserve">Bã täng táúm âan M200 âaï 1x2 âuïc sàôn </v>
          </cell>
          <cell r="C79" t="str">
            <v>m3</v>
          </cell>
          <cell r="D79">
            <v>1.38</v>
          </cell>
          <cell r="E79">
            <v>1.4</v>
          </cell>
          <cell r="F79">
            <v>455.28</v>
          </cell>
          <cell r="G79">
            <v>0.57999999999999996</v>
          </cell>
          <cell r="I79">
            <v>1.18</v>
          </cell>
          <cell r="K79">
            <v>0</v>
          </cell>
          <cell r="L79">
            <v>0</v>
          </cell>
          <cell r="M79">
            <v>0</v>
          </cell>
          <cell r="N79">
            <v>0</v>
          </cell>
          <cell r="O79">
            <v>0</v>
          </cell>
          <cell r="P79">
            <v>0</v>
          </cell>
          <cell r="Q79">
            <v>0</v>
          </cell>
          <cell r="R79">
            <v>0</v>
          </cell>
          <cell r="S79">
            <v>0</v>
          </cell>
          <cell r="T79">
            <v>0</v>
          </cell>
          <cell r="U79">
            <v>0</v>
          </cell>
          <cell r="V79">
            <v>0</v>
          </cell>
          <cell r="W79">
            <v>0</v>
          </cell>
          <cell r="X79">
            <v>0.02</v>
          </cell>
        </row>
        <row r="80">
          <cell r="A80">
            <v>0</v>
          </cell>
          <cell r="B80" t="str">
            <v xml:space="preserve">c, Bãúp : </v>
          </cell>
          <cell r="C80">
            <v>0</v>
          </cell>
          <cell r="D80">
            <v>0</v>
          </cell>
        </row>
        <row r="81">
          <cell r="A81" t="str">
            <v>204.410</v>
          </cell>
          <cell r="B81" t="str">
            <v xml:space="preserve">Xáy tæåìng 110 væîa XM M50 gaûch âàûc </v>
          </cell>
          <cell r="C81" t="str">
            <v>m3</v>
          </cell>
          <cell r="D81">
            <v>0.75</v>
          </cell>
          <cell r="E81">
            <v>0.23</v>
          </cell>
          <cell r="F81">
            <v>41.81</v>
          </cell>
          <cell r="H81">
            <v>0.27</v>
          </cell>
          <cell r="K81">
            <v>0</v>
          </cell>
          <cell r="L81">
            <v>0</v>
          </cell>
          <cell r="M81">
            <v>615</v>
          </cell>
          <cell r="N81">
            <v>0</v>
          </cell>
          <cell r="O81">
            <v>0</v>
          </cell>
          <cell r="P81">
            <v>0</v>
          </cell>
          <cell r="Q81">
            <v>0</v>
          </cell>
          <cell r="R81">
            <v>0</v>
          </cell>
          <cell r="S81">
            <v>0</v>
          </cell>
          <cell r="T81">
            <v>0</v>
          </cell>
          <cell r="U81">
            <v>0</v>
          </cell>
          <cell r="V81">
            <v>0</v>
          </cell>
          <cell r="W81">
            <v>0</v>
          </cell>
          <cell r="X81">
            <v>0</v>
          </cell>
        </row>
        <row r="82">
          <cell r="A82" t="str">
            <v>651.130</v>
          </cell>
          <cell r="B82" t="str">
            <v xml:space="preserve">Traït tæåìng væîa XM M75 bãû bãúp </v>
          </cell>
          <cell r="C82" t="str">
            <v>m2</v>
          </cell>
          <cell r="D82">
            <v>13.72</v>
          </cell>
          <cell r="E82">
            <v>0.23</v>
          </cell>
          <cell r="F82">
            <v>59.24</v>
          </cell>
          <cell r="H82">
            <v>0.26</v>
          </cell>
          <cell r="K82">
            <v>0</v>
          </cell>
          <cell r="L82">
            <v>0</v>
          </cell>
          <cell r="M82">
            <v>0</v>
          </cell>
          <cell r="N82">
            <v>0</v>
          </cell>
          <cell r="O82">
            <v>0</v>
          </cell>
          <cell r="P82">
            <v>0</v>
          </cell>
          <cell r="Q82">
            <v>0</v>
          </cell>
          <cell r="R82">
            <v>0</v>
          </cell>
          <cell r="S82">
            <v>0</v>
          </cell>
          <cell r="T82">
            <v>0</v>
          </cell>
          <cell r="U82">
            <v>0</v>
          </cell>
          <cell r="V82">
            <v>0</v>
          </cell>
          <cell r="W82">
            <v>0</v>
          </cell>
          <cell r="X82">
            <v>0</v>
          </cell>
        </row>
        <row r="83">
          <cell r="A83" t="str">
            <v>701.110</v>
          </cell>
          <cell r="B83" t="str">
            <v xml:space="preserve">Queït väi thaình bãû bãúp 1 tràõng 2 maìu </v>
          </cell>
          <cell r="C83" t="str">
            <v>m2</v>
          </cell>
          <cell r="D83">
            <v>13.72</v>
          </cell>
          <cell r="E83">
            <v>0</v>
          </cell>
          <cell r="K83">
            <v>0</v>
          </cell>
          <cell r="L83">
            <v>0</v>
          </cell>
          <cell r="M83">
            <v>0</v>
          </cell>
          <cell r="N83">
            <v>0</v>
          </cell>
          <cell r="O83">
            <v>0</v>
          </cell>
          <cell r="P83">
            <v>0</v>
          </cell>
          <cell r="Q83">
            <v>0</v>
          </cell>
          <cell r="R83">
            <v>0.27</v>
          </cell>
          <cell r="S83">
            <v>4.12</v>
          </cell>
          <cell r="T83">
            <v>0</v>
          </cell>
          <cell r="U83">
            <v>0</v>
          </cell>
          <cell r="V83">
            <v>0</v>
          </cell>
          <cell r="W83">
            <v>0</v>
          </cell>
          <cell r="X83">
            <v>0</v>
          </cell>
        </row>
        <row r="84">
          <cell r="A84" t="str">
            <v>300.510</v>
          </cell>
          <cell r="B84" t="str">
            <v xml:space="preserve">Bã täng táúm âan bãû bãúp </v>
          </cell>
          <cell r="C84" t="str">
            <v>m3</v>
          </cell>
          <cell r="D84">
            <v>0.34</v>
          </cell>
          <cell r="E84">
            <v>0.35</v>
          </cell>
          <cell r="F84">
            <v>113.82</v>
          </cell>
          <cell r="G84">
            <v>0.14000000000000001</v>
          </cell>
          <cell r="I84">
            <v>0.28999999999999998</v>
          </cell>
          <cell r="K84">
            <v>0</v>
          </cell>
          <cell r="L84">
            <v>0</v>
          </cell>
          <cell r="M84">
            <v>0</v>
          </cell>
          <cell r="N84">
            <v>0</v>
          </cell>
          <cell r="O84">
            <v>0</v>
          </cell>
          <cell r="P84">
            <v>0</v>
          </cell>
          <cell r="Q84">
            <v>0</v>
          </cell>
          <cell r="R84">
            <v>0</v>
          </cell>
          <cell r="S84">
            <v>0</v>
          </cell>
          <cell r="T84">
            <v>0</v>
          </cell>
          <cell r="U84">
            <v>0</v>
          </cell>
          <cell r="V84">
            <v>0</v>
          </cell>
          <cell r="W84">
            <v>0</v>
          </cell>
          <cell r="X84">
            <v>0.01</v>
          </cell>
        </row>
        <row r="85">
          <cell r="A85" t="str">
            <v>651.320</v>
          </cell>
          <cell r="B85" t="str">
            <v>Traït thaình dæåïi vaì trãn bãû bãúp væîa XM M75 daìy 15</v>
          </cell>
          <cell r="C85" t="str">
            <v>m2</v>
          </cell>
          <cell r="D85">
            <v>9.8000000000000007</v>
          </cell>
          <cell r="E85">
            <v>0.18</v>
          </cell>
          <cell r="F85">
            <v>46.36</v>
          </cell>
          <cell r="H85">
            <v>0.2</v>
          </cell>
          <cell r="K85">
            <v>0</v>
          </cell>
          <cell r="L85">
            <v>0</v>
          </cell>
          <cell r="M85">
            <v>0</v>
          </cell>
          <cell r="N85">
            <v>0</v>
          </cell>
          <cell r="O85">
            <v>0</v>
          </cell>
          <cell r="P85">
            <v>0</v>
          </cell>
          <cell r="Q85">
            <v>0</v>
          </cell>
          <cell r="R85">
            <v>0</v>
          </cell>
          <cell r="S85">
            <v>0</v>
          </cell>
          <cell r="T85">
            <v>0</v>
          </cell>
          <cell r="U85">
            <v>0</v>
          </cell>
          <cell r="V85">
            <v>0</v>
          </cell>
          <cell r="W85">
            <v>0</v>
          </cell>
          <cell r="X85">
            <v>0</v>
          </cell>
        </row>
        <row r="86">
          <cell r="A86" t="str">
            <v>651.330</v>
          </cell>
          <cell r="B86" t="str">
            <v xml:space="preserve">Âaïnh maìu màût trãn bãû bãúp </v>
          </cell>
          <cell r="C86" t="str">
            <v>m2</v>
          </cell>
          <cell r="D86">
            <v>4.9000000000000004</v>
          </cell>
          <cell r="K86">
            <v>0</v>
          </cell>
          <cell r="L86">
            <v>0</v>
          </cell>
          <cell r="M86">
            <v>0</v>
          </cell>
          <cell r="N86">
            <v>0</v>
          </cell>
          <cell r="O86">
            <v>0</v>
          </cell>
          <cell r="P86">
            <v>0</v>
          </cell>
          <cell r="Q86">
            <v>0</v>
          </cell>
          <cell r="R86">
            <v>0</v>
          </cell>
          <cell r="S86">
            <v>0</v>
          </cell>
          <cell r="T86">
            <v>0</v>
          </cell>
          <cell r="U86">
            <v>0</v>
          </cell>
          <cell r="V86">
            <v>0</v>
          </cell>
          <cell r="W86">
            <v>0</v>
          </cell>
          <cell r="X86">
            <v>0</v>
          </cell>
        </row>
        <row r="87">
          <cell r="A87">
            <v>0</v>
          </cell>
          <cell r="B87" t="str">
            <v>d, Häú ga :</v>
          </cell>
          <cell r="C87">
            <v>0</v>
          </cell>
          <cell r="D87">
            <v>0</v>
          </cell>
        </row>
        <row r="88">
          <cell r="A88" t="str">
            <v>221.110</v>
          </cell>
          <cell r="B88" t="str">
            <v>Bã täng loït âaï 4x6 M50</v>
          </cell>
          <cell r="C88" t="str">
            <v>m3</v>
          </cell>
          <cell r="D88">
            <v>0.56999999999999995</v>
          </cell>
          <cell r="E88">
            <v>0.57999999999999996</v>
          </cell>
          <cell r="F88">
            <v>90</v>
          </cell>
          <cell r="G88">
            <v>0.25</v>
          </cell>
          <cell r="J88">
            <v>0.43</v>
          </cell>
          <cell r="K88">
            <v>0</v>
          </cell>
          <cell r="L88">
            <v>0</v>
          </cell>
          <cell r="M88">
            <v>0</v>
          </cell>
          <cell r="N88">
            <v>0</v>
          </cell>
          <cell r="O88">
            <v>0</v>
          </cell>
          <cell r="P88">
            <v>0</v>
          </cell>
          <cell r="Q88">
            <v>0</v>
          </cell>
          <cell r="R88">
            <v>0</v>
          </cell>
          <cell r="S88">
            <v>0</v>
          </cell>
          <cell r="T88">
            <v>0</v>
          </cell>
          <cell r="U88">
            <v>0</v>
          </cell>
          <cell r="V88">
            <v>0</v>
          </cell>
          <cell r="W88">
            <v>0</v>
          </cell>
          <cell r="X88">
            <v>0</v>
          </cell>
        </row>
        <row r="89">
          <cell r="A89" t="str">
            <v>204.410</v>
          </cell>
          <cell r="B89" t="str">
            <v>Xáy tæåìng 110 häú ga væîa XM M75</v>
          </cell>
          <cell r="C89" t="str">
            <v>m3</v>
          </cell>
          <cell r="D89">
            <v>1.08</v>
          </cell>
          <cell r="E89">
            <v>0.32</v>
          </cell>
          <cell r="F89">
            <v>82.42</v>
          </cell>
          <cell r="H89">
            <v>0.36</v>
          </cell>
          <cell r="K89">
            <v>0</v>
          </cell>
          <cell r="L89">
            <v>0</v>
          </cell>
          <cell r="M89">
            <v>885.6</v>
          </cell>
          <cell r="N89">
            <v>0</v>
          </cell>
          <cell r="O89">
            <v>0</v>
          </cell>
          <cell r="P89">
            <v>0</v>
          </cell>
          <cell r="Q89">
            <v>0</v>
          </cell>
          <cell r="R89">
            <v>0</v>
          </cell>
          <cell r="S89">
            <v>0</v>
          </cell>
          <cell r="T89">
            <v>0</v>
          </cell>
          <cell r="U89">
            <v>0</v>
          </cell>
          <cell r="V89">
            <v>0</v>
          </cell>
          <cell r="W89">
            <v>0</v>
          </cell>
          <cell r="X89">
            <v>0</v>
          </cell>
        </row>
        <row r="90">
          <cell r="A90" t="str">
            <v>651.130</v>
          </cell>
          <cell r="B90" t="str">
            <v>Traït thaình trong vaì ngoaìi häú ga væîa XM M50 daìy 15</v>
          </cell>
          <cell r="C90" t="str">
            <v>m2</v>
          </cell>
          <cell r="D90">
            <v>19.600000000000001</v>
          </cell>
          <cell r="E90">
            <v>0.33</v>
          </cell>
          <cell r="F90">
            <v>59.99</v>
          </cell>
          <cell r="H90">
            <v>0.39</v>
          </cell>
          <cell r="K90">
            <v>0</v>
          </cell>
          <cell r="L90">
            <v>0</v>
          </cell>
          <cell r="M90">
            <v>0</v>
          </cell>
          <cell r="N90">
            <v>0</v>
          </cell>
          <cell r="O90">
            <v>0</v>
          </cell>
          <cell r="P90">
            <v>0</v>
          </cell>
          <cell r="Q90">
            <v>0</v>
          </cell>
          <cell r="R90">
            <v>0</v>
          </cell>
          <cell r="S90">
            <v>0</v>
          </cell>
          <cell r="T90">
            <v>0</v>
          </cell>
          <cell r="U90">
            <v>0</v>
          </cell>
          <cell r="V90">
            <v>0</v>
          </cell>
          <cell r="W90">
            <v>0</v>
          </cell>
          <cell r="X90">
            <v>0</v>
          </cell>
        </row>
        <row r="91">
          <cell r="A91" t="str">
            <v>300.510</v>
          </cell>
          <cell r="B91" t="str">
            <v xml:space="preserve">Bã täng táúm âan M200 âaï 1x2 </v>
          </cell>
          <cell r="C91" t="str">
            <v>m3</v>
          </cell>
          <cell r="D91">
            <v>0.24</v>
          </cell>
          <cell r="E91">
            <v>0.24</v>
          </cell>
          <cell r="F91">
            <v>78.05</v>
          </cell>
          <cell r="G91">
            <v>0.1</v>
          </cell>
          <cell r="I91">
            <v>0.2</v>
          </cell>
          <cell r="K91">
            <v>0</v>
          </cell>
          <cell r="L91">
            <v>0</v>
          </cell>
          <cell r="M91">
            <v>0</v>
          </cell>
          <cell r="N91">
            <v>0</v>
          </cell>
          <cell r="O91">
            <v>0</v>
          </cell>
          <cell r="P91">
            <v>0</v>
          </cell>
          <cell r="Q91">
            <v>0</v>
          </cell>
          <cell r="R91">
            <v>0</v>
          </cell>
          <cell r="S91">
            <v>0</v>
          </cell>
          <cell r="T91">
            <v>0</v>
          </cell>
          <cell r="U91">
            <v>0</v>
          </cell>
          <cell r="V91">
            <v>0</v>
          </cell>
          <cell r="W91">
            <v>0</v>
          </cell>
          <cell r="X91">
            <v>0</v>
          </cell>
        </row>
        <row r="92">
          <cell r="A92">
            <v>0</v>
          </cell>
          <cell r="B92" t="str">
            <v xml:space="preserve">V. THAÏP NÆÅÏC </v>
          </cell>
          <cell r="C92">
            <v>0</v>
          </cell>
          <cell r="D92">
            <v>0</v>
          </cell>
          <cell r="F92">
            <v>3249.1</v>
          </cell>
          <cell r="G92">
            <v>3.69</v>
          </cell>
          <cell r="H92">
            <v>2.11</v>
          </cell>
          <cell r="I92">
            <v>6.3500000000000005</v>
          </cell>
          <cell r="J92">
            <v>1.1000000000000001</v>
          </cell>
          <cell r="K92">
            <v>0</v>
          </cell>
          <cell r="L92">
            <v>0</v>
          </cell>
          <cell r="M92">
            <v>1385.8</v>
          </cell>
          <cell r="N92">
            <v>0</v>
          </cell>
          <cell r="O92">
            <v>0</v>
          </cell>
          <cell r="P92">
            <v>0</v>
          </cell>
          <cell r="Q92">
            <v>0</v>
          </cell>
          <cell r="R92">
            <v>0.83</v>
          </cell>
          <cell r="S92">
            <v>12.49</v>
          </cell>
          <cell r="T92">
            <v>0</v>
          </cell>
          <cell r="U92">
            <v>0</v>
          </cell>
          <cell r="V92">
            <v>0</v>
          </cell>
          <cell r="W92">
            <v>0</v>
          </cell>
          <cell r="X92">
            <v>0.8600000000000001</v>
          </cell>
        </row>
        <row r="93">
          <cell r="A93" t="str">
            <v>221.110</v>
          </cell>
          <cell r="B93" t="str">
            <v>Bã täng loït moïng âaï 4x6 M100</v>
          </cell>
          <cell r="C93" t="str">
            <v>m3</v>
          </cell>
          <cell r="D93">
            <v>1.1599999999999999</v>
          </cell>
          <cell r="E93">
            <v>1.19</v>
          </cell>
          <cell r="F93">
            <v>239</v>
          </cell>
          <cell r="G93">
            <v>0.57999999999999996</v>
          </cell>
          <cell r="J93">
            <v>1.1000000000000001</v>
          </cell>
          <cell r="K93">
            <v>0</v>
          </cell>
          <cell r="L93">
            <v>0</v>
          </cell>
          <cell r="M93">
            <v>0</v>
          </cell>
          <cell r="N93">
            <v>0</v>
          </cell>
          <cell r="O93">
            <v>0</v>
          </cell>
          <cell r="P93">
            <v>0</v>
          </cell>
          <cell r="Q93">
            <v>0</v>
          </cell>
          <cell r="R93">
            <v>0</v>
          </cell>
          <cell r="S93">
            <v>0</v>
          </cell>
          <cell r="T93">
            <v>0</v>
          </cell>
          <cell r="U93">
            <v>0</v>
          </cell>
          <cell r="V93">
            <v>0</v>
          </cell>
          <cell r="W93">
            <v>0</v>
          </cell>
          <cell r="X93">
            <v>0</v>
          </cell>
        </row>
        <row r="94">
          <cell r="A94" t="str">
            <v>221.340</v>
          </cell>
          <cell r="B94" t="str">
            <v>Bã täng moïng cäüt M200 âaï 1x2</v>
          </cell>
          <cell r="C94" t="str">
            <v>m3</v>
          </cell>
          <cell r="D94">
            <v>4.29</v>
          </cell>
          <cell r="E94">
            <v>4.4000000000000004</v>
          </cell>
          <cell r="F94">
            <v>1430.88</v>
          </cell>
          <cell r="G94">
            <v>1.81</v>
          </cell>
          <cell r="I94">
            <v>3.7</v>
          </cell>
          <cell r="K94">
            <v>0</v>
          </cell>
          <cell r="L94">
            <v>0</v>
          </cell>
          <cell r="M94">
            <v>0</v>
          </cell>
          <cell r="N94">
            <v>0</v>
          </cell>
          <cell r="O94">
            <v>0</v>
          </cell>
          <cell r="P94">
            <v>0</v>
          </cell>
          <cell r="Q94">
            <v>0</v>
          </cell>
          <cell r="R94">
            <v>0</v>
          </cell>
          <cell r="S94">
            <v>0</v>
          </cell>
          <cell r="T94">
            <v>0</v>
          </cell>
          <cell r="U94">
            <v>0</v>
          </cell>
          <cell r="V94">
            <v>0</v>
          </cell>
          <cell r="W94">
            <v>0</v>
          </cell>
          <cell r="X94">
            <v>7.0000000000000007E-2</v>
          </cell>
        </row>
        <row r="95">
          <cell r="A95" t="str">
            <v>226.210</v>
          </cell>
          <cell r="B95" t="str">
            <v xml:space="preserve">Bã täng thaïp næåïc M200 âaï 1x2 </v>
          </cell>
          <cell r="C95" t="str">
            <v>m3</v>
          </cell>
          <cell r="D95">
            <v>2.73</v>
          </cell>
          <cell r="E95">
            <v>2.8</v>
          </cell>
          <cell r="F95">
            <v>910.56</v>
          </cell>
          <cell r="G95">
            <v>1.1499999999999999</v>
          </cell>
          <cell r="I95">
            <v>2.35</v>
          </cell>
          <cell r="K95">
            <v>0</v>
          </cell>
          <cell r="L95">
            <v>0</v>
          </cell>
          <cell r="M95">
            <v>0</v>
          </cell>
          <cell r="N95">
            <v>0</v>
          </cell>
          <cell r="O95">
            <v>0</v>
          </cell>
          <cell r="P95">
            <v>0</v>
          </cell>
          <cell r="Q95">
            <v>0</v>
          </cell>
          <cell r="R95">
            <v>0</v>
          </cell>
          <cell r="S95">
            <v>0</v>
          </cell>
          <cell r="T95">
            <v>0</v>
          </cell>
          <cell r="U95">
            <v>0</v>
          </cell>
          <cell r="V95">
            <v>0</v>
          </cell>
          <cell r="W95">
            <v>0</v>
          </cell>
          <cell r="X95">
            <v>0.76</v>
          </cell>
        </row>
        <row r="96">
          <cell r="A96" t="str">
            <v>204.420</v>
          </cell>
          <cell r="B96" t="str">
            <v>Xáy thaình thaïp næåïc gaûch âàûc væîa XM M75 daìy 20</v>
          </cell>
          <cell r="C96" t="str">
            <v>m3</v>
          </cell>
          <cell r="D96">
            <v>1.69</v>
          </cell>
          <cell r="E96">
            <v>0.51</v>
          </cell>
          <cell r="F96">
            <v>131.35</v>
          </cell>
          <cell r="H96">
            <v>0.56999999999999995</v>
          </cell>
          <cell r="K96">
            <v>0</v>
          </cell>
          <cell r="L96">
            <v>0</v>
          </cell>
          <cell r="M96">
            <v>1385.8</v>
          </cell>
          <cell r="N96">
            <v>0</v>
          </cell>
          <cell r="O96">
            <v>0</v>
          </cell>
          <cell r="P96">
            <v>0</v>
          </cell>
          <cell r="Q96">
            <v>0</v>
          </cell>
          <cell r="R96">
            <v>0</v>
          </cell>
          <cell r="S96">
            <v>0</v>
          </cell>
          <cell r="T96">
            <v>0</v>
          </cell>
          <cell r="U96">
            <v>0</v>
          </cell>
          <cell r="V96">
            <v>0</v>
          </cell>
          <cell r="W96">
            <v>0</v>
          </cell>
          <cell r="X96">
            <v>0.02</v>
          </cell>
        </row>
        <row r="97">
          <cell r="A97" t="str">
            <v>300.510</v>
          </cell>
          <cell r="B97" t="str">
            <v xml:space="preserve">Bã täng táúm âan âáûy bãø M200 âaï 1x2 </v>
          </cell>
          <cell r="C97" t="str">
            <v>m3</v>
          </cell>
          <cell r="D97">
            <v>0.35</v>
          </cell>
          <cell r="E97">
            <v>0.36</v>
          </cell>
          <cell r="F97">
            <v>117.07</v>
          </cell>
          <cell r="G97">
            <v>0.15</v>
          </cell>
          <cell r="I97">
            <v>0.3</v>
          </cell>
          <cell r="K97">
            <v>0</v>
          </cell>
          <cell r="L97">
            <v>0</v>
          </cell>
          <cell r="M97">
            <v>0</v>
          </cell>
          <cell r="N97">
            <v>0</v>
          </cell>
          <cell r="O97">
            <v>0</v>
          </cell>
          <cell r="P97">
            <v>0</v>
          </cell>
          <cell r="Q97">
            <v>0</v>
          </cell>
          <cell r="R97">
            <v>0</v>
          </cell>
          <cell r="S97">
            <v>0</v>
          </cell>
          <cell r="T97">
            <v>0</v>
          </cell>
          <cell r="U97">
            <v>0</v>
          </cell>
          <cell r="V97">
            <v>0</v>
          </cell>
          <cell r="W97">
            <v>0</v>
          </cell>
          <cell r="X97">
            <v>0.01</v>
          </cell>
        </row>
        <row r="98">
          <cell r="A98" t="str">
            <v>651.140</v>
          </cell>
          <cell r="B98" t="str">
            <v>Traït thaình trong bãø næåïc 2 låïp væîa XM M75</v>
          </cell>
          <cell r="C98" t="str">
            <v>m2</v>
          </cell>
          <cell r="D98">
            <v>21.83</v>
          </cell>
          <cell r="E98">
            <v>0.37</v>
          </cell>
          <cell r="F98">
            <v>95.29</v>
          </cell>
          <cell r="H98">
            <v>0.41</v>
          </cell>
          <cell r="K98">
            <v>0</v>
          </cell>
          <cell r="L98">
            <v>0</v>
          </cell>
          <cell r="M98">
            <v>0</v>
          </cell>
          <cell r="N98">
            <v>0</v>
          </cell>
          <cell r="O98">
            <v>0</v>
          </cell>
          <cell r="P98">
            <v>0</v>
          </cell>
          <cell r="Q98">
            <v>0</v>
          </cell>
          <cell r="R98">
            <v>0</v>
          </cell>
          <cell r="S98">
            <v>0</v>
          </cell>
          <cell r="T98">
            <v>0</v>
          </cell>
          <cell r="U98">
            <v>0</v>
          </cell>
          <cell r="V98">
            <v>0</v>
          </cell>
          <cell r="W98">
            <v>0</v>
          </cell>
          <cell r="X98">
            <v>0</v>
          </cell>
        </row>
        <row r="99">
          <cell r="A99" t="str">
            <v>651.330</v>
          </cell>
          <cell r="B99" t="str">
            <v xml:space="preserve">Âaïnh maìu bàòng XM nguyãn cháút thaình bãø </v>
          </cell>
          <cell r="C99" t="str">
            <v>m2</v>
          </cell>
          <cell r="D99">
            <v>21.83</v>
          </cell>
          <cell r="F99">
            <v>25</v>
          </cell>
          <cell r="K99">
            <v>0</v>
          </cell>
          <cell r="L99">
            <v>0</v>
          </cell>
          <cell r="M99">
            <v>0</v>
          </cell>
          <cell r="N99">
            <v>0</v>
          </cell>
          <cell r="O99">
            <v>0</v>
          </cell>
          <cell r="P99">
            <v>0</v>
          </cell>
          <cell r="Q99">
            <v>0</v>
          </cell>
          <cell r="R99">
            <v>0</v>
          </cell>
          <cell r="S99">
            <v>0</v>
          </cell>
          <cell r="T99">
            <v>0</v>
          </cell>
          <cell r="U99">
            <v>0</v>
          </cell>
          <cell r="V99">
            <v>0</v>
          </cell>
          <cell r="W99">
            <v>0</v>
          </cell>
          <cell r="X99">
            <v>0</v>
          </cell>
        </row>
        <row r="100">
          <cell r="A100" t="str">
            <v>672.120</v>
          </cell>
          <cell r="B100" t="str">
            <v xml:space="preserve">Laïng âaïy bãø væîa XM M75 daìy 20 âaïnh maìu </v>
          </cell>
          <cell r="C100" t="str">
            <v>m2</v>
          </cell>
          <cell r="D100">
            <v>5.76</v>
          </cell>
          <cell r="E100">
            <v>0.13</v>
          </cell>
          <cell r="F100">
            <v>33.479999999999997</v>
          </cell>
          <cell r="H100">
            <v>0.15</v>
          </cell>
          <cell r="K100">
            <v>0</v>
          </cell>
          <cell r="L100">
            <v>0</v>
          </cell>
          <cell r="M100">
            <v>0</v>
          </cell>
          <cell r="N100">
            <v>0</v>
          </cell>
          <cell r="O100">
            <v>0</v>
          </cell>
          <cell r="P100">
            <v>0</v>
          </cell>
          <cell r="Q100">
            <v>0</v>
          </cell>
          <cell r="R100">
            <v>0</v>
          </cell>
          <cell r="S100">
            <v>0</v>
          </cell>
          <cell r="T100">
            <v>0</v>
          </cell>
          <cell r="U100">
            <v>0</v>
          </cell>
          <cell r="V100">
            <v>0</v>
          </cell>
          <cell r="W100">
            <v>0</v>
          </cell>
          <cell r="X100">
            <v>0</v>
          </cell>
        </row>
        <row r="101">
          <cell r="A101" t="str">
            <v>651.220</v>
          </cell>
          <cell r="B101" t="str">
            <v>Traït cäüt thaïp næåïc væîa XM M75 daìy 15</v>
          </cell>
          <cell r="C101" t="str">
            <v>m2</v>
          </cell>
          <cell r="D101">
            <v>12.8</v>
          </cell>
          <cell r="E101">
            <v>0.23</v>
          </cell>
          <cell r="F101">
            <v>59.24</v>
          </cell>
          <cell r="H101">
            <v>0.26</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row>
        <row r="102">
          <cell r="A102" t="str">
            <v>651.310</v>
          </cell>
          <cell r="B102" t="str">
            <v>Traït dáöm væîa XM M75 daìy 15 : Dáöm DB1</v>
          </cell>
          <cell r="C102" t="str">
            <v>m2</v>
          </cell>
          <cell r="D102">
            <v>9.6</v>
          </cell>
          <cell r="E102">
            <v>0.17</v>
          </cell>
          <cell r="F102">
            <v>43.78</v>
          </cell>
          <cell r="H102">
            <v>0.19</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row>
        <row r="103">
          <cell r="A103" t="str">
            <v>651.320</v>
          </cell>
          <cell r="B103" t="str">
            <v>Traït âaïy bãø væîa XM M75 daìy 15</v>
          </cell>
          <cell r="C103" t="str">
            <v>m2</v>
          </cell>
          <cell r="D103">
            <v>6.76</v>
          </cell>
          <cell r="E103">
            <v>0.12</v>
          </cell>
          <cell r="F103">
            <v>30.91</v>
          </cell>
          <cell r="H103">
            <v>0.13</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row>
        <row r="104">
          <cell r="A104" t="str">
            <v>651.140</v>
          </cell>
          <cell r="B104" t="str">
            <v>Traït thaình ngoaìi bãø væîa XM M75 daìy 15</v>
          </cell>
          <cell r="C104" t="str">
            <v>m2</v>
          </cell>
          <cell r="D104">
            <v>12.48</v>
          </cell>
          <cell r="E104">
            <v>0.21</v>
          </cell>
          <cell r="F104">
            <v>54.09</v>
          </cell>
          <cell r="H104">
            <v>0.23</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row>
        <row r="105">
          <cell r="A105" t="str">
            <v>651.510</v>
          </cell>
          <cell r="B105" t="str">
            <v>Traït âan væîa XM M50 daìy 15</v>
          </cell>
          <cell r="C105" t="str">
            <v>m2</v>
          </cell>
          <cell r="D105">
            <v>11.52</v>
          </cell>
          <cell r="E105">
            <v>0.14000000000000001</v>
          </cell>
          <cell r="F105">
            <v>25.45</v>
          </cell>
          <cell r="H105">
            <v>0.17</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row>
        <row r="106">
          <cell r="A106" t="str">
            <v>651.330</v>
          </cell>
          <cell r="B106" t="str">
            <v xml:space="preserve">Traït XM nguyãn cháút vaìo cáúu kiãûn bã täng </v>
          </cell>
          <cell r="C106" t="str">
            <v>m2</v>
          </cell>
          <cell r="D106">
            <v>46.44</v>
          </cell>
          <cell r="F106">
            <v>53</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row>
        <row r="107">
          <cell r="A107" t="str">
            <v>701.110</v>
          </cell>
          <cell r="B107" t="str">
            <v xml:space="preserve">Queït väi bãø næåïc 1 tràõng 2 maìu </v>
          </cell>
          <cell r="C107" t="str">
            <v>m2</v>
          </cell>
          <cell r="D107">
            <v>41.64</v>
          </cell>
          <cell r="E107">
            <v>0</v>
          </cell>
          <cell r="K107">
            <v>0</v>
          </cell>
          <cell r="L107">
            <v>0</v>
          </cell>
          <cell r="M107">
            <v>0</v>
          </cell>
          <cell r="N107">
            <v>0</v>
          </cell>
          <cell r="O107">
            <v>0</v>
          </cell>
          <cell r="P107">
            <v>0</v>
          </cell>
          <cell r="Q107">
            <v>0</v>
          </cell>
          <cell r="R107">
            <v>0.83</v>
          </cell>
          <cell r="S107">
            <v>12.49</v>
          </cell>
          <cell r="T107">
            <v>0</v>
          </cell>
          <cell r="U107">
            <v>0</v>
          </cell>
          <cell r="V107">
            <v>0</v>
          </cell>
          <cell r="W107">
            <v>0</v>
          </cell>
          <cell r="X107">
            <v>0</v>
          </cell>
        </row>
        <row r="108">
          <cell r="A108">
            <v>0</v>
          </cell>
          <cell r="B108" t="str">
            <v xml:space="preserve">VIII. HAÌNG RAÌO - CÄØNG NGOÎ </v>
          </cell>
          <cell r="C108">
            <v>0</v>
          </cell>
          <cell r="D108">
            <v>0</v>
          </cell>
          <cell r="F108">
            <v>1569.02</v>
          </cell>
          <cell r="G108">
            <v>1.3599999999999999</v>
          </cell>
          <cell r="H108">
            <v>4.63</v>
          </cell>
          <cell r="I108">
            <v>1.51</v>
          </cell>
          <cell r="J108">
            <v>1.06</v>
          </cell>
          <cell r="K108">
            <v>5.28</v>
          </cell>
          <cell r="L108">
            <v>0</v>
          </cell>
          <cell r="M108">
            <v>2314.7200000000003</v>
          </cell>
          <cell r="N108">
            <v>0</v>
          </cell>
          <cell r="O108">
            <v>0</v>
          </cell>
          <cell r="P108">
            <v>0</v>
          </cell>
          <cell r="Q108">
            <v>0</v>
          </cell>
          <cell r="R108">
            <v>1.3399999999999999</v>
          </cell>
          <cell r="S108">
            <v>20.18</v>
          </cell>
          <cell r="T108">
            <v>9.77</v>
          </cell>
          <cell r="U108">
            <v>0</v>
          </cell>
          <cell r="V108">
            <v>0</v>
          </cell>
          <cell r="W108">
            <v>0</v>
          </cell>
          <cell r="X108">
            <v>0.02</v>
          </cell>
        </row>
        <row r="109">
          <cell r="A109">
            <v>0</v>
          </cell>
          <cell r="B109" t="str">
            <v>1, Cäøng ngoî :</v>
          </cell>
          <cell r="C109">
            <v>0</v>
          </cell>
          <cell r="D109">
            <v>0</v>
          </cell>
        </row>
        <row r="110">
          <cell r="A110" t="str">
            <v>221.110</v>
          </cell>
          <cell r="B110" t="str">
            <v>Bã täng loït âaï 4x6 M50</v>
          </cell>
          <cell r="C110" t="str">
            <v>m3</v>
          </cell>
          <cell r="D110">
            <v>7.0000000000000007E-2</v>
          </cell>
          <cell r="E110">
            <v>7.0000000000000007E-2</v>
          </cell>
          <cell r="F110">
            <v>11</v>
          </cell>
          <cell r="G110">
            <v>0.03</v>
          </cell>
          <cell r="J110">
            <v>0.05</v>
          </cell>
          <cell r="K110">
            <v>0</v>
          </cell>
          <cell r="L110">
            <v>0</v>
          </cell>
          <cell r="M110">
            <v>0</v>
          </cell>
          <cell r="N110">
            <v>0</v>
          </cell>
          <cell r="O110">
            <v>0</v>
          </cell>
          <cell r="P110">
            <v>0</v>
          </cell>
          <cell r="Q110">
            <v>0</v>
          </cell>
          <cell r="R110">
            <v>0</v>
          </cell>
          <cell r="S110">
            <v>0</v>
          </cell>
          <cell r="T110">
            <v>0</v>
          </cell>
          <cell r="U110">
            <v>0</v>
          </cell>
          <cell r="V110">
            <v>0</v>
          </cell>
          <cell r="W110">
            <v>0</v>
          </cell>
          <cell r="X110">
            <v>0</v>
          </cell>
        </row>
        <row r="111">
          <cell r="A111" t="str">
            <v>204.310</v>
          </cell>
          <cell r="B111" t="str">
            <v xml:space="preserve">Xáy gaûch âàûc væîa XM M75 truû cäøng </v>
          </cell>
          <cell r="C111" t="str">
            <v>m3</v>
          </cell>
          <cell r="D111">
            <v>0.93</v>
          </cell>
          <cell r="E111">
            <v>0.28999999999999998</v>
          </cell>
          <cell r="F111">
            <v>74.69</v>
          </cell>
          <cell r="H111">
            <v>0.32</v>
          </cell>
          <cell r="K111">
            <v>0</v>
          </cell>
          <cell r="L111">
            <v>0</v>
          </cell>
          <cell r="M111">
            <v>727.26</v>
          </cell>
          <cell r="N111">
            <v>0</v>
          </cell>
          <cell r="O111">
            <v>0</v>
          </cell>
          <cell r="P111">
            <v>0</v>
          </cell>
          <cell r="Q111">
            <v>0</v>
          </cell>
          <cell r="R111">
            <v>0</v>
          </cell>
          <cell r="S111">
            <v>0</v>
          </cell>
          <cell r="T111">
            <v>0</v>
          </cell>
          <cell r="U111">
            <v>0</v>
          </cell>
          <cell r="V111">
            <v>0</v>
          </cell>
          <cell r="W111">
            <v>0</v>
          </cell>
          <cell r="X111">
            <v>0</v>
          </cell>
        </row>
        <row r="112">
          <cell r="A112" t="str">
            <v>651.220</v>
          </cell>
          <cell r="B112" t="str">
            <v>Traït truû cäøng væîa XM M75 daìy 15</v>
          </cell>
          <cell r="C112" t="str">
            <v>m2</v>
          </cell>
          <cell r="D112">
            <v>6.4</v>
          </cell>
          <cell r="E112">
            <v>0.12</v>
          </cell>
          <cell r="F112">
            <v>30.91</v>
          </cell>
          <cell r="H112">
            <v>0.13</v>
          </cell>
          <cell r="K112">
            <v>0</v>
          </cell>
          <cell r="L112">
            <v>0</v>
          </cell>
          <cell r="M112">
            <v>0</v>
          </cell>
          <cell r="N112">
            <v>0</v>
          </cell>
          <cell r="O112">
            <v>0</v>
          </cell>
          <cell r="P112">
            <v>0</v>
          </cell>
          <cell r="Q112">
            <v>0</v>
          </cell>
          <cell r="R112">
            <v>0</v>
          </cell>
          <cell r="S112">
            <v>0</v>
          </cell>
          <cell r="T112">
            <v>0</v>
          </cell>
          <cell r="U112">
            <v>0</v>
          </cell>
          <cell r="V112">
            <v>0</v>
          </cell>
          <cell r="W112">
            <v>0</v>
          </cell>
          <cell r="X112">
            <v>0</v>
          </cell>
        </row>
        <row r="113">
          <cell r="A113" t="str">
            <v>703.440</v>
          </cell>
          <cell r="B113" t="str">
            <v>Sån cæía haìng raìo song sàõt 3 næåïc maìu ghi</v>
          </cell>
          <cell r="C113" t="str">
            <v>m2</v>
          </cell>
          <cell r="D113">
            <v>6</v>
          </cell>
          <cell r="E113">
            <v>0</v>
          </cell>
          <cell r="K113">
            <v>0</v>
          </cell>
          <cell r="L113">
            <v>0</v>
          </cell>
          <cell r="M113">
            <v>0</v>
          </cell>
          <cell r="N113">
            <v>0</v>
          </cell>
          <cell r="O113">
            <v>0</v>
          </cell>
          <cell r="P113">
            <v>0</v>
          </cell>
          <cell r="Q113">
            <v>0</v>
          </cell>
          <cell r="R113">
            <v>0</v>
          </cell>
          <cell r="S113">
            <v>0</v>
          </cell>
          <cell r="T113">
            <v>1.35</v>
          </cell>
          <cell r="U113">
            <v>0</v>
          </cell>
          <cell r="V113">
            <v>0</v>
          </cell>
          <cell r="W113">
            <v>0</v>
          </cell>
          <cell r="X113">
            <v>0</v>
          </cell>
        </row>
        <row r="114">
          <cell r="A114" t="str">
            <v>701.110</v>
          </cell>
          <cell r="B114" t="str">
            <v xml:space="preserve">Queït väi truû cäøng 3 næåïc </v>
          </cell>
          <cell r="C114" t="str">
            <v>m2</v>
          </cell>
          <cell r="D114">
            <v>6.4</v>
          </cell>
          <cell r="E114">
            <v>0</v>
          </cell>
          <cell r="K114">
            <v>0</v>
          </cell>
          <cell r="L114">
            <v>0</v>
          </cell>
          <cell r="M114">
            <v>0</v>
          </cell>
          <cell r="N114">
            <v>0</v>
          </cell>
          <cell r="O114">
            <v>0</v>
          </cell>
          <cell r="P114">
            <v>0</v>
          </cell>
          <cell r="Q114">
            <v>0</v>
          </cell>
          <cell r="R114">
            <v>0.13</v>
          </cell>
          <cell r="S114">
            <v>1.92</v>
          </cell>
          <cell r="T114">
            <v>0</v>
          </cell>
          <cell r="U114">
            <v>0</v>
          </cell>
          <cell r="V114">
            <v>0</v>
          </cell>
          <cell r="W114">
            <v>0</v>
          </cell>
          <cell r="X114">
            <v>0</v>
          </cell>
        </row>
        <row r="115">
          <cell r="A115">
            <v>0</v>
          </cell>
          <cell r="B115" t="str">
            <v>2, tæåìng raìo :</v>
          </cell>
          <cell r="C115">
            <v>0</v>
          </cell>
          <cell r="D115">
            <v>0</v>
          </cell>
        </row>
        <row r="116">
          <cell r="A116" t="str">
            <v>221.110</v>
          </cell>
          <cell r="B116" t="str">
            <v>Bã täng loït moïng âaï 4x6 M50</v>
          </cell>
          <cell r="C116" t="str">
            <v>m3</v>
          </cell>
          <cell r="D116">
            <v>1.32</v>
          </cell>
          <cell r="E116">
            <v>1.35</v>
          </cell>
          <cell r="F116">
            <v>209</v>
          </cell>
          <cell r="G116">
            <v>0.59</v>
          </cell>
          <cell r="J116">
            <v>1.01</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row>
        <row r="117">
          <cell r="A117" t="str">
            <v>200.110</v>
          </cell>
          <cell r="B117" t="str">
            <v>Xáy moïng âaï häüc væîa XM M50</v>
          </cell>
          <cell r="C117" t="str">
            <v>m3</v>
          </cell>
          <cell r="D117">
            <v>4.4000000000000004</v>
          </cell>
          <cell r="E117">
            <v>1.85</v>
          </cell>
          <cell r="F117">
            <v>336.33</v>
          </cell>
          <cell r="H117">
            <v>2.19</v>
          </cell>
          <cell r="K117">
            <v>5.28</v>
          </cell>
          <cell r="L117">
            <v>0</v>
          </cell>
          <cell r="M117">
            <v>0</v>
          </cell>
          <cell r="N117">
            <v>0</v>
          </cell>
          <cell r="O117">
            <v>0</v>
          </cell>
          <cell r="P117">
            <v>0</v>
          </cell>
          <cell r="Q117">
            <v>0</v>
          </cell>
          <cell r="R117">
            <v>0</v>
          </cell>
          <cell r="S117">
            <v>0</v>
          </cell>
          <cell r="T117">
            <v>0</v>
          </cell>
          <cell r="U117">
            <v>0</v>
          </cell>
          <cell r="V117">
            <v>0</v>
          </cell>
          <cell r="W117">
            <v>0</v>
          </cell>
          <cell r="X117">
            <v>0</v>
          </cell>
        </row>
        <row r="118">
          <cell r="A118" t="str">
            <v>204.310</v>
          </cell>
          <cell r="B118" t="str">
            <v>Xáy truû tæåìng raìo væîa XM M75 cao &lt; 4m</v>
          </cell>
          <cell r="C118" t="str">
            <v>m3</v>
          </cell>
          <cell r="D118">
            <v>0.68</v>
          </cell>
          <cell r="E118">
            <v>0.21</v>
          </cell>
          <cell r="F118">
            <v>54.09</v>
          </cell>
          <cell r="H118">
            <v>0.23</v>
          </cell>
          <cell r="K118">
            <v>0</v>
          </cell>
          <cell r="L118">
            <v>0</v>
          </cell>
          <cell r="M118">
            <v>531.76</v>
          </cell>
          <cell r="N118">
            <v>0</v>
          </cell>
          <cell r="O118">
            <v>0</v>
          </cell>
          <cell r="P118">
            <v>0</v>
          </cell>
          <cell r="Q118">
            <v>0</v>
          </cell>
          <cell r="R118">
            <v>0</v>
          </cell>
          <cell r="S118">
            <v>0</v>
          </cell>
          <cell r="T118">
            <v>0</v>
          </cell>
          <cell r="U118">
            <v>0</v>
          </cell>
          <cell r="V118">
            <v>0</v>
          </cell>
          <cell r="W118">
            <v>0</v>
          </cell>
          <cell r="X118">
            <v>0</v>
          </cell>
        </row>
        <row r="119">
          <cell r="A119" t="str">
            <v>651.220</v>
          </cell>
          <cell r="B119" t="str">
            <v>Traït truû tæåìng raìo væîa XM M50 daìy 15</v>
          </cell>
          <cell r="C119" t="str">
            <v>m2</v>
          </cell>
          <cell r="D119">
            <v>12.32</v>
          </cell>
          <cell r="E119">
            <v>0.22</v>
          </cell>
          <cell r="F119">
            <v>40</v>
          </cell>
          <cell r="H119">
            <v>0.26</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row>
        <row r="120">
          <cell r="A120" t="str">
            <v>204.250</v>
          </cell>
          <cell r="B120" t="str">
            <v>Xáy tæåìng raìo daìy 220 væîaM M50</v>
          </cell>
          <cell r="C120" t="str">
            <v>m3</v>
          </cell>
          <cell r="D120">
            <v>1.35</v>
          </cell>
          <cell r="E120">
            <v>0.42</v>
          </cell>
          <cell r="F120">
            <v>76.36</v>
          </cell>
          <cell r="H120">
            <v>0.5</v>
          </cell>
          <cell r="K120">
            <v>0</v>
          </cell>
          <cell r="L120">
            <v>0</v>
          </cell>
          <cell r="M120">
            <v>1055.7</v>
          </cell>
          <cell r="N120">
            <v>0</v>
          </cell>
          <cell r="O120">
            <v>0</v>
          </cell>
          <cell r="P120">
            <v>0</v>
          </cell>
          <cell r="Q120">
            <v>0</v>
          </cell>
          <cell r="R120">
            <v>0</v>
          </cell>
          <cell r="S120">
            <v>0</v>
          </cell>
          <cell r="T120">
            <v>0</v>
          </cell>
          <cell r="U120">
            <v>0</v>
          </cell>
          <cell r="V120">
            <v>0</v>
          </cell>
          <cell r="W120">
            <v>0</v>
          </cell>
          <cell r="X120">
            <v>0</v>
          </cell>
        </row>
        <row r="121">
          <cell r="A121" t="str">
            <v>651.130</v>
          </cell>
          <cell r="B121" t="str">
            <v>Traït tæåìng raìo væîa XM M50 daìy 15</v>
          </cell>
          <cell r="C121" t="str">
            <v>m2</v>
          </cell>
          <cell r="D121">
            <v>17.34</v>
          </cell>
          <cell r="E121">
            <v>0.28999999999999998</v>
          </cell>
          <cell r="F121">
            <v>52.72</v>
          </cell>
          <cell r="H121">
            <v>0.34</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row>
        <row r="122">
          <cell r="A122" t="str">
            <v>701.110</v>
          </cell>
          <cell r="B122" t="str">
            <v xml:space="preserve">Queït tæåìng raìo, truû 3 næåïc : 1 tràõng 2 maìu </v>
          </cell>
          <cell r="C122" t="str">
            <v>m2</v>
          </cell>
          <cell r="D122">
            <v>29.66</v>
          </cell>
          <cell r="E122">
            <v>0</v>
          </cell>
          <cell r="K122">
            <v>0</v>
          </cell>
          <cell r="L122">
            <v>0</v>
          </cell>
          <cell r="M122">
            <v>0</v>
          </cell>
          <cell r="N122">
            <v>0</v>
          </cell>
          <cell r="O122">
            <v>0</v>
          </cell>
          <cell r="P122">
            <v>0</v>
          </cell>
          <cell r="Q122">
            <v>0</v>
          </cell>
          <cell r="R122">
            <v>0.59</v>
          </cell>
          <cell r="S122">
            <v>8.9</v>
          </cell>
          <cell r="T122">
            <v>0</v>
          </cell>
          <cell r="U122">
            <v>0</v>
          </cell>
          <cell r="V122">
            <v>0</v>
          </cell>
          <cell r="W122">
            <v>0</v>
          </cell>
          <cell r="X122">
            <v>0</v>
          </cell>
        </row>
        <row r="123">
          <cell r="A123" t="str">
            <v>703.440</v>
          </cell>
          <cell r="B123" t="str">
            <v xml:space="preserve">Sån haìng raìo song sàõt 3 næåïc </v>
          </cell>
          <cell r="C123" t="str">
            <v>m2</v>
          </cell>
          <cell r="D123">
            <v>37.4</v>
          </cell>
          <cell r="E123">
            <v>0</v>
          </cell>
          <cell r="K123">
            <v>0</v>
          </cell>
          <cell r="L123">
            <v>0</v>
          </cell>
          <cell r="M123">
            <v>0</v>
          </cell>
          <cell r="N123">
            <v>0</v>
          </cell>
          <cell r="O123">
            <v>0</v>
          </cell>
          <cell r="P123">
            <v>0</v>
          </cell>
          <cell r="Q123">
            <v>0</v>
          </cell>
          <cell r="R123">
            <v>0</v>
          </cell>
          <cell r="S123">
            <v>0</v>
          </cell>
          <cell r="T123">
            <v>8.42</v>
          </cell>
          <cell r="U123">
            <v>0</v>
          </cell>
          <cell r="V123">
            <v>0</v>
          </cell>
          <cell r="W123">
            <v>0</v>
          </cell>
          <cell r="X123">
            <v>0</v>
          </cell>
        </row>
        <row r="124">
          <cell r="A124" t="str">
            <v>221.110</v>
          </cell>
          <cell r="B124" t="str">
            <v>Bã täng loït moïng cäüt âaï 4x6 M50</v>
          </cell>
          <cell r="C124" t="str">
            <v>m3</v>
          </cell>
          <cell r="D124">
            <v>0.23</v>
          </cell>
          <cell r="E124">
            <v>0.24</v>
          </cell>
          <cell r="K124">
            <v>0</v>
          </cell>
          <cell r="L124">
            <v>0</v>
          </cell>
          <cell r="M124">
            <v>0</v>
          </cell>
          <cell r="N124">
            <v>0</v>
          </cell>
          <cell r="O124">
            <v>0</v>
          </cell>
          <cell r="P124">
            <v>0</v>
          </cell>
          <cell r="Q124">
            <v>0</v>
          </cell>
          <cell r="R124">
            <v>0</v>
          </cell>
          <cell r="S124">
            <v>0</v>
          </cell>
          <cell r="T124">
            <v>0</v>
          </cell>
          <cell r="U124">
            <v>0</v>
          </cell>
          <cell r="V124">
            <v>0</v>
          </cell>
          <cell r="W124">
            <v>0</v>
          </cell>
          <cell r="X124">
            <v>0</v>
          </cell>
        </row>
        <row r="125">
          <cell r="A125" t="str">
            <v>300.210</v>
          </cell>
          <cell r="B125" t="str">
            <v xml:space="preserve">Bã täng âuïc sàôn cäüt haìng raìo </v>
          </cell>
          <cell r="C125" t="str">
            <v>m3</v>
          </cell>
          <cell r="D125">
            <v>1.76</v>
          </cell>
          <cell r="E125">
            <v>1.79</v>
          </cell>
          <cell r="F125">
            <v>582.11</v>
          </cell>
          <cell r="G125">
            <v>0.74</v>
          </cell>
          <cell r="I125">
            <v>1.51</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0.02</v>
          </cell>
        </row>
        <row r="126">
          <cell r="A126" t="str">
            <v>651.220</v>
          </cell>
          <cell r="B126" t="str">
            <v>Traït cäüt haìng raìo væîa XM M50 daìy 15</v>
          </cell>
          <cell r="C126" t="str">
            <v>m2</v>
          </cell>
          <cell r="D126">
            <v>31.2</v>
          </cell>
          <cell r="E126">
            <v>0.56000000000000005</v>
          </cell>
          <cell r="F126">
            <v>101.81</v>
          </cell>
          <cell r="H126">
            <v>0.66</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row>
        <row r="127">
          <cell r="A127" t="str">
            <v>701.110</v>
          </cell>
          <cell r="B127" t="str">
            <v xml:space="preserve">Queït väi cäüt haìng raìo </v>
          </cell>
          <cell r="C127" t="str">
            <v>m2</v>
          </cell>
          <cell r="D127">
            <v>31.2</v>
          </cell>
          <cell r="E127">
            <v>0</v>
          </cell>
          <cell r="K127">
            <v>0</v>
          </cell>
          <cell r="L127">
            <v>0</v>
          </cell>
          <cell r="M127">
            <v>0</v>
          </cell>
          <cell r="N127">
            <v>0</v>
          </cell>
          <cell r="O127">
            <v>0</v>
          </cell>
          <cell r="P127">
            <v>0</v>
          </cell>
          <cell r="Q127">
            <v>0</v>
          </cell>
          <cell r="R127">
            <v>0.62</v>
          </cell>
          <cell r="S127">
            <v>9.36</v>
          </cell>
          <cell r="T127">
            <v>0</v>
          </cell>
          <cell r="U127">
            <v>0</v>
          </cell>
          <cell r="V127">
            <v>0</v>
          </cell>
          <cell r="W127">
            <v>0</v>
          </cell>
          <cell r="X127">
            <v>0</v>
          </cell>
        </row>
      </sheetData>
      <sheetData sheetId="3" refreshError="1">
        <row r="6">
          <cell r="A6">
            <v>1</v>
          </cell>
          <cell r="B6">
            <v>2</v>
          </cell>
          <cell r="C6">
            <v>3</v>
          </cell>
          <cell r="D6">
            <v>4</v>
          </cell>
          <cell r="E6">
            <v>5</v>
          </cell>
          <cell r="F6">
            <v>6</v>
          </cell>
          <cell r="G6">
            <v>7</v>
          </cell>
          <cell r="H6">
            <v>8</v>
          </cell>
          <cell r="I6">
            <v>9</v>
          </cell>
          <cell r="J6">
            <v>10</v>
          </cell>
          <cell r="K6">
            <v>11</v>
          </cell>
        </row>
        <row r="7">
          <cell r="B7" t="str">
            <v>I. NÃÖN MOÏNG :</v>
          </cell>
          <cell r="C7">
            <v>0</v>
          </cell>
          <cell r="E7">
            <v>190.81</v>
          </cell>
          <cell r="F7">
            <v>0</v>
          </cell>
          <cell r="G7">
            <v>0</v>
          </cell>
          <cell r="H7">
            <v>136.96</v>
          </cell>
          <cell r="I7">
            <v>1218.76</v>
          </cell>
          <cell r="J7">
            <v>0</v>
          </cell>
          <cell r="K7">
            <v>23.45</v>
          </cell>
        </row>
        <row r="8">
          <cell r="A8">
            <v>1</v>
          </cell>
          <cell r="B8" t="str">
            <v xml:space="preserve">Gia cäng sàõt theïp f &lt;= 10 moïng cäüt </v>
          </cell>
          <cell r="C8" t="str">
            <v>kg</v>
          </cell>
          <cell r="D8">
            <v>12.43</v>
          </cell>
          <cell r="E8">
            <v>12.43</v>
          </cell>
          <cell r="K8">
            <v>0.27</v>
          </cell>
        </row>
        <row r="9">
          <cell r="A9">
            <v>2</v>
          </cell>
          <cell r="B9" t="str">
            <v xml:space="preserve">Gia cäng sàõt theïp f &lt;= 18 moïng cäüt </v>
          </cell>
          <cell r="C9" t="str">
            <v>kg</v>
          </cell>
          <cell r="D9">
            <v>229.89000000000001</v>
          </cell>
          <cell r="H9">
            <v>136.96</v>
          </cell>
          <cell r="I9">
            <v>92.93</v>
          </cell>
          <cell r="K9">
            <v>3.28</v>
          </cell>
        </row>
        <row r="10">
          <cell r="A10">
            <v>3</v>
          </cell>
          <cell r="B10" t="str">
            <v xml:space="preserve">Gia cäng sàõt theïp giàòng moïng f &lt;= 18 </v>
          </cell>
          <cell r="C10" t="str">
            <v>kg</v>
          </cell>
          <cell r="D10">
            <v>1125.83</v>
          </cell>
          <cell r="I10">
            <v>1125.83</v>
          </cell>
          <cell r="K10">
            <v>16.079999999999998</v>
          </cell>
        </row>
        <row r="11">
          <cell r="A11">
            <v>4</v>
          </cell>
          <cell r="B11" t="str">
            <v>Gia cäng sàõt theïp giàòng moïng f &lt;= 10</v>
          </cell>
          <cell r="C11" t="str">
            <v>kg</v>
          </cell>
          <cell r="D11">
            <v>178.38</v>
          </cell>
          <cell r="E11">
            <v>178.38</v>
          </cell>
          <cell r="K11">
            <v>3.82</v>
          </cell>
        </row>
        <row r="12">
          <cell r="B12" t="str">
            <v>II. THÁN NHAÌ :</v>
          </cell>
          <cell r="C12">
            <v>0</v>
          </cell>
          <cell r="D12">
            <v>0</v>
          </cell>
          <cell r="E12">
            <v>228.7</v>
          </cell>
          <cell r="F12">
            <v>0</v>
          </cell>
          <cell r="G12">
            <v>0</v>
          </cell>
          <cell r="H12">
            <v>548.23</v>
          </cell>
          <cell r="I12">
            <v>558.33999999999992</v>
          </cell>
          <cell r="J12">
            <v>176.46</v>
          </cell>
          <cell r="K12">
            <v>23.22</v>
          </cell>
        </row>
        <row r="13">
          <cell r="A13">
            <v>1</v>
          </cell>
          <cell r="B13" t="str">
            <v>Gia cäng sàõt theïp truû f &lt;= 10</v>
          </cell>
          <cell r="C13" t="str">
            <v>kg</v>
          </cell>
          <cell r="D13">
            <v>23.02</v>
          </cell>
          <cell r="E13">
            <v>23.02</v>
          </cell>
          <cell r="K13">
            <v>0.49</v>
          </cell>
        </row>
        <row r="14">
          <cell r="A14">
            <v>2</v>
          </cell>
          <cell r="B14" t="str">
            <v>Gia cäng sàõt theïp truû f &lt;= 18</v>
          </cell>
          <cell r="C14" t="str">
            <v>kg</v>
          </cell>
          <cell r="D14">
            <v>143.26</v>
          </cell>
          <cell r="I14">
            <v>143.26</v>
          </cell>
          <cell r="K14">
            <v>2.0499999999999998</v>
          </cell>
        </row>
        <row r="15">
          <cell r="A15">
            <v>3</v>
          </cell>
          <cell r="B15" t="str">
            <v>Gia cäng sàõt theïp lanh tä f &lt;= 10</v>
          </cell>
          <cell r="C15" t="str">
            <v>kg</v>
          </cell>
          <cell r="D15">
            <v>49.419999999999995</v>
          </cell>
          <cell r="E15">
            <v>49.419999999999995</v>
          </cell>
          <cell r="K15">
            <v>1.06</v>
          </cell>
        </row>
        <row r="16">
          <cell r="A16">
            <v>4</v>
          </cell>
          <cell r="B16" t="str">
            <v>Gia cäng sàõt theïp lanh tä f &lt;= 18</v>
          </cell>
          <cell r="C16" t="str">
            <v>kg</v>
          </cell>
          <cell r="D16">
            <v>210.44000000000003</v>
          </cell>
          <cell r="H16">
            <v>210.44000000000003</v>
          </cell>
          <cell r="K16">
            <v>3.01</v>
          </cell>
        </row>
        <row r="17">
          <cell r="A17">
            <v>5</v>
          </cell>
          <cell r="B17" t="str">
            <v>Gia cäng sàõt theïp ä vàng f &lt;= 10</v>
          </cell>
          <cell r="C17" t="str">
            <v>kg</v>
          </cell>
          <cell r="D17">
            <v>17.02</v>
          </cell>
          <cell r="E17">
            <v>17.02</v>
          </cell>
          <cell r="K17">
            <v>0.36</v>
          </cell>
        </row>
        <row r="18">
          <cell r="A18">
            <v>6</v>
          </cell>
          <cell r="B18" t="str">
            <v>Gia cäng sàõt theïp dáöm f &lt;= 18</v>
          </cell>
          <cell r="C18" t="str">
            <v>kg</v>
          </cell>
          <cell r="D18">
            <v>929.33</v>
          </cell>
          <cell r="H18">
            <v>337.78999999999996</v>
          </cell>
          <cell r="I18">
            <v>415.08</v>
          </cell>
          <cell r="J18">
            <v>176.46</v>
          </cell>
          <cell r="K18">
            <v>13.27</v>
          </cell>
        </row>
        <row r="19">
          <cell r="A19">
            <v>7</v>
          </cell>
          <cell r="B19" t="str">
            <v>Gia cäng sàõt theïp dáöm f &lt;= 10</v>
          </cell>
          <cell r="C19" t="str">
            <v>kg</v>
          </cell>
          <cell r="D19">
            <v>139.24</v>
          </cell>
          <cell r="E19">
            <v>139.24</v>
          </cell>
          <cell r="K19">
            <v>2.98</v>
          </cell>
        </row>
        <row r="20">
          <cell r="B20" t="str">
            <v>III. TRÁÖN + MAÏI NHAÌ :</v>
          </cell>
          <cell r="C20">
            <v>0</v>
          </cell>
          <cell r="D20">
            <v>0</v>
          </cell>
          <cell r="E20">
            <v>199.06</v>
          </cell>
          <cell r="F20">
            <v>183.28</v>
          </cell>
          <cell r="G20">
            <v>0</v>
          </cell>
          <cell r="H20">
            <v>52.21</v>
          </cell>
          <cell r="I20">
            <v>0</v>
          </cell>
          <cell r="J20">
            <v>0</v>
          </cell>
          <cell r="K20">
            <v>10.02</v>
          </cell>
        </row>
        <row r="21">
          <cell r="A21">
            <v>1</v>
          </cell>
          <cell r="B21" t="str">
            <v xml:space="preserve">Gia cäng sàõt theïp saìn maïi , sã nä f &lt;= 10 </v>
          </cell>
          <cell r="C21" t="str">
            <v>kg</v>
          </cell>
          <cell r="D21">
            <v>416.59000000000003</v>
          </cell>
          <cell r="E21">
            <v>182.55</v>
          </cell>
          <cell r="F21">
            <v>183.28</v>
          </cell>
          <cell r="K21">
            <v>8.92</v>
          </cell>
        </row>
        <row r="22">
          <cell r="A22">
            <v>2</v>
          </cell>
          <cell r="B22" t="str">
            <v>Gia cäng sàõt theïp lam ngang f &lt;= 18</v>
          </cell>
          <cell r="C22" t="str">
            <v>kg</v>
          </cell>
          <cell r="D22">
            <v>52.21</v>
          </cell>
          <cell r="H22">
            <v>52.21</v>
          </cell>
          <cell r="K22">
            <v>0.75</v>
          </cell>
        </row>
        <row r="23">
          <cell r="A23">
            <v>3</v>
          </cell>
          <cell r="B23" t="str">
            <v>Gia cäng sàõt theïp lam ngang f &lt;= 10</v>
          </cell>
          <cell r="C23" t="str">
            <v>kg</v>
          </cell>
          <cell r="D23">
            <v>16.509999999999998</v>
          </cell>
          <cell r="E23">
            <v>16.509999999999998</v>
          </cell>
          <cell r="K23">
            <v>0.35</v>
          </cell>
        </row>
        <row r="24">
          <cell r="B24" t="str">
            <v>IV. KHU VÃÛ SINH - BÃØ TÆÛ HOAÛI - BÃÚP - HÄÚ GA :</v>
          </cell>
          <cell r="E24">
            <v>99.4</v>
          </cell>
          <cell r="F24">
            <v>0</v>
          </cell>
          <cell r="G24">
            <v>0</v>
          </cell>
          <cell r="H24">
            <v>0</v>
          </cell>
          <cell r="I24">
            <v>0</v>
          </cell>
          <cell r="J24">
            <v>0</v>
          </cell>
          <cell r="K24">
            <v>2.12</v>
          </cell>
        </row>
        <row r="25">
          <cell r="A25">
            <v>1</v>
          </cell>
          <cell r="B25" t="str">
            <v>Gia cäng sàõt theïp táúm âan f &lt;= 10</v>
          </cell>
          <cell r="C25" t="str">
            <v>kg</v>
          </cell>
          <cell r="D25">
            <v>61.849999999999994</v>
          </cell>
          <cell r="E25">
            <v>61.849999999999994</v>
          </cell>
          <cell r="K25">
            <v>1.32</v>
          </cell>
        </row>
        <row r="26">
          <cell r="B26" t="str">
            <v xml:space="preserve">c, Bãúp : </v>
          </cell>
          <cell r="C26">
            <v>0</v>
          </cell>
        </row>
        <row r="27">
          <cell r="A27">
            <v>1</v>
          </cell>
          <cell r="B27" t="str">
            <v>Gia cäng sàõt theïp bãû bãúp f &lt;= 10</v>
          </cell>
          <cell r="C27" t="str">
            <v>kg</v>
          </cell>
          <cell r="D27">
            <v>18.899999999999999</v>
          </cell>
          <cell r="E27">
            <v>18.899999999999999</v>
          </cell>
          <cell r="K27">
            <v>0.4</v>
          </cell>
        </row>
        <row r="28">
          <cell r="B28" t="str">
            <v>d, Häú ga :</v>
          </cell>
          <cell r="C28">
            <v>0</v>
          </cell>
        </row>
        <row r="29">
          <cell r="A29">
            <v>1</v>
          </cell>
          <cell r="B29" t="str">
            <v>Gia cäng sàõt theïp táúm âan f &lt;= 10</v>
          </cell>
          <cell r="C29" t="str">
            <v>kg</v>
          </cell>
          <cell r="D29">
            <v>18.649999999999999</v>
          </cell>
          <cell r="E29">
            <v>18.649999999999999</v>
          </cell>
          <cell r="K29">
            <v>0.4</v>
          </cell>
        </row>
        <row r="30">
          <cell r="B30" t="str">
            <v xml:space="preserve">V. THAÏP NÆÅÏC </v>
          </cell>
          <cell r="C30">
            <v>0</v>
          </cell>
          <cell r="E30">
            <v>194.42</v>
          </cell>
          <cell r="F30">
            <v>0</v>
          </cell>
          <cell r="G30">
            <v>0</v>
          </cell>
          <cell r="H30">
            <v>218.31</v>
          </cell>
          <cell r="I30">
            <v>31.46</v>
          </cell>
          <cell r="J30">
            <v>286.93</v>
          </cell>
          <cell r="K30">
            <v>11.830000000000002</v>
          </cell>
        </row>
        <row r="31">
          <cell r="A31">
            <v>1</v>
          </cell>
          <cell r="B31" t="str">
            <v>Gia cäng sàõt theïp moïng cäüt f &lt;= 10</v>
          </cell>
          <cell r="C31" t="str">
            <v>kg</v>
          </cell>
          <cell r="D31">
            <v>25.57</v>
          </cell>
          <cell r="E31">
            <v>25.57</v>
          </cell>
          <cell r="K31">
            <v>0.55000000000000004</v>
          </cell>
        </row>
        <row r="32">
          <cell r="A32">
            <v>2</v>
          </cell>
          <cell r="B32" t="str">
            <v>Gia cäng sàõt theïp moïng cäüt f &lt;= 18</v>
          </cell>
          <cell r="C32" t="str">
            <v>kg</v>
          </cell>
          <cell r="D32">
            <v>213.12</v>
          </cell>
          <cell r="H32">
            <v>139.81</v>
          </cell>
          <cell r="J32">
            <v>73.31</v>
          </cell>
          <cell r="K32">
            <v>3.04</v>
          </cell>
        </row>
        <row r="33">
          <cell r="A33">
            <v>3</v>
          </cell>
          <cell r="B33" t="str">
            <v>Gia cäng sàõt theïp thaïp næåïc f &lt;= 18</v>
          </cell>
          <cell r="C33" t="str">
            <v>kg</v>
          </cell>
          <cell r="D33">
            <v>323.57999999999993</v>
          </cell>
          <cell r="H33">
            <v>78.5</v>
          </cell>
          <cell r="I33">
            <v>31.46</v>
          </cell>
          <cell r="J33">
            <v>213.62</v>
          </cell>
          <cell r="K33">
            <v>4.62</v>
          </cell>
        </row>
        <row r="34">
          <cell r="A34">
            <v>4</v>
          </cell>
          <cell r="B34" t="str">
            <v>Gia cäng sàõt theïp thaïp næåïc f &lt;= 10</v>
          </cell>
          <cell r="C34" t="str">
            <v>kg</v>
          </cell>
          <cell r="D34">
            <v>168.85</v>
          </cell>
          <cell r="E34">
            <v>168.85</v>
          </cell>
          <cell r="K34">
            <v>3.62</v>
          </cell>
        </row>
        <row r="35">
          <cell r="B35" t="str">
            <v xml:space="preserve">VIII. HAÌNG RAÌO - CÄØNG NGOÎ </v>
          </cell>
          <cell r="C35">
            <v>0</v>
          </cell>
          <cell r="E35">
            <v>45.02</v>
          </cell>
          <cell r="F35">
            <v>0</v>
          </cell>
          <cell r="G35">
            <v>192.5</v>
          </cell>
          <cell r="H35">
            <v>0</v>
          </cell>
          <cell r="I35">
            <v>0</v>
          </cell>
          <cell r="J35">
            <v>0</v>
          </cell>
          <cell r="K35">
            <v>5.09</v>
          </cell>
        </row>
        <row r="36">
          <cell r="B36" t="str">
            <v>2, tæåìng raìo :</v>
          </cell>
          <cell r="C36">
            <v>0</v>
          </cell>
        </row>
        <row r="37">
          <cell r="A37">
            <v>1</v>
          </cell>
          <cell r="B37" t="str">
            <v>Gia cäng sàõt theïp cäüt f &lt;= 10</v>
          </cell>
          <cell r="C37" t="str">
            <v>kg</v>
          </cell>
          <cell r="D37">
            <v>237.52</v>
          </cell>
          <cell r="E37">
            <v>45.02</v>
          </cell>
          <cell r="G37">
            <v>192.5</v>
          </cell>
          <cell r="K37">
            <v>5.09</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1"/>
      <sheetName val="Increase Amount"/>
      <sheetName val="GR IV"/>
      <sheetName val="GRAN IV"/>
      <sheetName val="CS General"/>
      <sheetName val="CS"/>
      <sheetName val="RR (2)"/>
      <sheetName val="RR"/>
      <sheetName val="BS (2)"/>
      <sheetName val="BS"/>
      <sheetName val="SC (2)"/>
      <sheetName val="SC"/>
      <sheetName val="TT (2)"/>
      <sheetName val="TT"/>
      <sheetName val="Final"/>
      <sheetName val="G Item"/>
      <sheetName val="G Requir"/>
      <sheetName val="general percent"/>
      <sheetName val="Provision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4">
          <cell r="V4">
            <v>130.47999999999999</v>
          </cell>
        </row>
      </sheetData>
      <sheetData sheetId="14" refreshError="1"/>
      <sheetData sheetId="15" refreshError="1"/>
      <sheetData sheetId="16" refreshError="1"/>
      <sheetData sheetId="17" refreshError="1"/>
      <sheetData sheetId="18"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enluong"/>
      <sheetName val="CTdongia"/>
      <sheetName val="TN NEW"/>
      <sheetName val="285"/>
      <sheetName val="phangoithau"/>
      <sheetName val="TDT"/>
      <sheetName val="THCPXD"/>
      <sheetName val="cpkhac"/>
      <sheetName val="CP CBSX"/>
      <sheetName val="THTN"/>
      <sheetName val="TN CT"/>
      <sheetName val="VLNCMTC TN"/>
      <sheetName val="CT day dan su phu kien"/>
      <sheetName val="CT xa - tiep dia"/>
      <sheetName val="THEP HINH"/>
      <sheetName val="CT cot"/>
      <sheetName val="Ct BT mong"/>
      <sheetName val="DatDao"/>
      <sheetName val="K LUONG duong day"/>
      <sheetName val="DG"/>
      <sheetName val="TH CTO"/>
      <sheetName val="VL-NC CTo"/>
      <sheetName val="CT cong to"/>
      <sheetName val="KL CONG TO"/>
      <sheetName val="VL DAU THAU"/>
      <sheetName val="TH DZ0,4"/>
      <sheetName val="TT"/>
      <sheetName val="VCDD"/>
      <sheetName val="VL-NC DZ0,4"/>
      <sheetName val="TH THAO DO"/>
      <sheetName val="VL-NC-MTC thao do"/>
      <sheetName val="CT THAO DO"/>
      <sheetName val="KL Thao Do"/>
      <sheetName val="00000000"/>
      <sheetName val="Giai trinh"/>
      <sheetName val="Thuc thanh"/>
      <sheetName val="sat"/>
      <sheetName val="ptvt"/>
      <sheetName val="ptdgD"/>
      <sheetName val="CTNTTH"/>
      <sheetName val="1111"/>
      <sheetName val="XL4Poppy"/>
      <sheetName val="Bang chiet tinh TBA"/>
      <sheetName val="LoaiDay"/>
      <sheetName val="LAM NHA"/>
      <sheetName val="reb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han giao"/>
      <sheetName val="BBNTKLHTGD"/>
      <sheetName val="BBNTKLHTGD (2)"/>
      <sheetName val="Tobia"/>
      <sheetName val="THQT"/>
      <sheetName val="THQTDZ10(GD)"/>
      <sheetName val="THDz 10(22)kV"/>
      <sheetName val="THQT TBA"/>
      <sheetName val="CPhi TBi"/>
      <sheetName val="TH TBA"/>
      <sheetName val="THQTDz0,4"/>
      <sheetName val="THDz0,4(GD)"/>
      <sheetName val="TNDz0,4"/>
      <sheetName val="THDz0,4"/>
      <sheetName val="THQT Cto"/>
      <sheetName val="THCTo"/>
      <sheetName val="TN Cto"/>
      <sheetName val="Ctinh 10kV"/>
      <sheetName val="TNDz10"/>
      <sheetName val="CT TBA"/>
      <sheetName val="TN TBA"/>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gct"/>
      <sheetName val="dt-thl"/>
      <sheetName val="thkp"/>
      <sheetName val="gvl"/>
      <sheetName val="Sheet11"/>
      <sheetName val="Sheet12"/>
      <sheetName val="Sheet13"/>
      <sheetName val="Sheet14"/>
      <sheetName val="Sheet15"/>
      <sheetName val="Sheet16"/>
      <sheetName val="DTCT"/>
      <sheetName val="B2.3"/>
      <sheetName val="CL XD"/>
      <sheetName val="THop"/>
      <sheetName val="CT"/>
      <sheetName val="TienLuong"/>
      <sheetName val="00000000"/>
      <sheetName val="10000000"/>
      <sheetName val="XXXXXXXX"/>
      <sheetName val="CHO TC"/>
      <sheetName val="Tinh"/>
      <sheetName val="Tinh (m2)"/>
      <sheetName val="Datyeu"/>
      <sheetName val="SS106"/>
      <sheetName val="00000001"/>
      <sheetName val="XL4Poppy"/>
      <sheetName val="tra-vat-lieu"/>
      <sheetName val="tuong"/>
      <sheetName val="ESTI."/>
      <sheetName val="DI-ESTI"/>
      <sheetName val="DO AM DT"/>
      <sheetName val="Sheet1"/>
      <sheetName val="dtct cong"/>
      <sheetName val="Tro giup"/>
      <sheetName val="20000000"/>
      <sheetName val="XL4Test5"/>
      <sheetName val="XL4Test5 (2)"/>
      <sheetName val="XL4Test5 (3)"/>
      <sheetName val="XL4Test5 (4)"/>
      <sheetName val="XL4Test5 (5)"/>
      <sheetName val="DG "/>
      <sheetName val="ctTBA"/>
      <sheetName val="DS Nam VP"/>
      <sheetName val="Tong Hop thang"/>
      <sheetName val="DANH SACH CAN BO TAP DOAN"/>
      <sheetName val="Lam Vien"/>
      <sheetName val="so da"/>
      <sheetName val="PXCBT CHUA DONG BH"/>
      <sheetName val="DS Nu VP"/>
      <sheetName val="CTy CPTM DV CL"/>
      <sheetName val="cua suot"/>
      <sheetName val="XNCG"/>
      <sheetName val="CTY DTPT ha tang "/>
      <sheetName val="Chi nhanh"/>
      <sheetName val="CTy TNHH Bao Ve "/>
      <sheetName val="Cty TNHH An Lac Vien QN"/>
      <sheetName val="20.8"/>
      <sheetName val="D1"/>
      <sheetName val="D2"/>
      <sheetName val="D3"/>
      <sheetName val="D4"/>
      <sheetName val="Ky BH"/>
      <sheetName val="D5"/>
      <sheetName val="D6"/>
      <sheetName val="IDEVCO HA NOI"/>
      <sheetName val="Ngan Son"/>
      <sheetName val="Nha May Kinh"/>
      <sheetName val="TH PXCBT"/>
      <sheetName val="Tong Cty An Lac Vien"/>
      <sheetName val="Thuong Mai"/>
      <sheetName val="Khoi Van Phong"/>
      <sheetName val="CTy CP Xay dung"/>
      <sheetName val="KD Ve Cua Suot"/>
      <sheetName val="TONG HOP"/>
      <sheetName val="DS HA LONG"/>
      <sheetName val="Gia vat tu"/>
      <sheetName val="B2_3"/>
      <sheetName val="CL_XD"/>
      <sheetName val="CHO_TC"/>
      <sheetName val="Tinh_(m2)"/>
      <sheetName val="DO_AM_DT"/>
      <sheetName val="DG_"/>
      <sheetName val="BC nhanh"/>
      <sheetName val="BC TCTy"/>
      <sheetName val="BC GD "/>
      <sheetName val="BC ngay"/>
      <sheetName val="SL va do am"/>
      <sheetName val="Da voi"/>
      <sheetName val="Da set"/>
      <sheetName val="Lo nung"/>
      <sheetName val="Nghien lieu"/>
      <sheetName val="Nghien xi"/>
      <sheetName val="Nghien than"/>
      <sheetName val="BC P KH"/>
      <sheetName val="THOP XL"/>
      <sheetName val="Sheet2"/>
      <sheetName val="Du_lieu"/>
      <sheetName val="Du Toan"/>
      <sheetName val="ML"/>
      <sheetName val="TT"/>
      <sheetName val="TD"/>
      <sheetName val="DV"/>
      <sheetName val="BMC"/>
      <sheetName val="DN"/>
      <sheetName val="DUL"/>
      <sheetName val="DTHH"/>
      <sheetName val="Dam chu"/>
      <sheetName val="BGVL"/>
      <sheetName val="NC&amp;M"/>
      <sheetName val="DG Nen"/>
      <sheetName val="CHU Y"/>
      <sheetName val="BLK"/>
      <sheetName val="NHAT KY CT (vat)"/>
      <sheetName val="111CT"/>
      <sheetName val="111"/>
      <sheetName val="112DT"/>
      <sheetName val="131-IN"/>
      <sheetName val="331-IN"/>
      <sheetName val="311NT"/>
      <sheetName val="311CT"/>
      <sheetName val="6211"/>
      <sheetName val="6212"/>
      <sheetName val="133"/>
      <sheetName val="627"/>
      <sheetName val="635"/>
      <sheetName val="642"/>
      <sheetName val="PC-VAT"/>
      <sheetName val="PC"/>
      <sheetName val="PT-VAT"/>
      <sheetName val="PT"/>
      <sheetName val="CTGS "/>
      <sheetName val="112NT"/>
      <sheetName val="SO CAI"/>
      <sheetName val="SO CAICT"/>
      <sheetName val="NHAT KY CT"/>
      <sheetName val="DT"/>
      <sheetName val="SHTK"/>
      <sheetName val="BCDPS"/>
      <sheetName val="CDKT"/>
      <sheetName val="CDKT1"/>
      <sheetName val="KQKD1"/>
      <sheetName val="LCTT1"/>
      <sheetName val="TMBCTC"/>
      <sheetName val="CCDC"/>
      <sheetName val="131"/>
      <sheetName val="331"/>
      <sheetName val="TGTSCD"/>
      <sheetName val="KKTSCD"/>
      <sheetName val="Thuc thanh"/>
      <sheetName val="Bia"/>
      <sheetName val="PTVTplhoc"/>
      <sheetName val="PTVTT.rao"/>
      <sheetName val="DTOANT.rao"/>
      <sheetName val="T.HOP "/>
      <sheetName val="DTOANDien"/>
      <sheetName val="DTOANP.HOC"/>
      <sheetName val="TLUONG pNHA O"/>
      <sheetName val="TLUONGT.rao"/>
      <sheetName val="PTVTWC"/>
      <sheetName val="CL VTU"/>
      <sheetName val="TTHEP WC"/>
      <sheetName val="THEP TRao"/>
      <sheetName val="DGIA"/>
      <sheetName val="THEP PHONG HOC"/>
      <sheetName val="Vanchuyen"/>
      <sheetName val="Sheet9"/>
      <sheetName val="Sheet10"/>
      <sheetName val="KKKKKKKK"/>
      <sheetName val="tra-vat-lgeu"/>
      <sheetName val="Tổng kê"/>
      <sheetName val="AASHTO92"/>
      <sheetName val="_x0000__x0000__x0000__x0000__x0000__x0000__x0000__x0000_"/>
      <sheetName val="Name"/>
      <sheetName val="ESTI_"/>
      <sheetName val="Tro_giup"/>
      <sheetName val="XL4Test5_(2)"/>
      <sheetName val="XL4Test5_(3)"/>
      <sheetName val="XL4Test5_(4)"/>
      <sheetName val="XL4Test5_(5)"/>
      <sheetName val="dtct_cong"/>
      <sheetName val="Gia_vat_tu"/>
      <sheetName val="DS_Nam_VP"/>
      <sheetName val="Tong_Hop_thang"/>
      <sheetName val="DANH_SACH_CAN_BO_TAP_DOAN"/>
      <sheetName val="Lam_Vien"/>
      <sheetName val="so_da"/>
      <sheetName val="PXCBT_CHUA_DONG_BH"/>
      <sheetName val="DS_Nu_VP"/>
      <sheetName val="CTy_CPTM_DV_CL"/>
      <sheetName val="cua_suot"/>
      <sheetName val="CTY_DTPT_ha_tang_"/>
      <sheetName val="Chi_nhanh"/>
      <sheetName val="CTy_TNHH_Bao_Ve_"/>
      <sheetName val="Cty_TNHH_An_Lac_Vien_QN"/>
      <sheetName val="20_8"/>
      <sheetName val="Ky_BH"/>
      <sheetName val="IDEVCO_HA_NOI"/>
      <sheetName val="Ngan_Son"/>
      <sheetName val="Nha_May_Kinh"/>
      <sheetName val="TH_PXCBT"/>
      <sheetName val="Tong_Cty_An_Lac_Vien"/>
      <sheetName val="Thuong_Mai"/>
      <sheetName val="Khoi_Van_Phong"/>
      <sheetName val="CTy_CP_Xay_dung"/>
      <sheetName val="KD_Ve_Cua_Suot"/>
      <sheetName val="TONG_HOP"/>
      <sheetName val="DS_HA_LONG"/>
      <sheetName val="IBASE"/>
      <sheetName val="Package1"/>
      <sheetName val="Tổng hợp VT"/>
      <sheetName val="Sheet3"/>
      <sheetName val="????????"/>
      <sheetName val="B2_31"/>
      <sheetName val="CL_XD1"/>
      <sheetName val="CHO_TC1"/>
      <sheetName val="Tinh_(m2)1"/>
      <sheetName val="DO_AM_DT1"/>
      <sheetName val="DG_1"/>
      <sheetName val="THCT"/>
      <sheetName val="THTram"/>
      <sheetName val="THDZ0,4"/>
      <sheetName val="TH DZ35"/>
      <sheetName val="Du_Toan"/>
      <sheetName val="THOP_XL"/>
      <sheetName val="Thuc_thanh"/>
      <sheetName val="BC_nhanh"/>
      <sheetName val="BC_TCTy"/>
      <sheetName val="BC_GD_"/>
      <sheetName val="BC_ngay"/>
      <sheetName val="SL_va_do_am"/>
      <sheetName val="Da_voi"/>
      <sheetName val="Da_set"/>
      <sheetName val="Lo_nung"/>
      <sheetName val="Nghien_lieu"/>
      <sheetName val="Nghien_xi"/>
      <sheetName val="Nghien_than"/>
      <sheetName val="BC_P_KH"/>
      <sheetName val="Dam_chu"/>
      <sheetName val="PTVTT_rao"/>
      <sheetName val="DTOANT_rao"/>
      <sheetName val="T_HOP_"/>
      <sheetName val="DTOANP_HOC"/>
      <sheetName val="TLUONG_pNHA_O"/>
      <sheetName val="TLUONGT_rao"/>
      <sheetName val="CL_VTU"/>
      <sheetName val="TTHEP_WC"/>
      <sheetName val="THEP_TRao"/>
      <sheetName val="THEP_PHONG_HOC"/>
      <sheetName val="KKKKKKKK (2)"/>
      <sheetName val="KKKKKKKK (3)"/>
      <sheetName val="KKKKKKKK (4)"/>
      <sheetName val="KKKKKKKK (5)"/>
      <sheetName val="________"/>
      <sheetName val="TTTram"/>
    </sheetNames>
    <sheetDataSet>
      <sheetData sheetId="0" refreshError="1"/>
      <sheetData sheetId="1" refreshError="1"/>
      <sheetData sheetId="2" refreshError="1"/>
      <sheetData sheetId="3" refreshError="1">
        <row r="23">
          <cell r="N23">
            <v>5500</v>
          </cell>
        </row>
        <row r="34">
          <cell r="N34">
            <v>27272.73</v>
          </cell>
        </row>
        <row r="35">
          <cell r="N35">
            <v>30454.55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refreshError="1"/>
      <sheetData sheetId="76" refreshError="1"/>
      <sheetData sheetId="77" refreshError="1"/>
      <sheetData sheetId="78" refreshError="1"/>
      <sheetData sheetId="79" refreshError="1"/>
      <sheetData sheetId="80" refreshError="1"/>
      <sheetData sheetId="81" refreshError="1"/>
      <sheetData sheetId="82"/>
      <sheetData sheetId="83"/>
      <sheetData sheetId="84"/>
      <sheetData sheetId="85"/>
      <sheetData sheetId="86"/>
      <sheetData sheetId="87"/>
      <sheetData sheetId="88"/>
      <sheetData sheetId="89"/>
      <sheetData sheetId="90"/>
      <sheetData sheetId="91"/>
      <sheetData sheetId="92"/>
      <sheetData sheetId="93"/>
      <sheetData sheetId="94" refreshError="1"/>
      <sheetData sheetId="95" refreshError="1"/>
      <sheetData sheetId="96" refreshError="1"/>
      <sheetData sheetId="97" refreshError="1"/>
      <sheetData sheetId="98" refreshError="1"/>
      <sheetData sheetId="99"/>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refreshError="1"/>
      <sheetData sheetId="169" refreshError="1"/>
      <sheetData sheetId="170" refreshError="1"/>
      <sheetData sheetId="171" refreshError="1"/>
      <sheetData sheetId="172" refreshError="1"/>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nd Total"/>
      <sheetName val="Long Welded"/>
      <sheetName val="General total"/>
      <sheetName val="Gene.Item"/>
      <sheetName val="Gene.Requi"/>
      <sheetName val="DG Long Welded"/>
      <sheetName val="General persent"/>
      <sheetName val="So sanh1"/>
      <sheetName val="So sanh1 (2)"/>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切割 MTL"/>
      <sheetName val="切割 DI"/>
      <sheetName val="ESTI."/>
      <sheetName val="DI-ESTI"/>
    </sheetNames>
    <sheetDataSet>
      <sheetData sheetId="0" refreshError="1"/>
      <sheetData sheetId="1" refreshError="1"/>
      <sheetData sheetId="2"/>
      <sheetData sheetId="3">
        <row r="8">
          <cell r="B8" t="str">
            <v>5S</v>
          </cell>
          <cell r="C8">
            <v>0.5</v>
          </cell>
          <cell r="D8">
            <v>1.65</v>
          </cell>
          <cell r="E8">
            <v>1</v>
          </cell>
          <cell r="I8">
            <v>7.0000000000000007E-2</v>
          </cell>
          <cell r="J8">
            <v>0</v>
          </cell>
          <cell r="K8">
            <v>7.0000000000000007E-2</v>
          </cell>
          <cell r="P8">
            <v>2</v>
          </cell>
        </row>
        <row r="9">
          <cell r="B9" t="str">
            <v>5S</v>
          </cell>
          <cell r="C9">
            <v>0.5</v>
          </cell>
          <cell r="D9">
            <v>1.65</v>
          </cell>
          <cell r="E9">
            <v>1</v>
          </cell>
          <cell r="I9">
            <v>7.0000000000000007E-2</v>
          </cell>
          <cell r="J9">
            <v>0</v>
          </cell>
          <cell r="K9">
            <v>7.0000000000000007E-2</v>
          </cell>
          <cell r="P9">
            <v>2</v>
          </cell>
        </row>
        <row r="10">
          <cell r="B10" t="str">
            <v>5S</v>
          </cell>
          <cell r="C10">
            <v>0.5</v>
          </cell>
          <cell r="D10">
            <v>1.65</v>
          </cell>
          <cell r="E10">
            <v>1</v>
          </cell>
          <cell r="I10">
            <v>7.0000000000000007E-2</v>
          </cell>
          <cell r="J10">
            <v>0</v>
          </cell>
          <cell r="K10">
            <v>7.0000000000000007E-2</v>
          </cell>
          <cell r="P10">
            <v>2</v>
          </cell>
        </row>
        <row r="11">
          <cell r="B11" t="str">
            <v>5S</v>
          </cell>
          <cell r="C11">
            <v>0.75</v>
          </cell>
          <cell r="D11">
            <v>1.65</v>
          </cell>
          <cell r="E11">
            <v>1</v>
          </cell>
          <cell r="I11">
            <v>7.0000000000000007E-2</v>
          </cell>
          <cell r="J11">
            <v>0</v>
          </cell>
          <cell r="K11">
            <v>7.0000000000000007E-2</v>
          </cell>
          <cell r="P11">
            <v>2</v>
          </cell>
        </row>
        <row r="12">
          <cell r="B12" t="str">
            <v>5S</v>
          </cell>
          <cell r="C12">
            <v>0.75</v>
          </cell>
          <cell r="D12">
            <v>1.65</v>
          </cell>
          <cell r="E12">
            <v>1</v>
          </cell>
          <cell r="I12">
            <v>7.0000000000000007E-2</v>
          </cell>
          <cell r="J12">
            <v>0</v>
          </cell>
          <cell r="K12">
            <v>7.0000000000000007E-2</v>
          </cell>
          <cell r="P12">
            <v>2</v>
          </cell>
        </row>
        <row r="13">
          <cell r="B13" t="str">
            <v>5S</v>
          </cell>
          <cell r="C13">
            <v>0.75</v>
          </cell>
          <cell r="D13">
            <v>1.65</v>
          </cell>
          <cell r="E13">
            <v>1</v>
          </cell>
          <cell r="I13">
            <v>7.0000000000000007E-2</v>
          </cell>
          <cell r="J13">
            <v>0</v>
          </cell>
          <cell r="K13">
            <v>7.0000000000000007E-2</v>
          </cell>
          <cell r="P13">
            <v>2</v>
          </cell>
        </row>
        <row r="14">
          <cell r="B14" t="str">
            <v>5S</v>
          </cell>
          <cell r="C14">
            <v>1</v>
          </cell>
          <cell r="D14">
            <v>1.65</v>
          </cell>
          <cell r="E14">
            <v>1</v>
          </cell>
          <cell r="I14">
            <v>0.12</v>
          </cell>
          <cell r="J14">
            <v>0</v>
          </cell>
          <cell r="K14">
            <v>0.12</v>
          </cell>
          <cell r="P14">
            <v>2</v>
          </cell>
        </row>
        <row r="15">
          <cell r="B15" t="str">
            <v>5S</v>
          </cell>
          <cell r="C15">
            <v>1</v>
          </cell>
          <cell r="D15">
            <v>1.65</v>
          </cell>
          <cell r="E15">
            <v>1</v>
          </cell>
          <cell r="I15">
            <v>0.12</v>
          </cell>
          <cell r="J15">
            <v>0</v>
          </cell>
          <cell r="K15">
            <v>0.12</v>
          </cell>
          <cell r="P15">
            <v>2</v>
          </cell>
        </row>
        <row r="16">
          <cell r="B16" t="str">
            <v>5S</v>
          </cell>
          <cell r="C16">
            <v>1</v>
          </cell>
          <cell r="D16">
            <v>1.65</v>
          </cell>
          <cell r="E16">
            <v>1</v>
          </cell>
          <cell r="I16">
            <v>0.12</v>
          </cell>
          <cell r="J16">
            <v>0</v>
          </cell>
          <cell r="K16">
            <v>0.12</v>
          </cell>
          <cell r="P16">
            <v>2</v>
          </cell>
        </row>
        <row r="17">
          <cell r="B17" t="str">
            <v>5S</v>
          </cell>
          <cell r="C17">
            <v>1.25</v>
          </cell>
          <cell r="D17">
            <v>1.65</v>
          </cell>
          <cell r="E17">
            <v>1</v>
          </cell>
          <cell r="I17">
            <v>0.15</v>
          </cell>
          <cell r="K17">
            <v>0.15</v>
          </cell>
          <cell r="P17">
            <v>2</v>
          </cell>
        </row>
        <row r="18">
          <cell r="B18" t="str">
            <v>5S</v>
          </cell>
          <cell r="C18">
            <v>1.25</v>
          </cell>
          <cell r="D18">
            <v>1.65</v>
          </cell>
          <cell r="E18">
            <v>1</v>
          </cell>
          <cell r="I18">
            <v>0.15</v>
          </cell>
          <cell r="K18">
            <v>0.15</v>
          </cell>
          <cell r="P18">
            <v>2</v>
          </cell>
        </row>
        <row r="19">
          <cell r="B19" t="str">
            <v>5S</v>
          </cell>
          <cell r="C19">
            <v>1.25</v>
          </cell>
          <cell r="D19">
            <v>1.65</v>
          </cell>
          <cell r="E19">
            <v>1</v>
          </cell>
          <cell r="I19">
            <v>0.15</v>
          </cell>
          <cell r="K19">
            <v>0.15</v>
          </cell>
          <cell r="P19">
            <v>2</v>
          </cell>
        </row>
        <row r="20">
          <cell r="B20" t="str">
            <v>5S</v>
          </cell>
          <cell r="C20">
            <v>1.5</v>
          </cell>
          <cell r="D20">
            <v>1.65</v>
          </cell>
          <cell r="E20">
            <v>1</v>
          </cell>
          <cell r="I20">
            <v>0.15</v>
          </cell>
          <cell r="J20">
            <v>0</v>
          </cell>
          <cell r="K20">
            <v>0.15</v>
          </cell>
          <cell r="P20">
            <v>2</v>
          </cell>
        </row>
        <row r="21">
          <cell r="B21" t="str">
            <v>5S</v>
          </cell>
          <cell r="C21">
            <v>1.5</v>
          </cell>
          <cell r="D21">
            <v>1.65</v>
          </cell>
          <cell r="E21">
            <v>1</v>
          </cell>
          <cell r="I21">
            <v>0.15</v>
          </cell>
          <cell r="J21">
            <v>0</v>
          </cell>
          <cell r="K21">
            <v>0.15</v>
          </cell>
          <cell r="P21">
            <v>2</v>
          </cell>
        </row>
        <row r="22">
          <cell r="B22" t="str">
            <v>5S</v>
          </cell>
          <cell r="C22">
            <v>1.5</v>
          </cell>
          <cell r="D22">
            <v>1.65</v>
          </cell>
          <cell r="E22">
            <v>1</v>
          </cell>
          <cell r="I22">
            <v>0.15</v>
          </cell>
          <cell r="J22">
            <v>0</v>
          </cell>
          <cell r="K22">
            <v>0.15</v>
          </cell>
          <cell r="P22">
            <v>2</v>
          </cell>
        </row>
        <row r="23">
          <cell r="B23" t="str">
            <v>5S</v>
          </cell>
          <cell r="C23">
            <v>2</v>
          </cell>
          <cell r="D23">
            <v>1.65</v>
          </cell>
          <cell r="E23">
            <v>1</v>
          </cell>
          <cell r="I23">
            <v>0.15</v>
          </cell>
          <cell r="J23">
            <v>0</v>
          </cell>
          <cell r="K23">
            <v>0.15</v>
          </cell>
          <cell r="P23">
            <v>2</v>
          </cell>
        </row>
        <row r="24">
          <cell r="B24" t="str">
            <v>5S</v>
          </cell>
          <cell r="C24">
            <v>2</v>
          </cell>
          <cell r="D24">
            <v>1.65</v>
          </cell>
          <cell r="E24">
            <v>1</v>
          </cell>
          <cell r="I24">
            <v>0.15</v>
          </cell>
          <cell r="J24">
            <v>0</v>
          </cell>
          <cell r="K24">
            <v>0.15</v>
          </cell>
          <cell r="P24">
            <v>2</v>
          </cell>
        </row>
        <row r="25">
          <cell r="B25" t="str">
            <v>5S</v>
          </cell>
          <cell r="C25">
            <v>2</v>
          </cell>
          <cell r="D25">
            <v>1.65</v>
          </cell>
          <cell r="E25">
            <v>1</v>
          </cell>
          <cell r="I25">
            <v>0.15</v>
          </cell>
          <cell r="J25">
            <v>0</v>
          </cell>
          <cell r="K25">
            <v>0.15</v>
          </cell>
          <cell r="P25">
            <v>2</v>
          </cell>
        </row>
        <row r="26">
          <cell r="B26" t="str">
            <v>5S</v>
          </cell>
          <cell r="C26">
            <v>2.5</v>
          </cell>
          <cell r="D26">
            <v>2.11</v>
          </cell>
          <cell r="E26">
            <v>1</v>
          </cell>
          <cell r="I26">
            <v>0.15</v>
          </cell>
          <cell r="J26">
            <v>0</v>
          </cell>
          <cell r="K26">
            <v>0.15</v>
          </cell>
          <cell r="P26">
            <v>2</v>
          </cell>
        </row>
        <row r="27">
          <cell r="B27" t="str">
            <v>5S</v>
          </cell>
          <cell r="C27">
            <v>3</v>
          </cell>
          <cell r="D27">
            <v>2.11</v>
          </cell>
          <cell r="E27">
            <v>1</v>
          </cell>
          <cell r="I27">
            <v>0.3</v>
          </cell>
          <cell r="J27">
            <v>0</v>
          </cell>
          <cell r="K27">
            <v>0.3</v>
          </cell>
          <cell r="P27">
            <v>2</v>
          </cell>
        </row>
        <row r="28">
          <cell r="B28" t="str">
            <v>5S</v>
          </cell>
          <cell r="C28">
            <v>3.5</v>
          </cell>
          <cell r="D28">
            <v>2.11</v>
          </cell>
          <cell r="E28">
            <v>1</v>
          </cell>
          <cell r="I28">
            <v>0.3</v>
          </cell>
          <cell r="K28">
            <v>0.3</v>
          </cell>
          <cell r="P28">
            <v>3</v>
          </cell>
        </row>
        <row r="29">
          <cell r="B29" t="str">
            <v>5S</v>
          </cell>
          <cell r="C29">
            <v>4</v>
          </cell>
          <cell r="D29">
            <v>2.11</v>
          </cell>
          <cell r="E29">
            <v>1</v>
          </cell>
          <cell r="I29">
            <v>0.3</v>
          </cell>
          <cell r="J29">
            <v>0</v>
          </cell>
          <cell r="K29">
            <v>0.3</v>
          </cell>
          <cell r="P29">
            <v>3</v>
          </cell>
        </row>
        <row r="30">
          <cell r="B30" t="str">
            <v>5S</v>
          </cell>
          <cell r="C30">
            <v>5</v>
          </cell>
          <cell r="D30">
            <v>2.77</v>
          </cell>
          <cell r="E30">
            <v>1</v>
          </cell>
          <cell r="I30">
            <v>0.3</v>
          </cell>
          <cell r="K30">
            <v>0.3</v>
          </cell>
          <cell r="P30">
            <v>4</v>
          </cell>
        </row>
        <row r="31">
          <cell r="B31" t="str">
            <v>5S</v>
          </cell>
          <cell r="C31">
            <v>6</v>
          </cell>
          <cell r="D31">
            <v>2.77</v>
          </cell>
          <cell r="E31">
            <v>1</v>
          </cell>
          <cell r="I31">
            <v>0.45</v>
          </cell>
          <cell r="J31">
            <v>0</v>
          </cell>
          <cell r="K31">
            <v>0.45</v>
          </cell>
          <cell r="P31">
            <v>4</v>
          </cell>
        </row>
        <row r="32">
          <cell r="B32" t="str">
            <v>5S</v>
          </cell>
          <cell r="C32">
            <v>8</v>
          </cell>
          <cell r="D32">
            <v>2.77</v>
          </cell>
          <cell r="E32">
            <v>1</v>
          </cell>
          <cell r="I32">
            <v>0.45</v>
          </cell>
          <cell r="J32">
            <v>0</v>
          </cell>
          <cell r="K32">
            <v>0.45</v>
          </cell>
          <cell r="P32">
            <v>4</v>
          </cell>
        </row>
        <row r="33">
          <cell r="B33" t="str">
            <v>5S</v>
          </cell>
          <cell r="C33">
            <v>10</v>
          </cell>
          <cell r="D33">
            <v>3.4</v>
          </cell>
          <cell r="E33">
            <v>1</v>
          </cell>
          <cell r="I33">
            <v>0.9</v>
          </cell>
          <cell r="J33">
            <v>0</v>
          </cell>
          <cell r="K33">
            <v>0.9</v>
          </cell>
          <cell r="P33">
            <v>4</v>
          </cell>
        </row>
        <row r="34">
          <cell r="B34" t="str">
            <v>5S</v>
          </cell>
          <cell r="C34">
            <v>12</v>
          </cell>
          <cell r="D34">
            <v>3.96</v>
          </cell>
          <cell r="E34">
            <v>1</v>
          </cell>
          <cell r="I34">
            <v>1.2</v>
          </cell>
          <cell r="J34">
            <v>0</v>
          </cell>
          <cell r="K34">
            <v>1.2</v>
          </cell>
          <cell r="P34">
            <v>6</v>
          </cell>
        </row>
        <row r="35">
          <cell r="B35" t="str">
            <v>5S</v>
          </cell>
          <cell r="C35">
            <v>14</v>
          </cell>
          <cell r="D35">
            <v>3.96</v>
          </cell>
          <cell r="E35">
            <v>1</v>
          </cell>
          <cell r="I35">
            <v>1.34</v>
          </cell>
          <cell r="J35">
            <v>0</v>
          </cell>
          <cell r="K35">
            <v>1.34</v>
          </cell>
          <cell r="P35">
            <v>6</v>
          </cell>
        </row>
        <row r="36">
          <cell r="B36" t="str">
            <v>5S</v>
          </cell>
          <cell r="C36">
            <v>16</v>
          </cell>
          <cell r="D36">
            <v>4.1900000000000004</v>
          </cell>
          <cell r="E36">
            <v>1</v>
          </cell>
          <cell r="I36">
            <v>1.65</v>
          </cell>
          <cell r="J36">
            <v>0</v>
          </cell>
          <cell r="K36">
            <v>1.65</v>
          </cell>
          <cell r="P36">
            <v>6</v>
          </cell>
        </row>
        <row r="37">
          <cell r="B37" t="str">
            <v>5S</v>
          </cell>
          <cell r="C37">
            <v>18</v>
          </cell>
          <cell r="D37">
            <v>4.1900000000000004</v>
          </cell>
          <cell r="E37">
            <v>1</v>
          </cell>
          <cell r="I37">
            <v>1.8</v>
          </cell>
          <cell r="J37">
            <v>0</v>
          </cell>
          <cell r="K37">
            <v>1.8</v>
          </cell>
          <cell r="P37">
            <v>6</v>
          </cell>
        </row>
        <row r="38">
          <cell r="B38" t="str">
            <v>5S</v>
          </cell>
          <cell r="C38">
            <v>20</v>
          </cell>
          <cell r="D38">
            <v>4.78</v>
          </cell>
          <cell r="E38">
            <v>1</v>
          </cell>
          <cell r="I38">
            <v>2.54</v>
          </cell>
          <cell r="J38">
            <v>0</v>
          </cell>
          <cell r="K38">
            <v>2.54</v>
          </cell>
          <cell r="P38">
            <v>7</v>
          </cell>
        </row>
        <row r="39">
          <cell r="B39" t="str">
            <v>5S</v>
          </cell>
          <cell r="C39">
            <v>22</v>
          </cell>
          <cell r="D39">
            <v>4.78</v>
          </cell>
          <cell r="E39">
            <v>1</v>
          </cell>
          <cell r="I39">
            <v>2.69</v>
          </cell>
          <cell r="J39">
            <v>0</v>
          </cell>
          <cell r="K39">
            <v>2.69</v>
          </cell>
          <cell r="P39">
            <v>8</v>
          </cell>
        </row>
        <row r="40">
          <cell r="B40" t="str">
            <v>5S</v>
          </cell>
          <cell r="C40">
            <v>24</v>
          </cell>
          <cell r="D40">
            <v>5.54</v>
          </cell>
          <cell r="E40">
            <v>1</v>
          </cell>
          <cell r="I40">
            <v>2.4300000000000002</v>
          </cell>
          <cell r="J40">
            <v>1.47</v>
          </cell>
          <cell r="K40">
            <v>3.9000000000000004</v>
          </cell>
          <cell r="P40">
            <v>8</v>
          </cell>
        </row>
        <row r="41">
          <cell r="B41" t="str">
            <v>5S</v>
          </cell>
          <cell r="C41">
            <v>30</v>
          </cell>
          <cell r="D41">
            <v>6.35</v>
          </cell>
          <cell r="E41">
            <v>1</v>
          </cell>
          <cell r="I41">
            <v>3.04</v>
          </cell>
          <cell r="J41">
            <v>3.11</v>
          </cell>
          <cell r="K41">
            <v>6.15</v>
          </cell>
          <cell r="P41">
            <v>10</v>
          </cell>
        </row>
        <row r="42">
          <cell r="B42">
            <v>10</v>
          </cell>
          <cell r="C42">
            <v>14</v>
          </cell>
          <cell r="D42">
            <v>6.35</v>
          </cell>
          <cell r="E42">
            <v>1</v>
          </cell>
          <cell r="I42">
            <v>1.42</v>
          </cell>
          <cell r="J42">
            <v>1.27</v>
          </cell>
          <cell r="K42">
            <v>2.69</v>
          </cell>
          <cell r="P42">
            <v>6</v>
          </cell>
        </row>
        <row r="43">
          <cell r="B43">
            <v>10</v>
          </cell>
          <cell r="C43">
            <v>16</v>
          </cell>
          <cell r="D43">
            <v>6.35</v>
          </cell>
          <cell r="E43">
            <v>1</v>
          </cell>
          <cell r="I43">
            <v>1.62</v>
          </cell>
          <cell r="J43">
            <v>1.38</v>
          </cell>
          <cell r="K43">
            <v>3</v>
          </cell>
          <cell r="P43">
            <v>6</v>
          </cell>
        </row>
        <row r="44">
          <cell r="B44">
            <v>10</v>
          </cell>
          <cell r="C44">
            <v>18</v>
          </cell>
          <cell r="D44">
            <v>6.35</v>
          </cell>
          <cell r="E44">
            <v>1</v>
          </cell>
          <cell r="I44">
            <v>1.82</v>
          </cell>
          <cell r="J44">
            <v>1.48</v>
          </cell>
          <cell r="K44">
            <v>3.3</v>
          </cell>
          <cell r="P44">
            <v>6</v>
          </cell>
        </row>
        <row r="45">
          <cell r="B45">
            <v>10</v>
          </cell>
          <cell r="C45">
            <v>20</v>
          </cell>
          <cell r="D45">
            <v>6.35</v>
          </cell>
          <cell r="E45">
            <v>1</v>
          </cell>
          <cell r="I45">
            <v>2.0299999999999998</v>
          </cell>
          <cell r="J45">
            <v>1.72</v>
          </cell>
          <cell r="K45">
            <v>3.75</v>
          </cell>
          <cell r="P45">
            <v>7</v>
          </cell>
        </row>
        <row r="46">
          <cell r="B46">
            <v>10</v>
          </cell>
          <cell r="C46">
            <v>22</v>
          </cell>
          <cell r="D46">
            <v>6.35</v>
          </cell>
          <cell r="E46">
            <v>1</v>
          </cell>
          <cell r="I46">
            <v>2.23</v>
          </cell>
          <cell r="J46">
            <v>2.27</v>
          </cell>
          <cell r="K46">
            <v>4.5</v>
          </cell>
          <cell r="P46">
            <v>8</v>
          </cell>
        </row>
        <row r="47">
          <cell r="B47">
            <v>10</v>
          </cell>
          <cell r="C47">
            <v>24</v>
          </cell>
          <cell r="D47">
            <v>6.35</v>
          </cell>
          <cell r="E47">
            <v>1</v>
          </cell>
          <cell r="I47">
            <v>2.4300000000000002</v>
          </cell>
          <cell r="J47">
            <v>2.0699999999999998</v>
          </cell>
          <cell r="K47">
            <v>4.5</v>
          </cell>
          <cell r="P47">
            <v>8</v>
          </cell>
        </row>
        <row r="48">
          <cell r="B48">
            <v>10</v>
          </cell>
          <cell r="C48">
            <v>26</v>
          </cell>
          <cell r="D48">
            <v>7.92</v>
          </cell>
          <cell r="E48">
            <v>1</v>
          </cell>
          <cell r="I48">
            <v>2.64</v>
          </cell>
          <cell r="J48">
            <v>4.8600000000000003</v>
          </cell>
          <cell r="K48">
            <v>7.5</v>
          </cell>
          <cell r="P48">
            <v>9</v>
          </cell>
        </row>
        <row r="49">
          <cell r="B49">
            <v>10</v>
          </cell>
          <cell r="C49">
            <v>28</v>
          </cell>
          <cell r="D49">
            <v>7.92</v>
          </cell>
          <cell r="E49">
            <v>1</v>
          </cell>
          <cell r="I49">
            <v>2.84</v>
          </cell>
          <cell r="J49">
            <v>5.26</v>
          </cell>
          <cell r="K49">
            <v>8.1</v>
          </cell>
          <cell r="P49">
            <v>9</v>
          </cell>
        </row>
        <row r="50">
          <cell r="B50">
            <v>10</v>
          </cell>
          <cell r="C50">
            <v>30</v>
          </cell>
          <cell r="D50">
            <v>7.92</v>
          </cell>
          <cell r="E50">
            <v>1</v>
          </cell>
          <cell r="I50">
            <v>3.04</v>
          </cell>
          <cell r="J50">
            <v>5.66</v>
          </cell>
          <cell r="K50">
            <v>8.6999999999999993</v>
          </cell>
          <cell r="P50">
            <v>10</v>
          </cell>
        </row>
        <row r="51">
          <cell r="B51">
            <v>10</v>
          </cell>
          <cell r="C51">
            <v>32</v>
          </cell>
          <cell r="D51">
            <v>7.92</v>
          </cell>
          <cell r="E51">
            <v>1</v>
          </cell>
          <cell r="I51">
            <v>3.24</v>
          </cell>
          <cell r="J51">
            <v>6.06</v>
          </cell>
          <cell r="K51">
            <v>9.3000000000000007</v>
          </cell>
          <cell r="P51">
            <v>11</v>
          </cell>
        </row>
        <row r="52">
          <cell r="B52">
            <v>10</v>
          </cell>
          <cell r="C52">
            <v>34</v>
          </cell>
          <cell r="D52">
            <v>7.92</v>
          </cell>
          <cell r="E52">
            <v>1</v>
          </cell>
          <cell r="I52">
            <v>3.45</v>
          </cell>
          <cell r="J52">
            <v>6.44</v>
          </cell>
          <cell r="K52">
            <v>9.89</v>
          </cell>
          <cell r="P52">
            <v>12</v>
          </cell>
        </row>
        <row r="53">
          <cell r="B53">
            <v>10</v>
          </cell>
          <cell r="C53">
            <v>36</v>
          </cell>
          <cell r="D53">
            <v>7.92</v>
          </cell>
          <cell r="E53">
            <v>1</v>
          </cell>
          <cell r="I53">
            <v>3.65</v>
          </cell>
          <cell r="J53">
            <v>6.84</v>
          </cell>
          <cell r="K53">
            <v>10.49</v>
          </cell>
          <cell r="P53">
            <v>12</v>
          </cell>
        </row>
        <row r="54">
          <cell r="B54" t="str">
            <v>10S</v>
          </cell>
          <cell r="C54">
            <v>0.125</v>
          </cell>
          <cell r="D54">
            <v>1.24</v>
          </cell>
          <cell r="E54">
            <v>1</v>
          </cell>
          <cell r="I54">
            <v>7.0000000000000007E-2</v>
          </cell>
          <cell r="K54">
            <v>7.0000000000000007E-2</v>
          </cell>
          <cell r="P54">
            <v>2</v>
          </cell>
        </row>
        <row r="55">
          <cell r="B55" t="str">
            <v>10S</v>
          </cell>
          <cell r="C55">
            <v>0.125</v>
          </cell>
          <cell r="D55">
            <v>1.24</v>
          </cell>
          <cell r="E55">
            <v>1</v>
          </cell>
          <cell r="I55">
            <v>7.0000000000000007E-2</v>
          </cell>
          <cell r="K55">
            <v>7.0000000000000007E-2</v>
          </cell>
          <cell r="P55">
            <v>2</v>
          </cell>
        </row>
        <row r="56">
          <cell r="B56" t="str">
            <v>10S</v>
          </cell>
          <cell r="C56">
            <v>0.125</v>
          </cell>
          <cell r="D56">
            <v>1.24</v>
          </cell>
          <cell r="E56">
            <v>1</v>
          </cell>
          <cell r="I56">
            <v>7.0000000000000007E-2</v>
          </cell>
          <cell r="K56">
            <v>7.0000000000000007E-2</v>
          </cell>
          <cell r="P56">
            <v>2</v>
          </cell>
        </row>
        <row r="57">
          <cell r="B57" t="str">
            <v>10S</v>
          </cell>
          <cell r="C57">
            <v>0.25</v>
          </cell>
          <cell r="D57">
            <v>1.65</v>
          </cell>
          <cell r="E57">
            <v>1</v>
          </cell>
          <cell r="I57">
            <v>7.0000000000000007E-2</v>
          </cell>
          <cell r="K57">
            <v>7.0000000000000007E-2</v>
          </cell>
          <cell r="P57">
            <v>2</v>
          </cell>
        </row>
        <row r="58">
          <cell r="B58" t="str">
            <v>10S</v>
          </cell>
          <cell r="C58">
            <v>0.25</v>
          </cell>
          <cell r="D58">
            <v>1.65</v>
          </cell>
          <cell r="E58">
            <v>1</v>
          </cell>
          <cell r="I58">
            <v>7.0000000000000007E-2</v>
          </cell>
          <cell r="K58">
            <v>7.0000000000000007E-2</v>
          </cell>
          <cell r="P58">
            <v>2</v>
          </cell>
        </row>
        <row r="59">
          <cell r="B59" t="str">
            <v>10S</v>
          </cell>
          <cell r="C59">
            <v>0.25</v>
          </cell>
          <cell r="D59">
            <v>1.65</v>
          </cell>
          <cell r="E59">
            <v>1</v>
          </cell>
          <cell r="I59">
            <v>7.0000000000000007E-2</v>
          </cell>
          <cell r="K59">
            <v>7.0000000000000007E-2</v>
          </cell>
          <cell r="P59">
            <v>2</v>
          </cell>
        </row>
        <row r="60">
          <cell r="B60" t="str">
            <v>10S</v>
          </cell>
          <cell r="C60">
            <v>0.375</v>
          </cell>
          <cell r="D60">
            <v>1.65</v>
          </cell>
          <cell r="E60">
            <v>1</v>
          </cell>
          <cell r="I60">
            <v>7.0000000000000007E-2</v>
          </cell>
          <cell r="J60">
            <v>0</v>
          </cell>
          <cell r="K60">
            <v>7.0000000000000007E-2</v>
          </cell>
          <cell r="P60">
            <v>2</v>
          </cell>
        </row>
        <row r="61">
          <cell r="B61" t="str">
            <v>10S</v>
          </cell>
          <cell r="C61">
            <v>0.375</v>
          </cell>
          <cell r="D61">
            <v>1.65</v>
          </cell>
          <cell r="E61">
            <v>1</v>
          </cell>
          <cell r="I61">
            <v>7.0000000000000007E-2</v>
          </cell>
          <cell r="J61">
            <v>0</v>
          </cell>
          <cell r="K61">
            <v>7.0000000000000007E-2</v>
          </cell>
          <cell r="P61">
            <v>2</v>
          </cell>
        </row>
        <row r="62">
          <cell r="B62" t="str">
            <v>10S</v>
          </cell>
          <cell r="C62">
            <v>0.375</v>
          </cell>
          <cell r="D62">
            <v>1.65</v>
          </cell>
          <cell r="E62">
            <v>1</v>
          </cell>
          <cell r="I62">
            <v>7.0000000000000007E-2</v>
          </cell>
          <cell r="J62">
            <v>0</v>
          </cell>
          <cell r="K62">
            <v>7.0000000000000007E-2</v>
          </cell>
          <cell r="P62">
            <v>2</v>
          </cell>
        </row>
        <row r="63">
          <cell r="B63" t="str">
            <v>10S</v>
          </cell>
          <cell r="C63">
            <v>0.5</v>
          </cell>
          <cell r="D63">
            <v>2.11</v>
          </cell>
          <cell r="E63">
            <v>1</v>
          </cell>
          <cell r="I63">
            <v>7.0000000000000007E-2</v>
          </cell>
          <cell r="J63">
            <v>0</v>
          </cell>
          <cell r="K63">
            <v>7.0000000000000007E-2</v>
          </cell>
          <cell r="P63">
            <v>2</v>
          </cell>
        </row>
        <row r="64">
          <cell r="B64" t="str">
            <v>10S</v>
          </cell>
          <cell r="C64">
            <v>0.5</v>
          </cell>
          <cell r="D64">
            <v>2.11</v>
          </cell>
          <cell r="E64">
            <v>1</v>
          </cell>
          <cell r="I64">
            <v>7.0000000000000007E-2</v>
          </cell>
          <cell r="J64">
            <v>0</v>
          </cell>
          <cell r="K64">
            <v>7.0000000000000007E-2</v>
          </cell>
          <cell r="P64">
            <v>2</v>
          </cell>
        </row>
        <row r="65">
          <cell r="B65" t="str">
            <v>10S</v>
          </cell>
          <cell r="C65">
            <v>0.5</v>
          </cell>
          <cell r="D65">
            <v>2.11</v>
          </cell>
          <cell r="E65">
            <v>1</v>
          </cell>
          <cell r="I65">
            <v>7.0000000000000007E-2</v>
          </cell>
          <cell r="J65">
            <v>0</v>
          </cell>
          <cell r="K65">
            <v>7.0000000000000007E-2</v>
          </cell>
          <cell r="P65">
            <v>2</v>
          </cell>
        </row>
        <row r="66">
          <cell r="B66" t="str">
            <v>10S</v>
          </cell>
          <cell r="C66">
            <v>0.75</v>
          </cell>
          <cell r="D66">
            <v>2.11</v>
          </cell>
          <cell r="E66">
            <v>1</v>
          </cell>
          <cell r="I66">
            <v>7.0000000000000007E-2</v>
          </cell>
          <cell r="J66">
            <v>0</v>
          </cell>
          <cell r="K66">
            <v>7.0000000000000007E-2</v>
          </cell>
          <cell r="P66">
            <v>2</v>
          </cell>
        </row>
        <row r="67">
          <cell r="B67" t="str">
            <v>10S</v>
          </cell>
          <cell r="C67">
            <v>0.75</v>
          </cell>
          <cell r="D67">
            <v>2.11</v>
          </cell>
          <cell r="E67">
            <v>1</v>
          </cell>
          <cell r="I67">
            <v>7.0000000000000007E-2</v>
          </cell>
          <cell r="J67">
            <v>0</v>
          </cell>
          <cell r="K67">
            <v>7.0000000000000007E-2</v>
          </cell>
          <cell r="P67">
            <v>2</v>
          </cell>
        </row>
        <row r="68">
          <cell r="B68" t="str">
            <v>10S</v>
          </cell>
          <cell r="C68">
            <v>0.75</v>
          </cell>
          <cell r="D68">
            <v>2.11</v>
          </cell>
          <cell r="E68">
            <v>1</v>
          </cell>
          <cell r="I68">
            <v>7.0000000000000007E-2</v>
          </cell>
          <cell r="J68">
            <v>0</v>
          </cell>
          <cell r="K68">
            <v>7.0000000000000007E-2</v>
          </cell>
          <cell r="P68">
            <v>2</v>
          </cell>
        </row>
        <row r="69">
          <cell r="B69" t="str">
            <v>10S</v>
          </cell>
          <cell r="C69">
            <v>1</v>
          </cell>
          <cell r="D69">
            <v>2.77</v>
          </cell>
          <cell r="E69">
            <v>1</v>
          </cell>
          <cell r="I69">
            <v>0.12</v>
          </cell>
          <cell r="J69">
            <v>0</v>
          </cell>
          <cell r="K69">
            <v>0.12</v>
          </cell>
          <cell r="P69">
            <v>2</v>
          </cell>
        </row>
        <row r="70">
          <cell r="B70" t="str">
            <v>10S</v>
          </cell>
          <cell r="C70">
            <v>1</v>
          </cell>
          <cell r="D70">
            <v>2.77</v>
          </cell>
          <cell r="E70">
            <v>1</v>
          </cell>
          <cell r="I70">
            <v>0.12</v>
          </cell>
          <cell r="J70">
            <v>0</v>
          </cell>
          <cell r="K70">
            <v>0.12</v>
          </cell>
          <cell r="P70">
            <v>2</v>
          </cell>
        </row>
        <row r="71">
          <cell r="B71" t="str">
            <v>10S</v>
          </cell>
          <cell r="C71">
            <v>1</v>
          </cell>
          <cell r="D71">
            <v>2.77</v>
          </cell>
          <cell r="E71">
            <v>1</v>
          </cell>
          <cell r="I71">
            <v>0.12</v>
          </cell>
          <cell r="J71">
            <v>0</v>
          </cell>
          <cell r="K71">
            <v>0.12</v>
          </cell>
          <cell r="P71">
            <v>2</v>
          </cell>
        </row>
        <row r="72">
          <cell r="B72" t="str">
            <v>10S</v>
          </cell>
          <cell r="C72">
            <v>1.25</v>
          </cell>
          <cell r="D72">
            <v>2.77</v>
          </cell>
          <cell r="E72">
            <v>1</v>
          </cell>
          <cell r="I72">
            <v>0.15</v>
          </cell>
          <cell r="K72">
            <v>0.15</v>
          </cell>
          <cell r="P72">
            <v>2</v>
          </cell>
        </row>
        <row r="73">
          <cell r="B73" t="str">
            <v>10S</v>
          </cell>
          <cell r="C73">
            <v>1.25</v>
          </cell>
          <cell r="D73">
            <v>2.77</v>
          </cell>
          <cell r="E73">
            <v>1</v>
          </cell>
          <cell r="I73">
            <v>0.15</v>
          </cell>
          <cell r="K73">
            <v>0.15</v>
          </cell>
          <cell r="P73">
            <v>2</v>
          </cell>
        </row>
        <row r="74">
          <cell r="B74" t="str">
            <v>10S</v>
          </cell>
          <cell r="C74">
            <v>1.25</v>
          </cell>
          <cell r="D74">
            <v>2.77</v>
          </cell>
          <cell r="E74">
            <v>1</v>
          </cell>
          <cell r="I74">
            <v>0.15</v>
          </cell>
          <cell r="K74">
            <v>0.15</v>
          </cell>
          <cell r="P74">
            <v>2</v>
          </cell>
        </row>
        <row r="75">
          <cell r="B75" t="str">
            <v>10S</v>
          </cell>
          <cell r="C75">
            <v>1.5</v>
          </cell>
          <cell r="D75">
            <v>2.77</v>
          </cell>
          <cell r="E75">
            <v>1</v>
          </cell>
          <cell r="I75">
            <v>0.15</v>
          </cell>
          <cell r="J75">
            <v>0</v>
          </cell>
          <cell r="K75">
            <v>0.15</v>
          </cell>
          <cell r="P75">
            <v>2</v>
          </cell>
        </row>
        <row r="76">
          <cell r="B76" t="str">
            <v>10S</v>
          </cell>
          <cell r="C76">
            <v>1.5</v>
          </cell>
          <cell r="D76">
            <v>2.77</v>
          </cell>
          <cell r="E76">
            <v>1</v>
          </cell>
          <cell r="I76">
            <v>0.15</v>
          </cell>
          <cell r="J76">
            <v>0</v>
          </cell>
          <cell r="K76">
            <v>0.15</v>
          </cell>
          <cell r="P76">
            <v>2</v>
          </cell>
        </row>
        <row r="77">
          <cell r="B77" t="str">
            <v>10S</v>
          </cell>
          <cell r="C77">
            <v>1.5</v>
          </cell>
          <cell r="D77">
            <v>2.77</v>
          </cell>
          <cell r="E77">
            <v>1</v>
          </cell>
          <cell r="I77">
            <v>0.15</v>
          </cell>
          <cell r="J77">
            <v>0</v>
          </cell>
          <cell r="K77">
            <v>0.15</v>
          </cell>
          <cell r="P77">
            <v>2</v>
          </cell>
        </row>
        <row r="78">
          <cell r="B78" t="str">
            <v>10S</v>
          </cell>
          <cell r="C78">
            <v>2</v>
          </cell>
          <cell r="D78">
            <v>2.77</v>
          </cell>
          <cell r="E78">
            <v>1</v>
          </cell>
          <cell r="I78">
            <v>0.15</v>
          </cell>
          <cell r="J78">
            <v>0</v>
          </cell>
          <cell r="K78">
            <v>0.15</v>
          </cell>
          <cell r="P78">
            <v>2</v>
          </cell>
        </row>
        <row r="79">
          <cell r="B79" t="str">
            <v>10S</v>
          </cell>
          <cell r="C79">
            <v>2</v>
          </cell>
          <cell r="D79">
            <v>2.77</v>
          </cell>
          <cell r="E79">
            <v>1</v>
          </cell>
          <cell r="I79">
            <v>0.15</v>
          </cell>
          <cell r="J79">
            <v>0</v>
          </cell>
          <cell r="K79">
            <v>0.15</v>
          </cell>
          <cell r="P79">
            <v>2</v>
          </cell>
        </row>
        <row r="80">
          <cell r="B80" t="str">
            <v>10S</v>
          </cell>
          <cell r="C80">
            <v>2</v>
          </cell>
          <cell r="D80">
            <v>2.77</v>
          </cell>
          <cell r="E80">
            <v>1</v>
          </cell>
          <cell r="I80">
            <v>0.15</v>
          </cell>
          <cell r="J80">
            <v>0</v>
          </cell>
          <cell r="K80">
            <v>0.15</v>
          </cell>
          <cell r="P80">
            <v>2</v>
          </cell>
        </row>
        <row r="81">
          <cell r="B81" t="str">
            <v>10S</v>
          </cell>
          <cell r="C81">
            <v>2.5</v>
          </cell>
          <cell r="D81">
            <v>3.05</v>
          </cell>
          <cell r="E81">
            <v>1</v>
          </cell>
          <cell r="I81">
            <v>0.15</v>
          </cell>
          <cell r="J81">
            <v>0</v>
          </cell>
          <cell r="K81">
            <v>0.15</v>
          </cell>
          <cell r="P81">
            <v>2</v>
          </cell>
        </row>
        <row r="82">
          <cell r="B82" t="str">
            <v>10S</v>
          </cell>
          <cell r="C82">
            <v>3</v>
          </cell>
          <cell r="D82">
            <v>3.05</v>
          </cell>
          <cell r="E82">
            <v>1</v>
          </cell>
          <cell r="I82">
            <v>0.3</v>
          </cell>
          <cell r="J82">
            <v>0</v>
          </cell>
          <cell r="K82">
            <v>0.3</v>
          </cell>
          <cell r="P82">
            <v>2</v>
          </cell>
        </row>
        <row r="83">
          <cell r="B83" t="str">
            <v>10S</v>
          </cell>
          <cell r="C83">
            <v>3.5</v>
          </cell>
          <cell r="D83">
            <v>3.05</v>
          </cell>
          <cell r="E83">
            <v>1</v>
          </cell>
          <cell r="I83">
            <v>0.3</v>
          </cell>
          <cell r="K83">
            <v>0.3</v>
          </cell>
          <cell r="P83">
            <v>3</v>
          </cell>
        </row>
        <row r="84">
          <cell r="B84" t="str">
            <v>10S</v>
          </cell>
          <cell r="C84">
            <v>4</v>
          </cell>
          <cell r="D84">
            <v>3.05</v>
          </cell>
          <cell r="E84">
            <v>1</v>
          </cell>
          <cell r="I84">
            <v>0.45</v>
          </cell>
          <cell r="J84">
            <v>0</v>
          </cell>
          <cell r="K84">
            <v>0.45</v>
          </cell>
          <cell r="P84">
            <v>3</v>
          </cell>
        </row>
        <row r="85">
          <cell r="B85" t="str">
            <v>10S</v>
          </cell>
          <cell r="C85">
            <v>5</v>
          </cell>
          <cell r="D85">
            <v>3.4</v>
          </cell>
          <cell r="E85">
            <v>1</v>
          </cell>
          <cell r="I85">
            <v>0.45</v>
          </cell>
          <cell r="K85">
            <v>0.45</v>
          </cell>
          <cell r="P85">
            <v>4</v>
          </cell>
        </row>
        <row r="86">
          <cell r="B86" t="str">
            <v>10S</v>
          </cell>
          <cell r="C86">
            <v>6</v>
          </cell>
          <cell r="D86">
            <v>3.4</v>
          </cell>
          <cell r="E86">
            <v>1</v>
          </cell>
          <cell r="I86">
            <v>0.6</v>
          </cell>
          <cell r="J86">
            <v>0</v>
          </cell>
          <cell r="K86">
            <v>0.6</v>
          </cell>
          <cell r="P86">
            <v>4</v>
          </cell>
        </row>
        <row r="87">
          <cell r="B87" t="str">
            <v>10S</v>
          </cell>
          <cell r="C87">
            <v>8</v>
          </cell>
          <cell r="D87">
            <v>3.76</v>
          </cell>
          <cell r="E87">
            <v>1</v>
          </cell>
          <cell r="I87">
            <v>0.6</v>
          </cell>
          <cell r="J87">
            <v>0</v>
          </cell>
          <cell r="K87">
            <v>0.6</v>
          </cell>
          <cell r="P87">
            <v>4</v>
          </cell>
        </row>
        <row r="88">
          <cell r="B88" t="str">
            <v>10S</v>
          </cell>
          <cell r="C88">
            <v>10</v>
          </cell>
          <cell r="D88">
            <v>4.1900000000000004</v>
          </cell>
          <cell r="E88">
            <v>1</v>
          </cell>
          <cell r="I88">
            <v>1.2</v>
          </cell>
          <cell r="J88">
            <v>0</v>
          </cell>
          <cell r="K88">
            <v>1.2</v>
          </cell>
          <cell r="P88">
            <v>4</v>
          </cell>
        </row>
        <row r="89">
          <cell r="B89" t="str">
            <v>10S</v>
          </cell>
          <cell r="C89">
            <v>12</v>
          </cell>
          <cell r="D89">
            <v>4.57</v>
          </cell>
          <cell r="E89">
            <v>1</v>
          </cell>
          <cell r="I89">
            <v>1.5</v>
          </cell>
          <cell r="J89">
            <v>0</v>
          </cell>
          <cell r="K89">
            <v>1.5</v>
          </cell>
          <cell r="P89">
            <v>6</v>
          </cell>
        </row>
        <row r="90">
          <cell r="B90" t="str">
            <v>10S</v>
          </cell>
          <cell r="C90">
            <v>14</v>
          </cell>
          <cell r="D90">
            <v>4.78</v>
          </cell>
          <cell r="E90">
            <v>1</v>
          </cell>
          <cell r="I90">
            <v>1.65</v>
          </cell>
          <cell r="J90">
            <v>0</v>
          </cell>
          <cell r="K90">
            <v>1.65</v>
          </cell>
          <cell r="P90">
            <v>6</v>
          </cell>
        </row>
        <row r="91">
          <cell r="B91" t="str">
            <v>10S</v>
          </cell>
          <cell r="C91">
            <v>16</v>
          </cell>
          <cell r="D91">
            <v>4.78</v>
          </cell>
          <cell r="E91">
            <v>1</v>
          </cell>
          <cell r="I91">
            <v>1.95</v>
          </cell>
          <cell r="J91">
            <v>0</v>
          </cell>
          <cell r="K91">
            <v>1.95</v>
          </cell>
          <cell r="P91">
            <v>6</v>
          </cell>
        </row>
        <row r="92">
          <cell r="B92" t="str">
            <v>10S</v>
          </cell>
          <cell r="C92">
            <v>18</v>
          </cell>
          <cell r="D92">
            <v>4.78</v>
          </cell>
          <cell r="E92">
            <v>1</v>
          </cell>
          <cell r="I92">
            <v>2.25</v>
          </cell>
          <cell r="J92">
            <v>0</v>
          </cell>
          <cell r="K92">
            <v>2.25</v>
          </cell>
          <cell r="P92">
            <v>6</v>
          </cell>
        </row>
        <row r="93">
          <cell r="B93" t="str">
            <v>10S</v>
          </cell>
          <cell r="C93">
            <v>20</v>
          </cell>
          <cell r="D93">
            <v>5.54</v>
          </cell>
          <cell r="E93">
            <v>1</v>
          </cell>
          <cell r="I93">
            <v>2.0299999999999998</v>
          </cell>
          <cell r="J93">
            <v>1.1200000000000001</v>
          </cell>
          <cell r="K93">
            <v>3.15</v>
          </cell>
          <cell r="P93">
            <v>7</v>
          </cell>
        </row>
        <row r="94">
          <cell r="B94" t="str">
            <v>10S</v>
          </cell>
          <cell r="C94">
            <v>22</v>
          </cell>
          <cell r="D94">
            <v>5.54</v>
          </cell>
          <cell r="E94">
            <v>1</v>
          </cell>
          <cell r="I94">
            <v>2.23</v>
          </cell>
          <cell r="J94">
            <v>1.37</v>
          </cell>
          <cell r="K94">
            <v>3.6</v>
          </cell>
          <cell r="P94">
            <v>8</v>
          </cell>
        </row>
        <row r="95">
          <cell r="B95" t="str">
            <v>10S</v>
          </cell>
          <cell r="C95">
            <v>24</v>
          </cell>
          <cell r="D95">
            <v>6.35</v>
          </cell>
          <cell r="E95">
            <v>1</v>
          </cell>
          <cell r="I95">
            <v>2.4300000000000002</v>
          </cell>
          <cell r="J95">
            <v>2.0699999999999998</v>
          </cell>
          <cell r="K95">
            <v>4.5</v>
          </cell>
          <cell r="P95">
            <v>8</v>
          </cell>
        </row>
        <row r="96">
          <cell r="B96" t="str">
            <v>10S</v>
          </cell>
          <cell r="C96">
            <v>30</v>
          </cell>
          <cell r="D96">
            <v>7.92</v>
          </cell>
          <cell r="E96">
            <v>1</v>
          </cell>
          <cell r="I96">
            <v>3.04</v>
          </cell>
          <cell r="J96">
            <v>5.66</v>
          </cell>
          <cell r="K96">
            <v>8.6999999999999993</v>
          </cell>
          <cell r="P96">
            <v>10</v>
          </cell>
        </row>
        <row r="97">
          <cell r="B97">
            <v>20</v>
          </cell>
          <cell r="C97">
            <v>8</v>
          </cell>
          <cell r="D97">
            <v>6.35</v>
          </cell>
          <cell r="E97">
            <v>1</v>
          </cell>
          <cell r="I97">
            <v>0.81</v>
          </cell>
          <cell r="J97">
            <v>0.99</v>
          </cell>
          <cell r="K97">
            <v>1.8</v>
          </cell>
          <cell r="P97">
            <v>4</v>
          </cell>
        </row>
        <row r="98">
          <cell r="B98">
            <v>20</v>
          </cell>
          <cell r="C98">
            <v>10</v>
          </cell>
          <cell r="D98">
            <v>6.35</v>
          </cell>
          <cell r="E98">
            <v>1</v>
          </cell>
          <cell r="I98">
            <v>1.01</v>
          </cell>
          <cell r="J98">
            <v>1.0900000000000001</v>
          </cell>
          <cell r="K98">
            <v>2.1</v>
          </cell>
          <cell r="P98">
            <v>4</v>
          </cell>
        </row>
        <row r="99">
          <cell r="B99">
            <v>20</v>
          </cell>
          <cell r="C99">
            <v>12</v>
          </cell>
          <cell r="D99">
            <v>6.35</v>
          </cell>
          <cell r="E99">
            <v>1</v>
          </cell>
          <cell r="I99">
            <v>1.22</v>
          </cell>
          <cell r="J99">
            <v>1.32</v>
          </cell>
          <cell r="K99">
            <v>2.54</v>
          </cell>
          <cell r="P99">
            <v>6</v>
          </cell>
        </row>
        <row r="100">
          <cell r="B100">
            <v>20</v>
          </cell>
          <cell r="C100">
            <v>14</v>
          </cell>
          <cell r="D100">
            <v>7.92</v>
          </cell>
          <cell r="E100">
            <v>1</v>
          </cell>
          <cell r="I100">
            <v>1.42</v>
          </cell>
          <cell r="J100">
            <v>2.48</v>
          </cell>
          <cell r="K100">
            <v>3.9</v>
          </cell>
          <cell r="P100">
            <v>6</v>
          </cell>
        </row>
        <row r="101">
          <cell r="B101">
            <v>20</v>
          </cell>
          <cell r="C101">
            <v>16</v>
          </cell>
          <cell r="D101">
            <v>7.92</v>
          </cell>
          <cell r="E101">
            <v>1</v>
          </cell>
          <cell r="I101">
            <v>1.62</v>
          </cell>
          <cell r="J101">
            <v>2.73</v>
          </cell>
          <cell r="K101">
            <v>4.3499999999999996</v>
          </cell>
          <cell r="P101">
            <v>6</v>
          </cell>
        </row>
        <row r="102">
          <cell r="B102">
            <v>20</v>
          </cell>
          <cell r="C102">
            <v>18</v>
          </cell>
          <cell r="D102">
            <v>7.92</v>
          </cell>
          <cell r="E102">
            <v>1</v>
          </cell>
          <cell r="I102">
            <v>1.82</v>
          </cell>
          <cell r="J102">
            <v>3.12</v>
          </cell>
          <cell r="K102">
            <v>4.9400000000000004</v>
          </cell>
          <cell r="P102">
            <v>6</v>
          </cell>
        </row>
        <row r="103">
          <cell r="B103">
            <v>20</v>
          </cell>
          <cell r="C103">
            <v>20</v>
          </cell>
          <cell r="D103">
            <v>9.5299999999999994</v>
          </cell>
          <cell r="E103">
            <v>1</v>
          </cell>
          <cell r="I103">
            <v>2.0299999999999998</v>
          </cell>
          <cell r="J103">
            <v>5.47</v>
          </cell>
          <cell r="K103">
            <v>7.5</v>
          </cell>
          <cell r="P103">
            <v>7</v>
          </cell>
        </row>
        <row r="104">
          <cell r="B104">
            <v>20</v>
          </cell>
          <cell r="C104">
            <v>22</v>
          </cell>
          <cell r="D104">
            <v>9.5299999999999994</v>
          </cell>
          <cell r="E104">
            <v>1</v>
          </cell>
          <cell r="I104">
            <v>2.23</v>
          </cell>
          <cell r="J104">
            <v>6.47</v>
          </cell>
          <cell r="K104">
            <v>8.6999999999999993</v>
          </cell>
          <cell r="P104">
            <v>8</v>
          </cell>
        </row>
        <row r="105">
          <cell r="B105">
            <v>20</v>
          </cell>
          <cell r="C105">
            <v>24</v>
          </cell>
          <cell r="D105">
            <v>9.5299999999999994</v>
          </cell>
          <cell r="E105">
            <v>1</v>
          </cell>
          <cell r="I105">
            <v>2.4300000000000002</v>
          </cell>
          <cell r="J105">
            <v>6.57</v>
          </cell>
          <cell r="K105">
            <v>9</v>
          </cell>
          <cell r="P105">
            <v>8</v>
          </cell>
        </row>
        <row r="106">
          <cell r="B106">
            <v>20</v>
          </cell>
          <cell r="C106">
            <v>26</v>
          </cell>
          <cell r="D106">
            <v>12.7</v>
          </cell>
          <cell r="E106">
            <v>1.25</v>
          </cell>
          <cell r="I106">
            <v>2.64</v>
          </cell>
          <cell r="J106">
            <v>13.86</v>
          </cell>
          <cell r="K106">
            <v>16.5</v>
          </cell>
          <cell r="P106">
            <v>9</v>
          </cell>
        </row>
        <row r="107">
          <cell r="B107">
            <v>20</v>
          </cell>
          <cell r="C107">
            <v>28</v>
          </cell>
          <cell r="D107">
            <v>12.7</v>
          </cell>
          <cell r="E107">
            <v>1.25</v>
          </cell>
          <cell r="I107">
            <v>2.84</v>
          </cell>
          <cell r="J107">
            <v>15.16</v>
          </cell>
          <cell r="K107">
            <v>18</v>
          </cell>
          <cell r="P107">
            <v>9</v>
          </cell>
        </row>
        <row r="108">
          <cell r="B108">
            <v>20</v>
          </cell>
          <cell r="C108">
            <v>30</v>
          </cell>
          <cell r="D108">
            <v>12.7</v>
          </cell>
          <cell r="E108">
            <v>1.25</v>
          </cell>
          <cell r="I108">
            <v>3.04</v>
          </cell>
          <cell r="J108">
            <v>16.45</v>
          </cell>
          <cell r="K108">
            <v>19.489999999999998</v>
          </cell>
          <cell r="P108">
            <v>10</v>
          </cell>
        </row>
        <row r="109">
          <cell r="B109">
            <v>20</v>
          </cell>
          <cell r="C109">
            <v>32</v>
          </cell>
          <cell r="D109">
            <v>12.7</v>
          </cell>
          <cell r="E109">
            <v>1.25</v>
          </cell>
          <cell r="I109">
            <v>3.24</v>
          </cell>
          <cell r="J109">
            <v>17.75</v>
          </cell>
          <cell r="K109">
            <v>20.990000000000002</v>
          </cell>
          <cell r="P109">
            <v>11</v>
          </cell>
        </row>
        <row r="110">
          <cell r="B110">
            <v>20</v>
          </cell>
          <cell r="C110">
            <v>34</v>
          </cell>
          <cell r="D110">
            <v>12.7</v>
          </cell>
          <cell r="E110">
            <v>1.25</v>
          </cell>
          <cell r="I110">
            <v>3.45</v>
          </cell>
          <cell r="J110">
            <v>18.54</v>
          </cell>
          <cell r="K110">
            <v>21.99</v>
          </cell>
          <cell r="P110">
            <v>12</v>
          </cell>
        </row>
        <row r="111">
          <cell r="B111">
            <v>20</v>
          </cell>
          <cell r="C111">
            <v>36</v>
          </cell>
          <cell r="D111">
            <v>12.7</v>
          </cell>
          <cell r="E111">
            <v>1.25</v>
          </cell>
          <cell r="I111">
            <v>3.65</v>
          </cell>
          <cell r="J111">
            <v>18.84</v>
          </cell>
          <cell r="K111">
            <v>22.49</v>
          </cell>
          <cell r="P111">
            <v>12</v>
          </cell>
        </row>
        <row r="112">
          <cell r="B112">
            <v>30</v>
          </cell>
          <cell r="C112">
            <v>8</v>
          </cell>
          <cell r="D112">
            <v>7.04</v>
          </cell>
          <cell r="E112">
            <v>1</v>
          </cell>
          <cell r="I112">
            <v>0.81</v>
          </cell>
          <cell r="J112">
            <v>1.1399999999999999</v>
          </cell>
          <cell r="K112">
            <v>1.95</v>
          </cell>
          <cell r="P112">
            <v>4</v>
          </cell>
        </row>
        <row r="113">
          <cell r="B113">
            <v>30</v>
          </cell>
          <cell r="C113">
            <v>10</v>
          </cell>
          <cell r="D113">
            <v>7.8</v>
          </cell>
          <cell r="E113">
            <v>1</v>
          </cell>
          <cell r="I113">
            <v>1.01</v>
          </cell>
          <cell r="J113">
            <v>1.99</v>
          </cell>
          <cell r="K113">
            <v>3</v>
          </cell>
          <cell r="P113">
            <v>4</v>
          </cell>
        </row>
        <row r="114">
          <cell r="B114">
            <v>30</v>
          </cell>
          <cell r="C114">
            <v>12</v>
          </cell>
          <cell r="D114">
            <v>8.3800000000000008</v>
          </cell>
          <cell r="E114">
            <v>1</v>
          </cell>
          <cell r="I114">
            <v>1.22</v>
          </cell>
          <cell r="J114">
            <v>2.68</v>
          </cell>
          <cell r="K114">
            <v>3.9000000000000004</v>
          </cell>
          <cell r="P114">
            <v>6</v>
          </cell>
        </row>
        <row r="115">
          <cell r="B115">
            <v>30</v>
          </cell>
          <cell r="C115">
            <v>14</v>
          </cell>
          <cell r="D115">
            <v>9.5299999999999994</v>
          </cell>
          <cell r="E115">
            <v>1</v>
          </cell>
          <cell r="I115">
            <v>1.42</v>
          </cell>
          <cell r="J115">
            <v>3.97</v>
          </cell>
          <cell r="K115">
            <v>5.3900000000000006</v>
          </cell>
          <cell r="P115">
            <v>6</v>
          </cell>
        </row>
        <row r="116">
          <cell r="B116">
            <v>30</v>
          </cell>
          <cell r="C116">
            <v>16</v>
          </cell>
          <cell r="D116">
            <v>9.5299999999999994</v>
          </cell>
          <cell r="E116">
            <v>1</v>
          </cell>
          <cell r="I116">
            <v>1.62</v>
          </cell>
          <cell r="J116">
            <v>4.68</v>
          </cell>
          <cell r="K116">
            <v>6.3</v>
          </cell>
          <cell r="P116">
            <v>6</v>
          </cell>
        </row>
        <row r="117">
          <cell r="B117">
            <v>30</v>
          </cell>
          <cell r="C117">
            <v>18</v>
          </cell>
          <cell r="D117">
            <v>11.13</v>
          </cell>
          <cell r="E117">
            <v>1.25</v>
          </cell>
          <cell r="I117">
            <v>1.82</v>
          </cell>
          <cell r="J117">
            <v>6.88</v>
          </cell>
          <cell r="K117">
            <v>8.6999999999999993</v>
          </cell>
          <cell r="P117">
            <v>6</v>
          </cell>
        </row>
        <row r="118">
          <cell r="B118">
            <v>30</v>
          </cell>
          <cell r="C118">
            <v>20</v>
          </cell>
          <cell r="D118">
            <v>12.7</v>
          </cell>
          <cell r="E118">
            <v>1.25</v>
          </cell>
          <cell r="I118">
            <v>2.0299999999999998</v>
          </cell>
          <cell r="J118">
            <v>10.42</v>
          </cell>
          <cell r="K118">
            <v>12.45</v>
          </cell>
          <cell r="P118">
            <v>7</v>
          </cell>
        </row>
        <row r="119">
          <cell r="B119">
            <v>30</v>
          </cell>
          <cell r="C119">
            <v>22</v>
          </cell>
          <cell r="D119">
            <v>12.7</v>
          </cell>
          <cell r="E119">
            <v>1.25</v>
          </cell>
          <cell r="I119">
            <v>2.23</v>
          </cell>
          <cell r="J119">
            <v>11.72</v>
          </cell>
          <cell r="K119">
            <v>13.950000000000001</v>
          </cell>
          <cell r="P119">
            <v>8</v>
          </cell>
        </row>
        <row r="120">
          <cell r="B120">
            <v>30</v>
          </cell>
          <cell r="C120">
            <v>24</v>
          </cell>
          <cell r="D120">
            <v>14.27</v>
          </cell>
          <cell r="E120">
            <v>1.25</v>
          </cell>
          <cell r="I120">
            <v>2.4300000000000002</v>
          </cell>
          <cell r="J120">
            <v>15.57</v>
          </cell>
          <cell r="K120">
            <v>18</v>
          </cell>
          <cell r="P120">
            <v>8</v>
          </cell>
        </row>
        <row r="121">
          <cell r="B121">
            <v>30</v>
          </cell>
          <cell r="C121">
            <v>28</v>
          </cell>
          <cell r="D121">
            <v>15.88</v>
          </cell>
          <cell r="E121">
            <v>1.5</v>
          </cell>
          <cell r="I121">
            <v>2.84</v>
          </cell>
          <cell r="J121">
            <v>22.65</v>
          </cell>
          <cell r="K121">
            <v>25.49</v>
          </cell>
          <cell r="P121">
            <v>9</v>
          </cell>
        </row>
        <row r="122">
          <cell r="B122">
            <v>30</v>
          </cell>
          <cell r="C122">
            <v>30</v>
          </cell>
          <cell r="D122">
            <v>15.88</v>
          </cell>
          <cell r="E122">
            <v>1.5</v>
          </cell>
          <cell r="I122">
            <v>3.04</v>
          </cell>
          <cell r="J122">
            <v>23.96</v>
          </cell>
          <cell r="K122">
            <v>27</v>
          </cell>
          <cell r="P122">
            <v>10</v>
          </cell>
        </row>
        <row r="123">
          <cell r="B123">
            <v>30</v>
          </cell>
          <cell r="C123">
            <v>32</v>
          </cell>
          <cell r="D123">
            <v>15.88</v>
          </cell>
          <cell r="E123">
            <v>1.5</v>
          </cell>
          <cell r="I123">
            <v>3.24</v>
          </cell>
          <cell r="J123">
            <v>26.76</v>
          </cell>
          <cell r="K123">
            <v>30</v>
          </cell>
          <cell r="P123">
            <v>11</v>
          </cell>
        </row>
        <row r="124">
          <cell r="B124">
            <v>30</v>
          </cell>
          <cell r="C124">
            <v>34</v>
          </cell>
          <cell r="D124">
            <v>15.88</v>
          </cell>
          <cell r="E124">
            <v>1.5</v>
          </cell>
          <cell r="I124">
            <v>3.45</v>
          </cell>
          <cell r="J124">
            <v>28.05</v>
          </cell>
          <cell r="K124">
            <v>31.5</v>
          </cell>
          <cell r="P124">
            <v>12</v>
          </cell>
        </row>
        <row r="125">
          <cell r="B125">
            <v>30</v>
          </cell>
          <cell r="C125">
            <v>36</v>
          </cell>
          <cell r="D125">
            <v>15.88</v>
          </cell>
          <cell r="E125">
            <v>1.5</v>
          </cell>
          <cell r="I125">
            <v>3.65</v>
          </cell>
          <cell r="J125">
            <v>29.35</v>
          </cell>
          <cell r="K125">
            <v>33</v>
          </cell>
          <cell r="P125">
            <v>12</v>
          </cell>
        </row>
        <row r="126">
          <cell r="B126">
            <v>40</v>
          </cell>
          <cell r="C126">
            <v>0.125</v>
          </cell>
          <cell r="D126">
            <v>1.73</v>
          </cell>
          <cell r="E126">
            <v>1</v>
          </cell>
          <cell r="I126">
            <v>7.0000000000000007E-2</v>
          </cell>
          <cell r="K126">
            <v>7.0000000000000007E-2</v>
          </cell>
          <cell r="P126">
            <v>2</v>
          </cell>
        </row>
        <row r="127">
          <cell r="B127">
            <v>40</v>
          </cell>
          <cell r="C127">
            <v>0.125</v>
          </cell>
          <cell r="D127">
            <v>1.73</v>
          </cell>
          <cell r="E127">
            <v>1</v>
          </cell>
          <cell r="I127">
            <v>7.0000000000000007E-2</v>
          </cell>
          <cell r="K127">
            <v>7.0000000000000007E-2</v>
          </cell>
          <cell r="P127">
            <v>2</v>
          </cell>
        </row>
        <row r="128">
          <cell r="B128">
            <v>40</v>
          </cell>
          <cell r="C128">
            <v>0.125</v>
          </cell>
          <cell r="D128">
            <v>1.73</v>
          </cell>
          <cell r="E128">
            <v>1</v>
          </cell>
          <cell r="I128">
            <v>7.0000000000000007E-2</v>
          </cell>
          <cell r="K128">
            <v>7.0000000000000007E-2</v>
          </cell>
          <cell r="P128">
            <v>2</v>
          </cell>
        </row>
        <row r="129">
          <cell r="B129">
            <v>40</v>
          </cell>
          <cell r="C129">
            <v>0.25</v>
          </cell>
          <cell r="D129">
            <v>2.2400000000000002</v>
          </cell>
          <cell r="E129">
            <v>1</v>
          </cell>
          <cell r="I129">
            <v>7.0000000000000007E-2</v>
          </cell>
          <cell r="K129">
            <v>7.0000000000000007E-2</v>
          </cell>
          <cell r="P129">
            <v>2</v>
          </cell>
        </row>
        <row r="130">
          <cell r="B130">
            <v>40</v>
          </cell>
          <cell r="C130">
            <v>0.25</v>
          </cell>
          <cell r="D130">
            <v>2.2400000000000002</v>
          </cell>
          <cell r="E130">
            <v>1</v>
          </cell>
          <cell r="I130">
            <v>7.0000000000000007E-2</v>
          </cell>
          <cell r="K130">
            <v>7.0000000000000007E-2</v>
          </cell>
          <cell r="P130">
            <v>2</v>
          </cell>
        </row>
        <row r="131">
          <cell r="B131">
            <v>40</v>
          </cell>
          <cell r="C131">
            <v>0.25</v>
          </cell>
          <cell r="D131">
            <v>2.2400000000000002</v>
          </cell>
          <cell r="E131">
            <v>1</v>
          </cell>
          <cell r="I131">
            <v>7.0000000000000007E-2</v>
          </cell>
          <cell r="K131">
            <v>7.0000000000000007E-2</v>
          </cell>
          <cell r="P131">
            <v>2</v>
          </cell>
        </row>
        <row r="132">
          <cell r="B132">
            <v>40</v>
          </cell>
          <cell r="C132">
            <v>0.375</v>
          </cell>
          <cell r="D132">
            <v>2.31</v>
          </cell>
          <cell r="E132">
            <v>1</v>
          </cell>
          <cell r="I132">
            <v>7.0000000000000007E-2</v>
          </cell>
          <cell r="J132">
            <v>0</v>
          </cell>
          <cell r="K132">
            <v>7.0000000000000007E-2</v>
          </cell>
          <cell r="P132">
            <v>2</v>
          </cell>
        </row>
        <row r="133">
          <cell r="B133">
            <v>40</v>
          </cell>
          <cell r="C133">
            <v>0.375</v>
          </cell>
          <cell r="D133">
            <v>2.31</v>
          </cell>
          <cell r="E133">
            <v>1</v>
          </cell>
          <cell r="I133">
            <v>7.0000000000000007E-2</v>
          </cell>
          <cell r="J133">
            <v>0</v>
          </cell>
          <cell r="K133">
            <v>7.0000000000000007E-2</v>
          </cell>
          <cell r="P133">
            <v>2</v>
          </cell>
        </row>
        <row r="134">
          <cell r="B134">
            <v>40</v>
          </cell>
          <cell r="C134">
            <v>0.375</v>
          </cell>
          <cell r="D134">
            <v>2.31</v>
          </cell>
          <cell r="E134">
            <v>1</v>
          </cell>
          <cell r="I134">
            <v>7.0000000000000007E-2</v>
          </cell>
          <cell r="J134">
            <v>0</v>
          </cell>
          <cell r="K134">
            <v>7.0000000000000007E-2</v>
          </cell>
          <cell r="P134">
            <v>2</v>
          </cell>
        </row>
        <row r="135">
          <cell r="B135">
            <v>40</v>
          </cell>
          <cell r="C135">
            <v>0.5</v>
          </cell>
          <cell r="D135">
            <v>2.77</v>
          </cell>
          <cell r="E135">
            <v>1</v>
          </cell>
          <cell r="I135">
            <v>7.0000000000000007E-2</v>
          </cell>
          <cell r="J135">
            <v>0</v>
          </cell>
          <cell r="K135">
            <v>7.0000000000000007E-2</v>
          </cell>
          <cell r="P135">
            <v>2</v>
          </cell>
        </row>
        <row r="136">
          <cell r="B136">
            <v>40</v>
          </cell>
          <cell r="C136">
            <v>0.5</v>
          </cell>
          <cell r="D136">
            <v>2.77</v>
          </cell>
          <cell r="E136">
            <v>1</v>
          </cell>
          <cell r="I136">
            <v>7.0000000000000007E-2</v>
          </cell>
          <cell r="J136">
            <v>0</v>
          </cell>
          <cell r="K136">
            <v>7.0000000000000007E-2</v>
          </cell>
          <cell r="P136">
            <v>2</v>
          </cell>
        </row>
        <row r="137">
          <cell r="B137">
            <v>40</v>
          </cell>
          <cell r="C137">
            <v>0.5</v>
          </cell>
          <cell r="D137">
            <v>2.77</v>
          </cell>
          <cell r="E137">
            <v>1</v>
          </cell>
          <cell r="I137">
            <v>7.0000000000000007E-2</v>
          </cell>
          <cell r="J137">
            <v>0</v>
          </cell>
          <cell r="K137">
            <v>7.0000000000000007E-2</v>
          </cell>
          <cell r="P137">
            <v>2</v>
          </cell>
        </row>
        <row r="138">
          <cell r="B138">
            <v>40</v>
          </cell>
          <cell r="C138">
            <v>0.75</v>
          </cell>
          <cell r="D138">
            <v>2.87</v>
          </cell>
          <cell r="E138">
            <v>1</v>
          </cell>
          <cell r="I138">
            <v>7.0000000000000007E-2</v>
          </cell>
          <cell r="J138">
            <v>0</v>
          </cell>
          <cell r="K138">
            <v>7.0000000000000007E-2</v>
          </cell>
          <cell r="P138">
            <v>2</v>
          </cell>
        </row>
        <row r="139">
          <cell r="B139">
            <v>40</v>
          </cell>
          <cell r="C139">
            <v>0.75</v>
          </cell>
          <cell r="D139">
            <v>2.87</v>
          </cell>
          <cell r="E139">
            <v>1</v>
          </cell>
          <cell r="I139">
            <v>7.0000000000000007E-2</v>
          </cell>
          <cell r="J139">
            <v>0</v>
          </cell>
          <cell r="K139">
            <v>7.0000000000000007E-2</v>
          </cell>
          <cell r="P139">
            <v>2</v>
          </cell>
        </row>
        <row r="140">
          <cell r="B140">
            <v>40</v>
          </cell>
          <cell r="C140">
            <v>0.75</v>
          </cell>
          <cell r="D140">
            <v>2.87</v>
          </cell>
          <cell r="E140">
            <v>1</v>
          </cell>
          <cell r="I140">
            <v>7.0000000000000007E-2</v>
          </cell>
          <cell r="J140">
            <v>0</v>
          </cell>
          <cell r="K140">
            <v>7.0000000000000007E-2</v>
          </cell>
          <cell r="P140">
            <v>2</v>
          </cell>
        </row>
        <row r="141">
          <cell r="B141">
            <v>40</v>
          </cell>
          <cell r="C141">
            <v>1</v>
          </cell>
          <cell r="D141">
            <v>3.38</v>
          </cell>
          <cell r="E141">
            <v>1</v>
          </cell>
          <cell r="I141">
            <v>0.12</v>
          </cell>
          <cell r="J141">
            <v>0</v>
          </cell>
          <cell r="K141">
            <v>0.12</v>
          </cell>
          <cell r="P141">
            <v>2</v>
          </cell>
        </row>
        <row r="142">
          <cell r="B142">
            <v>40</v>
          </cell>
          <cell r="C142">
            <v>1</v>
          </cell>
          <cell r="D142">
            <v>3.38</v>
          </cell>
          <cell r="E142">
            <v>1</v>
          </cell>
          <cell r="I142">
            <v>0.12</v>
          </cell>
          <cell r="J142">
            <v>0</v>
          </cell>
          <cell r="K142">
            <v>0.12</v>
          </cell>
          <cell r="P142">
            <v>2</v>
          </cell>
        </row>
        <row r="143">
          <cell r="B143">
            <v>40</v>
          </cell>
          <cell r="C143">
            <v>1</v>
          </cell>
          <cell r="D143">
            <v>3.38</v>
          </cell>
          <cell r="E143">
            <v>1</v>
          </cell>
          <cell r="I143">
            <v>0.12</v>
          </cell>
          <cell r="J143">
            <v>0</v>
          </cell>
          <cell r="K143">
            <v>0.12</v>
          </cell>
          <cell r="P143">
            <v>2</v>
          </cell>
        </row>
        <row r="144">
          <cell r="B144">
            <v>40</v>
          </cell>
          <cell r="C144">
            <v>1.25</v>
          </cell>
          <cell r="D144">
            <v>3.56</v>
          </cell>
          <cell r="E144">
            <v>1</v>
          </cell>
          <cell r="I144">
            <v>0.15</v>
          </cell>
          <cell r="K144">
            <v>0.15</v>
          </cell>
          <cell r="P144">
            <v>2</v>
          </cell>
        </row>
        <row r="145">
          <cell r="B145">
            <v>40</v>
          </cell>
          <cell r="C145">
            <v>1.25</v>
          </cell>
          <cell r="D145">
            <v>3.56</v>
          </cell>
          <cell r="E145">
            <v>1</v>
          </cell>
          <cell r="I145">
            <v>0.15</v>
          </cell>
          <cell r="K145">
            <v>0.15</v>
          </cell>
          <cell r="P145">
            <v>2</v>
          </cell>
        </row>
        <row r="146">
          <cell r="B146">
            <v>40</v>
          </cell>
          <cell r="C146">
            <v>1.25</v>
          </cell>
          <cell r="D146">
            <v>3.56</v>
          </cell>
          <cell r="E146">
            <v>1</v>
          </cell>
          <cell r="I146">
            <v>0.15</v>
          </cell>
          <cell r="K146">
            <v>0.15</v>
          </cell>
          <cell r="P146">
            <v>2</v>
          </cell>
        </row>
        <row r="147">
          <cell r="B147">
            <v>40</v>
          </cell>
          <cell r="C147">
            <v>1.5</v>
          </cell>
          <cell r="D147">
            <v>3.68</v>
          </cell>
          <cell r="E147">
            <v>1</v>
          </cell>
          <cell r="I147">
            <v>0.15</v>
          </cell>
          <cell r="J147">
            <v>0</v>
          </cell>
          <cell r="K147">
            <v>0.15</v>
          </cell>
          <cell r="P147">
            <v>2</v>
          </cell>
        </row>
        <row r="148">
          <cell r="B148">
            <v>40</v>
          </cell>
          <cell r="C148">
            <v>1.5</v>
          </cell>
          <cell r="D148">
            <v>3.68</v>
          </cell>
          <cell r="E148">
            <v>1</v>
          </cell>
          <cell r="I148">
            <v>0.15</v>
          </cell>
          <cell r="J148">
            <v>0</v>
          </cell>
          <cell r="K148">
            <v>0.15</v>
          </cell>
          <cell r="P148">
            <v>2</v>
          </cell>
        </row>
        <row r="149">
          <cell r="B149">
            <v>40</v>
          </cell>
          <cell r="C149">
            <v>1.5</v>
          </cell>
          <cell r="D149">
            <v>3.68</v>
          </cell>
          <cell r="E149">
            <v>1</v>
          </cell>
          <cell r="I149">
            <v>0.15</v>
          </cell>
          <cell r="J149">
            <v>0</v>
          </cell>
          <cell r="K149">
            <v>0.15</v>
          </cell>
          <cell r="P149">
            <v>2</v>
          </cell>
        </row>
        <row r="150">
          <cell r="B150">
            <v>40</v>
          </cell>
          <cell r="C150">
            <v>2</v>
          </cell>
          <cell r="D150">
            <v>3.91</v>
          </cell>
          <cell r="E150">
            <v>1</v>
          </cell>
          <cell r="I150">
            <v>0.3</v>
          </cell>
          <cell r="J150">
            <v>0</v>
          </cell>
          <cell r="K150">
            <v>0.3</v>
          </cell>
          <cell r="P150">
            <v>2</v>
          </cell>
        </row>
        <row r="151">
          <cell r="B151">
            <v>40</v>
          </cell>
          <cell r="C151">
            <v>2</v>
          </cell>
          <cell r="D151">
            <v>3.91</v>
          </cell>
          <cell r="E151">
            <v>1</v>
          </cell>
          <cell r="I151">
            <v>0.3</v>
          </cell>
          <cell r="J151">
            <v>0</v>
          </cell>
          <cell r="K151">
            <v>0.3</v>
          </cell>
          <cell r="P151">
            <v>2</v>
          </cell>
        </row>
        <row r="152">
          <cell r="B152">
            <v>40</v>
          </cell>
          <cell r="C152">
            <v>2</v>
          </cell>
          <cell r="D152">
            <v>3.91</v>
          </cell>
          <cell r="E152">
            <v>1</v>
          </cell>
          <cell r="I152">
            <v>0.3</v>
          </cell>
          <cell r="J152">
            <v>0</v>
          </cell>
          <cell r="K152">
            <v>0.3</v>
          </cell>
          <cell r="P152">
            <v>2</v>
          </cell>
        </row>
        <row r="153">
          <cell r="B153">
            <v>40</v>
          </cell>
          <cell r="C153">
            <v>2.5</v>
          </cell>
          <cell r="D153">
            <v>5.16</v>
          </cell>
          <cell r="E153">
            <v>1</v>
          </cell>
          <cell r="I153">
            <v>0.25</v>
          </cell>
          <cell r="J153">
            <v>0.2</v>
          </cell>
          <cell r="K153">
            <v>0.45</v>
          </cell>
          <cell r="P153">
            <v>2</v>
          </cell>
        </row>
        <row r="154">
          <cell r="B154">
            <v>40</v>
          </cell>
          <cell r="C154">
            <v>3</v>
          </cell>
          <cell r="D154">
            <v>5.49</v>
          </cell>
          <cell r="E154">
            <v>1</v>
          </cell>
          <cell r="I154">
            <v>0.3</v>
          </cell>
          <cell r="J154">
            <v>0.3</v>
          </cell>
          <cell r="K154">
            <v>0.6</v>
          </cell>
          <cell r="P154">
            <v>2</v>
          </cell>
        </row>
        <row r="155">
          <cell r="B155">
            <v>40</v>
          </cell>
          <cell r="C155">
            <v>3.5</v>
          </cell>
          <cell r="D155">
            <v>5.74</v>
          </cell>
          <cell r="E155">
            <v>1</v>
          </cell>
          <cell r="I155">
            <v>0.35</v>
          </cell>
          <cell r="J155">
            <v>0.4</v>
          </cell>
          <cell r="K155">
            <v>0.75</v>
          </cell>
          <cell r="P155">
            <v>3</v>
          </cell>
        </row>
        <row r="156">
          <cell r="B156">
            <v>40</v>
          </cell>
          <cell r="C156">
            <v>4</v>
          </cell>
          <cell r="D156">
            <v>6.02</v>
          </cell>
          <cell r="E156">
            <v>1</v>
          </cell>
          <cell r="I156">
            <v>0.41</v>
          </cell>
          <cell r="J156">
            <v>0.49</v>
          </cell>
          <cell r="K156">
            <v>0.89999999999999991</v>
          </cell>
          <cell r="P156">
            <v>3</v>
          </cell>
        </row>
        <row r="157">
          <cell r="B157">
            <v>40</v>
          </cell>
          <cell r="C157">
            <v>5</v>
          </cell>
          <cell r="D157">
            <v>6.55</v>
          </cell>
          <cell r="E157">
            <v>1</v>
          </cell>
          <cell r="I157">
            <v>0.51</v>
          </cell>
          <cell r="J157">
            <v>0.54</v>
          </cell>
          <cell r="K157">
            <v>1.05</v>
          </cell>
          <cell r="P157">
            <v>4</v>
          </cell>
        </row>
        <row r="158">
          <cell r="B158">
            <v>40</v>
          </cell>
          <cell r="C158">
            <v>6</v>
          </cell>
          <cell r="D158">
            <v>7.11</v>
          </cell>
          <cell r="E158">
            <v>1</v>
          </cell>
          <cell r="I158">
            <v>0.61</v>
          </cell>
          <cell r="J158">
            <v>1.04</v>
          </cell>
          <cell r="K158">
            <v>1.65</v>
          </cell>
          <cell r="P158">
            <v>4</v>
          </cell>
        </row>
        <row r="159">
          <cell r="B159">
            <v>40</v>
          </cell>
          <cell r="C159">
            <v>8</v>
          </cell>
          <cell r="D159">
            <v>8.18</v>
          </cell>
          <cell r="E159">
            <v>1</v>
          </cell>
          <cell r="I159">
            <v>0.81</v>
          </cell>
          <cell r="J159">
            <v>1.73</v>
          </cell>
          <cell r="K159">
            <v>2.54</v>
          </cell>
          <cell r="P159">
            <v>4</v>
          </cell>
        </row>
        <row r="160">
          <cell r="B160">
            <v>40</v>
          </cell>
          <cell r="C160">
            <v>10</v>
          </cell>
          <cell r="D160">
            <v>9.27</v>
          </cell>
          <cell r="E160">
            <v>1</v>
          </cell>
          <cell r="I160">
            <v>1.01</v>
          </cell>
          <cell r="J160">
            <v>3.04</v>
          </cell>
          <cell r="K160">
            <v>4.05</v>
          </cell>
          <cell r="P160">
            <v>4</v>
          </cell>
        </row>
        <row r="161">
          <cell r="B161">
            <v>40</v>
          </cell>
          <cell r="C161">
            <v>12</v>
          </cell>
          <cell r="D161">
            <v>10.31</v>
          </cell>
          <cell r="E161">
            <v>1.25</v>
          </cell>
          <cell r="I161">
            <v>1.22</v>
          </cell>
          <cell r="J161">
            <v>4.0199999999999996</v>
          </cell>
          <cell r="K161">
            <v>5.2399999999999993</v>
          </cell>
          <cell r="P161">
            <v>6</v>
          </cell>
        </row>
        <row r="162">
          <cell r="B162">
            <v>40</v>
          </cell>
          <cell r="C162">
            <v>14</v>
          </cell>
          <cell r="D162">
            <v>11.13</v>
          </cell>
          <cell r="E162">
            <v>1.25</v>
          </cell>
          <cell r="I162">
            <v>1.42</v>
          </cell>
          <cell r="J162">
            <v>5.33</v>
          </cell>
          <cell r="K162">
            <v>6.75</v>
          </cell>
          <cell r="P162">
            <v>6</v>
          </cell>
        </row>
        <row r="163">
          <cell r="B163">
            <v>40</v>
          </cell>
          <cell r="C163">
            <v>16</v>
          </cell>
          <cell r="D163">
            <v>12.7</v>
          </cell>
          <cell r="E163">
            <v>1.25</v>
          </cell>
          <cell r="I163">
            <v>1.62</v>
          </cell>
          <cell r="J163">
            <v>8.42</v>
          </cell>
          <cell r="K163">
            <v>10.039999999999999</v>
          </cell>
          <cell r="P163">
            <v>6</v>
          </cell>
        </row>
        <row r="164">
          <cell r="B164">
            <v>40</v>
          </cell>
          <cell r="C164">
            <v>18</v>
          </cell>
          <cell r="D164">
            <v>14.27</v>
          </cell>
          <cell r="E164">
            <v>1.25</v>
          </cell>
          <cell r="I164">
            <v>1.82</v>
          </cell>
          <cell r="J164">
            <v>11.53</v>
          </cell>
          <cell r="K164">
            <v>13.35</v>
          </cell>
          <cell r="P164">
            <v>6</v>
          </cell>
        </row>
        <row r="165">
          <cell r="B165">
            <v>40</v>
          </cell>
          <cell r="C165">
            <v>20</v>
          </cell>
          <cell r="D165">
            <v>15.09</v>
          </cell>
          <cell r="E165">
            <v>1.5</v>
          </cell>
          <cell r="I165">
            <v>2.0299999999999998</v>
          </cell>
          <cell r="J165">
            <v>14.47</v>
          </cell>
          <cell r="K165">
            <v>16.5</v>
          </cell>
          <cell r="P165">
            <v>7</v>
          </cell>
        </row>
        <row r="166">
          <cell r="B166">
            <v>40</v>
          </cell>
          <cell r="C166">
            <v>24</v>
          </cell>
          <cell r="D166">
            <v>17.48</v>
          </cell>
          <cell r="E166">
            <v>1.5</v>
          </cell>
          <cell r="I166">
            <v>2.4300000000000002</v>
          </cell>
          <cell r="J166">
            <v>24.57</v>
          </cell>
          <cell r="K166">
            <v>27</v>
          </cell>
          <cell r="P166">
            <v>8</v>
          </cell>
        </row>
        <row r="167">
          <cell r="B167">
            <v>40</v>
          </cell>
          <cell r="C167">
            <v>32</v>
          </cell>
          <cell r="D167">
            <v>17.48</v>
          </cell>
          <cell r="E167">
            <v>1.5</v>
          </cell>
          <cell r="I167">
            <v>3.24</v>
          </cell>
          <cell r="J167">
            <v>31.26</v>
          </cell>
          <cell r="K167">
            <v>34.5</v>
          </cell>
          <cell r="P167">
            <v>11</v>
          </cell>
        </row>
        <row r="168">
          <cell r="B168">
            <v>40</v>
          </cell>
          <cell r="C168">
            <v>34</v>
          </cell>
          <cell r="D168">
            <v>17.48</v>
          </cell>
          <cell r="E168">
            <v>1.5</v>
          </cell>
          <cell r="I168">
            <v>3.45</v>
          </cell>
          <cell r="J168">
            <v>34.049999999999997</v>
          </cell>
          <cell r="K168">
            <v>37.5</v>
          </cell>
          <cell r="P168">
            <v>12</v>
          </cell>
        </row>
        <row r="169">
          <cell r="B169">
            <v>40</v>
          </cell>
          <cell r="C169">
            <v>36</v>
          </cell>
          <cell r="D169">
            <v>19.05</v>
          </cell>
          <cell r="E169">
            <v>2</v>
          </cell>
          <cell r="I169">
            <v>3.65</v>
          </cell>
          <cell r="J169">
            <v>41.34</v>
          </cell>
          <cell r="K169">
            <v>44.99</v>
          </cell>
          <cell r="P169">
            <v>12</v>
          </cell>
        </row>
        <row r="170">
          <cell r="B170" t="str">
            <v>40S</v>
          </cell>
          <cell r="C170">
            <v>0.125</v>
          </cell>
          <cell r="D170">
            <v>1.73</v>
          </cell>
          <cell r="E170">
            <v>1</v>
          </cell>
          <cell r="I170">
            <v>7.0000000000000007E-2</v>
          </cell>
          <cell r="K170">
            <v>7.0000000000000007E-2</v>
          </cell>
          <cell r="P170">
            <v>2</v>
          </cell>
        </row>
        <row r="171">
          <cell r="B171" t="str">
            <v>40S</v>
          </cell>
          <cell r="C171">
            <v>0.125</v>
          </cell>
          <cell r="D171">
            <v>1.73</v>
          </cell>
          <cell r="E171">
            <v>1</v>
          </cell>
          <cell r="I171">
            <v>7.0000000000000007E-2</v>
          </cell>
          <cell r="K171">
            <v>7.0000000000000007E-2</v>
          </cell>
          <cell r="P171">
            <v>2</v>
          </cell>
        </row>
        <row r="172">
          <cell r="B172" t="str">
            <v>40S</v>
          </cell>
          <cell r="C172">
            <v>0.125</v>
          </cell>
          <cell r="D172">
            <v>1.73</v>
          </cell>
          <cell r="E172">
            <v>1</v>
          </cell>
          <cell r="I172">
            <v>7.0000000000000007E-2</v>
          </cell>
          <cell r="K172">
            <v>7.0000000000000007E-2</v>
          </cell>
          <cell r="P172">
            <v>2</v>
          </cell>
        </row>
        <row r="173">
          <cell r="B173" t="str">
            <v>40S</v>
          </cell>
          <cell r="C173">
            <v>0.25</v>
          </cell>
          <cell r="D173">
            <v>2.2400000000000002</v>
          </cell>
          <cell r="E173">
            <v>1</v>
          </cell>
          <cell r="I173">
            <v>7.0000000000000007E-2</v>
          </cell>
          <cell r="K173">
            <v>7.0000000000000007E-2</v>
          </cell>
          <cell r="P173">
            <v>2</v>
          </cell>
        </row>
        <row r="174">
          <cell r="B174" t="str">
            <v>40S</v>
          </cell>
          <cell r="C174">
            <v>0.25</v>
          </cell>
          <cell r="D174">
            <v>2.2400000000000002</v>
          </cell>
          <cell r="E174">
            <v>1</v>
          </cell>
          <cell r="I174">
            <v>7.0000000000000007E-2</v>
          </cell>
          <cell r="K174">
            <v>7.0000000000000007E-2</v>
          </cell>
          <cell r="P174">
            <v>2</v>
          </cell>
        </row>
        <row r="175">
          <cell r="B175" t="str">
            <v>40S</v>
          </cell>
          <cell r="C175">
            <v>0.25</v>
          </cell>
          <cell r="D175">
            <v>2.2400000000000002</v>
          </cell>
          <cell r="E175">
            <v>1</v>
          </cell>
          <cell r="I175">
            <v>7.0000000000000007E-2</v>
          </cell>
          <cell r="K175">
            <v>7.0000000000000007E-2</v>
          </cell>
          <cell r="P175">
            <v>2</v>
          </cell>
        </row>
        <row r="176">
          <cell r="B176" t="str">
            <v>40S</v>
          </cell>
          <cell r="C176">
            <v>0.375</v>
          </cell>
          <cell r="D176">
            <v>2.31</v>
          </cell>
          <cell r="E176">
            <v>1</v>
          </cell>
          <cell r="I176">
            <v>7.0000000000000007E-2</v>
          </cell>
          <cell r="K176">
            <v>7.0000000000000007E-2</v>
          </cell>
          <cell r="P176">
            <v>2</v>
          </cell>
        </row>
        <row r="177">
          <cell r="B177" t="str">
            <v>40S</v>
          </cell>
          <cell r="C177">
            <v>0.375</v>
          </cell>
          <cell r="D177">
            <v>2.31</v>
          </cell>
          <cell r="E177">
            <v>1</v>
          </cell>
          <cell r="I177">
            <v>7.0000000000000007E-2</v>
          </cell>
          <cell r="K177">
            <v>7.0000000000000007E-2</v>
          </cell>
          <cell r="P177">
            <v>2</v>
          </cell>
        </row>
        <row r="178">
          <cell r="B178" t="str">
            <v>40S</v>
          </cell>
          <cell r="C178">
            <v>0.375</v>
          </cell>
          <cell r="D178">
            <v>2.31</v>
          </cell>
          <cell r="E178">
            <v>1</v>
          </cell>
          <cell r="I178">
            <v>7.0000000000000007E-2</v>
          </cell>
          <cell r="K178">
            <v>7.0000000000000007E-2</v>
          </cell>
          <cell r="P178">
            <v>2</v>
          </cell>
        </row>
        <row r="179">
          <cell r="B179" t="str">
            <v>40S</v>
          </cell>
          <cell r="C179">
            <v>0.5</v>
          </cell>
          <cell r="D179">
            <v>2.77</v>
          </cell>
          <cell r="E179">
            <v>1</v>
          </cell>
          <cell r="I179">
            <v>7.0000000000000007E-2</v>
          </cell>
          <cell r="J179">
            <v>0</v>
          </cell>
          <cell r="K179">
            <v>7.0000000000000007E-2</v>
          </cell>
          <cell r="P179">
            <v>2</v>
          </cell>
        </row>
        <row r="180">
          <cell r="B180" t="str">
            <v>40S</v>
          </cell>
          <cell r="C180">
            <v>0.5</v>
          </cell>
          <cell r="D180">
            <v>2.77</v>
          </cell>
          <cell r="E180">
            <v>1</v>
          </cell>
          <cell r="I180">
            <v>7.0000000000000007E-2</v>
          </cell>
          <cell r="J180">
            <v>0</v>
          </cell>
          <cell r="K180">
            <v>7.0000000000000007E-2</v>
          </cell>
          <cell r="P180">
            <v>2</v>
          </cell>
        </row>
        <row r="181">
          <cell r="B181" t="str">
            <v>40S</v>
          </cell>
          <cell r="C181">
            <v>0.5</v>
          </cell>
          <cell r="D181">
            <v>2.77</v>
          </cell>
          <cell r="E181">
            <v>1</v>
          </cell>
          <cell r="I181">
            <v>7.0000000000000007E-2</v>
          </cell>
          <cell r="J181">
            <v>0</v>
          </cell>
          <cell r="K181">
            <v>7.0000000000000007E-2</v>
          </cell>
          <cell r="P181">
            <v>2</v>
          </cell>
        </row>
        <row r="182">
          <cell r="B182" t="str">
            <v>40S</v>
          </cell>
          <cell r="C182">
            <v>0.75</v>
          </cell>
          <cell r="D182">
            <v>2.87</v>
          </cell>
          <cell r="E182">
            <v>1</v>
          </cell>
          <cell r="I182">
            <v>7.0000000000000007E-2</v>
          </cell>
          <cell r="J182">
            <v>0</v>
          </cell>
          <cell r="K182">
            <v>7.0000000000000007E-2</v>
          </cell>
          <cell r="P182">
            <v>2</v>
          </cell>
        </row>
        <row r="183">
          <cell r="B183" t="str">
            <v>40S</v>
          </cell>
          <cell r="C183">
            <v>0.75</v>
          </cell>
          <cell r="D183">
            <v>2.87</v>
          </cell>
          <cell r="E183">
            <v>1</v>
          </cell>
          <cell r="I183">
            <v>7.0000000000000007E-2</v>
          </cell>
          <cell r="J183">
            <v>0</v>
          </cell>
          <cell r="K183">
            <v>7.0000000000000007E-2</v>
          </cell>
          <cell r="P183">
            <v>2</v>
          </cell>
        </row>
        <row r="184">
          <cell r="B184" t="str">
            <v>40S</v>
          </cell>
          <cell r="C184">
            <v>0.75</v>
          </cell>
          <cell r="D184">
            <v>2.87</v>
          </cell>
          <cell r="E184">
            <v>1</v>
          </cell>
          <cell r="I184">
            <v>7.0000000000000007E-2</v>
          </cell>
          <cell r="J184">
            <v>0</v>
          </cell>
          <cell r="K184">
            <v>7.0000000000000007E-2</v>
          </cell>
          <cell r="P184">
            <v>2</v>
          </cell>
        </row>
        <row r="185">
          <cell r="B185" t="str">
            <v>40S</v>
          </cell>
          <cell r="C185">
            <v>1</v>
          </cell>
          <cell r="D185">
            <v>3.38</v>
          </cell>
          <cell r="E185">
            <v>1</v>
          </cell>
          <cell r="I185">
            <v>0.12</v>
          </cell>
          <cell r="J185">
            <v>0</v>
          </cell>
          <cell r="K185">
            <v>0.12</v>
          </cell>
          <cell r="P185">
            <v>2</v>
          </cell>
        </row>
        <row r="186">
          <cell r="B186" t="str">
            <v>40S</v>
          </cell>
          <cell r="C186">
            <v>1</v>
          </cell>
          <cell r="D186">
            <v>3.38</v>
          </cell>
          <cell r="E186">
            <v>1</v>
          </cell>
          <cell r="I186">
            <v>0.12</v>
          </cell>
          <cell r="J186">
            <v>0</v>
          </cell>
          <cell r="K186">
            <v>0.12</v>
          </cell>
          <cell r="P186">
            <v>2</v>
          </cell>
        </row>
        <row r="187">
          <cell r="B187" t="str">
            <v>40S</v>
          </cell>
          <cell r="C187">
            <v>1</v>
          </cell>
          <cell r="D187">
            <v>3.38</v>
          </cell>
          <cell r="E187">
            <v>1</v>
          </cell>
          <cell r="I187">
            <v>0.12</v>
          </cell>
          <cell r="J187">
            <v>0</v>
          </cell>
          <cell r="K187">
            <v>0.12</v>
          </cell>
          <cell r="P187">
            <v>2</v>
          </cell>
        </row>
        <row r="188">
          <cell r="B188" t="str">
            <v>40S</v>
          </cell>
          <cell r="C188">
            <v>1.25</v>
          </cell>
          <cell r="D188">
            <v>3.56</v>
          </cell>
          <cell r="E188">
            <v>1</v>
          </cell>
          <cell r="I188">
            <v>0.15</v>
          </cell>
          <cell r="K188">
            <v>0.15</v>
          </cell>
          <cell r="P188">
            <v>2</v>
          </cell>
        </row>
        <row r="189">
          <cell r="B189" t="str">
            <v>40S</v>
          </cell>
          <cell r="C189">
            <v>1.25</v>
          </cell>
          <cell r="D189">
            <v>3.56</v>
          </cell>
          <cell r="E189">
            <v>1</v>
          </cell>
          <cell r="I189">
            <v>0.15</v>
          </cell>
          <cell r="K189">
            <v>0.15</v>
          </cell>
          <cell r="P189">
            <v>2</v>
          </cell>
        </row>
        <row r="190">
          <cell r="B190" t="str">
            <v>40S</v>
          </cell>
          <cell r="C190">
            <v>1.25</v>
          </cell>
          <cell r="D190">
            <v>3.56</v>
          </cell>
          <cell r="E190">
            <v>1</v>
          </cell>
          <cell r="I190">
            <v>0.15</v>
          </cell>
          <cell r="K190">
            <v>0.15</v>
          </cell>
          <cell r="P190">
            <v>2</v>
          </cell>
        </row>
        <row r="191">
          <cell r="B191" t="str">
            <v>40S</v>
          </cell>
          <cell r="C191">
            <v>1.5</v>
          </cell>
          <cell r="D191">
            <v>3.68</v>
          </cell>
          <cell r="E191">
            <v>1</v>
          </cell>
          <cell r="I191">
            <v>0.15</v>
          </cell>
          <cell r="J191">
            <v>0</v>
          </cell>
          <cell r="K191">
            <v>0.15</v>
          </cell>
          <cell r="P191">
            <v>2</v>
          </cell>
        </row>
        <row r="192">
          <cell r="B192" t="str">
            <v>40S</v>
          </cell>
          <cell r="C192">
            <v>1.5</v>
          </cell>
          <cell r="D192">
            <v>3.68</v>
          </cell>
          <cell r="E192">
            <v>1</v>
          </cell>
          <cell r="I192">
            <v>0.15</v>
          </cell>
          <cell r="J192">
            <v>0</v>
          </cell>
          <cell r="K192">
            <v>0.15</v>
          </cell>
          <cell r="P192">
            <v>2</v>
          </cell>
        </row>
        <row r="193">
          <cell r="B193" t="str">
            <v>40S</v>
          </cell>
          <cell r="C193">
            <v>1.5</v>
          </cell>
          <cell r="D193">
            <v>3.68</v>
          </cell>
          <cell r="E193">
            <v>1</v>
          </cell>
          <cell r="I193">
            <v>0.15</v>
          </cell>
          <cell r="J193">
            <v>0</v>
          </cell>
          <cell r="K193">
            <v>0.15</v>
          </cell>
          <cell r="P193">
            <v>2</v>
          </cell>
        </row>
        <row r="194">
          <cell r="B194" t="str">
            <v>40S</v>
          </cell>
          <cell r="C194">
            <v>2</v>
          </cell>
          <cell r="D194">
            <v>3.91</v>
          </cell>
          <cell r="E194">
            <v>1</v>
          </cell>
          <cell r="I194">
            <v>0.3</v>
          </cell>
          <cell r="J194">
            <v>0</v>
          </cell>
          <cell r="K194">
            <v>0.3</v>
          </cell>
          <cell r="P194">
            <v>2</v>
          </cell>
        </row>
        <row r="195">
          <cell r="B195" t="str">
            <v>40S</v>
          </cell>
          <cell r="C195">
            <v>2</v>
          </cell>
          <cell r="D195">
            <v>3.91</v>
          </cell>
          <cell r="E195">
            <v>1</v>
          </cell>
          <cell r="I195">
            <v>0.3</v>
          </cell>
          <cell r="J195">
            <v>0</v>
          </cell>
          <cell r="K195">
            <v>0.3</v>
          </cell>
          <cell r="P195">
            <v>2</v>
          </cell>
        </row>
        <row r="196">
          <cell r="B196" t="str">
            <v>40S</v>
          </cell>
          <cell r="C196">
            <v>2</v>
          </cell>
          <cell r="D196">
            <v>3.91</v>
          </cell>
          <cell r="E196">
            <v>1</v>
          </cell>
          <cell r="I196">
            <v>0.3</v>
          </cell>
          <cell r="J196">
            <v>0</v>
          </cell>
          <cell r="K196">
            <v>0.3</v>
          </cell>
          <cell r="P196">
            <v>2</v>
          </cell>
        </row>
        <row r="197">
          <cell r="B197" t="str">
            <v>40S</v>
          </cell>
          <cell r="C197">
            <v>2.5</v>
          </cell>
          <cell r="D197">
            <v>5.16</v>
          </cell>
          <cell r="E197">
            <v>1</v>
          </cell>
          <cell r="I197">
            <v>0.25</v>
          </cell>
          <cell r="J197">
            <v>0.2</v>
          </cell>
          <cell r="K197">
            <v>0.45</v>
          </cell>
          <cell r="P197">
            <v>2</v>
          </cell>
        </row>
        <row r="198">
          <cell r="B198" t="str">
            <v>40S</v>
          </cell>
          <cell r="C198">
            <v>3</v>
          </cell>
          <cell r="D198">
            <v>5.49</v>
          </cell>
          <cell r="E198">
            <v>1</v>
          </cell>
          <cell r="I198">
            <v>0.3</v>
          </cell>
          <cell r="J198">
            <v>0.3</v>
          </cell>
          <cell r="K198">
            <v>0.6</v>
          </cell>
          <cell r="P198">
            <v>2</v>
          </cell>
        </row>
        <row r="199">
          <cell r="B199" t="str">
            <v>40S</v>
          </cell>
          <cell r="C199">
            <v>3.5</v>
          </cell>
          <cell r="D199">
            <v>5.74</v>
          </cell>
          <cell r="E199">
            <v>1</v>
          </cell>
          <cell r="I199">
            <v>0.35</v>
          </cell>
          <cell r="J199">
            <v>0.4</v>
          </cell>
          <cell r="K199">
            <v>0.75</v>
          </cell>
          <cell r="P199">
            <v>3</v>
          </cell>
        </row>
        <row r="200">
          <cell r="B200" t="str">
            <v>40S</v>
          </cell>
          <cell r="C200">
            <v>4</v>
          </cell>
          <cell r="D200">
            <v>6.02</v>
          </cell>
          <cell r="E200">
            <v>1</v>
          </cell>
          <cell r="I200">
            <v>0.41</v>
          </cell>
          <cell r="J200">
            <v>0.49</v>
          </cell>
          <cell r="K200">
            <v>0.89999999999999991</v>
          </cell>
          <cell r="P200">
            <v>3</v>
          </cell>
        </row>
        <row r="201">
          <cell r="B201" t="str">
            <v>40S</v>
          </cell>
          <cell r="C201">
            <v>5</v>
          </cell>
          <cell r="D201">
            <v>6.55</v>
          </cell>
          <cell r="E201">
            <v>1</v>
          </cell>
          <cell r="I201">
            <v>0.51</v>
          </cell>
          <cell r="J201">
            <v>0.54</v>
          </cell>
          <cell r="K201">
            <v>1.05</v>
          </cell>
          <cell r="P201">
            <v>4</v>
          </cell>
        </row>
        <row r="202">
          <cell r="B202" t="str">
            <v>40S</v>
          </cell>
          <cell r="C202">
            <v>6</v>
          </cell>
          <cell r="D202">
            <v>7.11</v>
          </cell>
          <cell r="E202">
            <v>1</v>
          </cell>
          <cell r="I202">
            <v>0.61</v>
          </cell>
          <cell r="J202">
            <v>1.04</v>
          </cell>
          <cell r="K202">
            <v>1.65</v>
          </cell>
          <cell r="P202">
            <v>4</v>
          </cell>
        </row>
        <row r="203">
          <cell r="B203" t="str">
            <v>40S</v>
          </cell>
          <cell r="C203">
            <v>8</v>
          </cell>
          <cell r="D203">
            <v>8.18</v>
          </cell>
          <cell r="E203">
            <v>1</v>
          </cell>
          <cell r="I203">
            <v>0.81</v>
          </cell>
          <cell r="J203">
            <v>1.73</v>
          </cell>
          <cell r="K203">
            <v>2.54</v>
          </cell>
          <cell r="P203">
            <v>4</v>
          </cell>
        </row>
        <row r="204">
          <cell r="B204" t="str">
            <v>40S</v>
          </cell>
          <cell r="C204">
            <v>10</v>
          </cell>
          <cell r="D204">
            <v>9.27</v>
          </cell>
          <cell r="E204">
            <v>1</v>
          </cell>
          <cell r="I204">
            <v>1.01</v>
          </cell>
          <cell r="J204">
            <v>3.04</v>
          </cell>
          <cell r="K204">
            <v>4.05</v>
          </cell>
          <cell r="P204">
            <v>4</v>
          </cell>
        </row>
        <row r="205">
          <cell r="B205" t="str">
            <v>40S</v>
          </cell>
          <cell r="C205">
            <v>12</v>
          </cell>
          <cell r="D205">
            <v>9.5299999999999994</v>
          </cell>
          <cell r="E205">
            <v>1</v>
          </cell>
          <cell r="I205">
            <v>1.22</v>
          </cell>
          <cell r="J205">
            <v>3.28</v>
          </cell>
          <cell r="K205">
            <v>4.5</v>
          </cell>
          <cell r="P205">
            <v>6</v>
          </cell>
        </row>
        <row r="206">
          <cell r="B206">
            <v>60</v>
          </cell>
          <cell r="C206">
            <v>8</v>
          </cell>
          <cell r="D206">
            <v>10.31</v>
          </cell>
          <cell r="E206">
            <v>1.25</v>
          </cell>
          <cell r="I206">
            <v>0.81</v>
          </cell>
          <cell r="J206">
            <v>2.64</v>
          </cell>
          <cell r="K206">
            <v>3.45</v>
          </cell>
          <cell r="P206">
            <v>4</v>
          </cell>
        </row>
        <row r="207">
          <cell r="B207">
            <v>60</v>
          </cell>
          <cell r="C207">
            <v>10</v>
          </cell>
          <cell r="D207">
            <v>12.7</v>
          </cell>
          <cell r="E207">
            <v>1.25</v>
          </cell>
          <cell r="I207">
            <v>1.01</v>
          </cell>
          <cell r="J207">
            <v>5.74</v>
          </cell>
          <cell r="K207">
            <v>6.75</v>
          </cell>
          <cell r="P207">
            <v>4</v>
          </cell>
        </row>
        <row r="208">
          <cell r="B208">
            <v>60</v>
          </cell>
          <cell r="C208">
            <v>12</v>
          </cell>
          <cell r="D208">
            <v>14.27</v>
          </cell>
          <cell r="E208">
            <v>1.25</v>
          </cell>
          <cell r="I208">
            <v>1.22</v>
          </cell>
          <cell r="J208">
            <v>8.3800000000000008</v>
          </cell>
          <cell r="K208">
            <v>9.6000000000000014</v>
          </cell>
          <cell r="P208">
            <v>6</v>
          </cell>
        </row>
        <row r="209">
          <cell r="B209">
            <v>60</v>
          </cell>
          <cell r="C209">
            <v>14</v>
          </cell>
          <cell r="D209">
            <v>15.09</v>
          </cell>
          <cell r="E209">
            <v>1.5</v>
          </cell>
          <cell r="I209">
            <v>1.42</v>
          </cell>
          <cell r="J209">
            <v>9.9700000000000006</v>
          </cell>
          <cell r="K209">
            <v>11.39</v>
          </cell>
          <cell r="P209">
            <v>6</v>
          </cell>
        </row>
        <row r="210">
          <cell r="B210">
            <v>60</v>
          </cell>
          <cell r="C210">
            <v>16</v>
          </cell>
          <cell r="D210">
            <v>16.66</v>
          </cell>
          <cell r="E210">
            <v>1.5</v>
          </cell>
          <cell r="I210">
            <v>1.62</v>
          </cell>
          <cell r="J210">
            <v>14.88</v>
          </cell>
          <cell r="K210">
            <v>16.5</v>
          </cell>
          <cell r="P210">
            <v>6</v>
          </cell>
        </row>
        <row r="211">
          <cell r="B211">
            <v>60</v>
          </cell>
          <cell r="C211">
            <v>18</v>
          </cell>
          <cell r="D211">
            <v>19.05</v>
          </cell>
          <cell r="E211">
            <v>2</v>
          </cell>
          <cell r="I211">
            <v>1.82</v>
          </cell>
          <cell r="J211">
            <v>20.67</v>
          </cell>
          <cell r="K211">
            <v>22.490000000000002</v>
          </cell>
          <cell r="P211">
            <v>6</v>
          </cell>
        </row>
        <row r="212">
          <cell r="B212">
            <v>60</v>
          </cell>
          <cell r="C212">
            <v>20</v>
          </cell>
          <cell r="D212">
            <v>20.62</v>
          </cell>
          <cell r="E212">
            <v>2</v>
          </cell>
          <cell r="I212">
            <v>2.0299999999999998</v>
          </cell>
          <cell r="J212">
            <v>23.47</v>
          </cell>
          <cell r="K212">
            <v>25.5</v>
          </cell>
          <cell r="P212">
            <v>7</v>
          </cell>
        </row>
        <row r="213">
          <cell r="B213">
            <v>60</v>
          </cell>
          <cell r="C213">
            <v>22</v>
          </cell>
          <cell r="D213">
            <v>22.23</v>
          </cell>
          <cell r="E213">
            <v>2</v>
          </cell>
          <cell r="I213">
            <v>2.23</v>
          </cell>
          <cell r="J213">
            <v>29.27</v>
          </cell>
          <cell r="K213">
            <v>31.5</v>
          </cell>
          <cell r="P213">
            <v>8</v>
          </cell>
        </row>
        <row r="214">
          <cell r="B214">
            <v>60</v>
          </cell>
          <cell r="C214">
            <v>24</v>
          </cell>
          <cell r="D214">
            <v>24.61</v>
          </cell>
          <cell r="E214">
            <v>2</v>
          </cell>
          <cell r="I214">
            <v>2.4300000000000002</v>
          </cell>
          <cell r="J214">
            <v>35.07</v>
          </cell>
          <cell r="K214">
            <v>37.5</v>
          </cell>
          <cell r="P214">
            <v>8</v>
          </cell>
        </row>
        <row r="215">
          <cell r="B215">
            <v>80</v>
          </cell>
          <cell r="C215">
            <v>0.125</v>
          </cell>
          <cell r="D215">
            <v>2.41</v>
          </cell>
          <cell r="E215">
            <v>1</v>
          </cell>
          <cell r="I215">
            <v>7.0000000000000007E-2</v>
          </cell>
          <cell r="K215">
            <v>7.0000000000000007E-2</v>
          </cell>
          <cell r="P215">
            <v>2</v>
          </cell>
        </row>
        <row r="216">
          <cell r="B216">
            <v>80</v>
          </cell>
          <cell r="C216">
            <v>0.125</v>
          </cell>
          <cell r="D216">
            <v>2.41</v>
          </cell>
          <cell r="E216">
            <v>1</v>
          </cell>
          <cell r="I216">
            <v>7.0000000000000007E-2</v>
          </cell>
          <cell r="K216">
            <v>7.0000000000000007E-2</v>
          </cell>
          <cell r="P216">
            <v>2</v>
          </cell>
        </row>
        <row r="217">
          <cell r="B217">
            <v>80</v>
          </cell>
          <cell r="C217">
            <v>0.125</v>
          </cell>
          <cell r="D217">
            <v>2.41</v>
          </cell>
          <cell r="E217">
            <v>1</v>
          </cell>
          <cell r="I217">
            <v>7.0000000000000007E-2</v>
          </cell>
          <cell r="K217">
            <v>7.0000000000000007E-2</v>
          </cell>
          <cell r="P217">
            <v>2</v>
          </cell>
        </row>
        <row r="218">
          <cell r="B218">
            <v>80</v>
          </cell>
          <cell r="C218">
            <v>0.25</v>
          </cell>
          <cell r="D218">
            <v>3.02</v>
          </cell>
          <cell r="E218">
            <v>1</v>
          </cell>
          <cell r="I218">
            <v>7.0000000000000007E-2</v>
          </cell>
          <cell r="K218">
            <v>7.0000000000000007E-2</v>
          </cell>
          <cell r="P218">
            <v>2</v>
          </cell>
        </row>
        <row r="219">
          <cell r="B219">
            <v>80</v>
          </cell>
          <cell r="C219">
            <v>0.25</v>
          </cell>
          <cell r="D219">
            <v>3.02</v>
          </cell>
          <cell r="E219">
            <v>1</v>
          </cell>
          <cell r="I219">
            <v>7.0000000000000007E-2</v>
          </cell>
          <cell r="K219">
            <v>7.0000000000000007E-2</v>
          </cell>
          <cell r="P219">
            <v>2</v>
          </cell>
        </row>
        <row r="220">
          <cell r="B220">
            <v>80</v>
          </cell>
          <cell r="C220">
            <v>0.25</v>
          </cell>
          <cell r="D220">
            <v>3.02</v>
          </cell>
          <cell r="E220">
            <v>1</v>
          </cell>
          <cell r="I220">
            <v>7.0000000000000007E-2</v>
          </cell>
          <cell r="K220">
            <v>7.0000000000000007E-2</v>
          </cell>
          <cell r="P220">
            <v>2</v>
          </cell>
        </row>
        <row r="221">
          <cell r="B221">
            <v>80</v>
          </cell>
          <cell r="C221">
            <v>0.375</v>
          </cell>
          <cell r="D221">
            <v>3.2</v>
          </cell>
          <cell r="E221">
            <v>1</v>
          </cell>
          <cell r="I221">
            <v>7.0000000000000007E-2</v>
          </cell>
          <cell r="J221">
            <v>0</v>
          </cell>
          <cell r="K221">
            <v>7.0000000000000007E-2</v>
          </cell>
          <cell r="P221">
            <v>2</v>
          </cell>
        </row>
        <row r="222">
          <cell r="B222">
            <v>80</v>
          </cell>
          <cell r="C222">
            <v>0.375</v>
          </cell>
          <cell r="D222">
            <v>3.2</v>
          </cell>
          <cell r="E222">
            <v>1</v>
          </cell>
          <cell r="I222">
            <v>7.0000000000000007E-2</v>
          </cell>
          <cell r="J222">
            <v>0</v>
          </cell>
          <cell r="K222">
            <v>7.0000000000000007E-2</v>
          </cell>
          <cell r="P222">
            <v>2</v>
          </cell>
        </row>
        <row r="223">
          <cell r="B223">
            <v>80</v>
          </cell>
          <cell r="C223">
            <v>0.375</v>
          </cell>
          <cell r="D223">
            <v>3.2</v>
          </cell>
          <cell r="E223">
            <v>1</v>
          </cell>
          <cell r="I223">
            <v>7.0000000000000007E-2</v>
          </cell>
          <cell r="J223">
            <v>0</v>
          </cell>
          <cell r="K223">
            <v>7.0000000000000007E-2</v>
          </cell>
          <cell r="P223">
            <v>2</v>
          </cell>
        </row>
        <row r="224">
          <cell r="B224">
            <v>80</v>
          </cell>
          <cell r="C224">
            <v>0.5</v>
          </cell>
          <cell r="D224">
            <v>3.73</v>
          </cell>
          <cell r="E224">
            <v>1</v>
          </cell>
          <cell r="I224">
            <v>7.0000000000000007E-2</v>
          </cell>
          <cell r="J224">
            <v>0</v>
          </cell>
          <cell r="K224">
            <v>7.0000000000000007E-2</v>
          </cell>
          <cell r="P224">
            <v>2</v>
          </cell>
        </row>
        <row r="225">
          <cell r="B225">
            <v>80</v>
          </cell>
          <cell r="C225">
            <v>0.5</v>
          </cell>
          <cell r="D225">
            <v>3.73</v>
          </cell>
          <cell r="E225">
            <v>1</v>
          </cell>
          <cell r="I225">
            <v>7.0000000000000007E-2</v>
          </cell>
          <cell r="J225">
            <v>0</v>
          </cell>
          <cell r="K225">
            <v>7.0000000000000007E-2</v>
          </cell>
          <cell r="P225">
            <v>2</v>
          </cell>
        </row>
        <row r="226">
          <cell r="B226">
            <v>80</v>
          </cell>
          <cell r="C226">
            <v>0.5</v>
          </cell>
          <cell r="D226">
            <v>3.73</v>
          </cell>
          <cell r="E226">
            <v>1</v>
          </cell>
          <cell r="I226">
            <v>7.0000000000000007E-2</v>
          </cell>
          <cell r="J226">
            <v>0</v>
          </cell>
          <cell r="K226">
            <v>7.0000000000000007E-2</v>
          </cell>
          <cell r="P226">
            <v>2</v>
          </cell>
        </row>
        <row r="227">
          <cell r="B227">
            <v>80</v>
          </cell>
          <cell r="C227">
            <v>0.75</v>
          </cell>
          <cell r="D227">
            <v>3.91</v>
          </cell>
          <cell r="E227">
            <v>1</v>
          </cell>
          <cell r="I227">
            <v>7.0000000000000007E-2</v>
          </cell>
          <cell r="J227">
            <v>0</v>
          </cell>
          <cell r="K227">
            <v>7.0000000000000007E-2</v>
          </cell>
          <cell r="P227">
            <v>2</v>
          </cell>
        </row>
        <row r="228">
          <cell r="B228">
            <v>80</v>
          </cell>
          <cell r="C228">
            <v>0.75</v>
          </cell>
          <cell r="D228">
            <v>3.91</v>
          </cell>
          <cell r="E228">
            <v>1</v>
          </cell>
          <cell r="I228">
            <v>7.0000000000000007E-2</v>
          </cell>
          <cell r="J228">
            <v>0</v>
          </cell>
          <cell r="K228">
            <v>7.0000000000000007E-2</v>
          </cell>
          <cell r="P228">
            <v>2</v>
          </cell>
        </row>
        <row r="229">
          <cell r="B229">
            <v>80</v>
          </cell>
          <cell r="C229">
            <v>0.75</v>
          </cell>
          <cell r="D229">
            <v>3.91</v>
          </cell>
          <cell r="E229">
            <v>1</v>
          </cell>
          <cell r="I229">
            <v>7.0000000000000007E-2</v>
          </cell>
          <cell r="J229">
            <v>0</v>
          </cell>
          <cell r="K229">
            <v>7.0000000000000007E-2</v>
          </cell>
          <cell r="P229">
            <v>2</v>
          </cell>
        </row>
        <row r="230">
          <cell r="B230">
            <v>80</v>
          </cell>
          <cell r="C230">
            <v>1</v>
          </cell>
          <cell r="D230">
            <v>4.55</v>
          </cell>
          <cell r="E230">
            <v>1</v>
          </cell>
          <cell r="I230">
            <v>0.15</v>
          </cell>
          <cell r="J230">
            <v>0</v>
          </cell>
          <cell r="K230">
            <v>0.15</v>
          </cell>
          <cell r="P230">
            <v>2</v>
          </cell>
        </row>
        <row r="231">
          <cell r="B231">
            <v>80</v>
          </cell>
          <cell r="C231">
            <v>1</v>
          </cell>
          <cell r="D231">
            <v>4.55</v>
          </cell>
          <cell r="E231">
            <v>1</v>
          </cell>
          <cell r="I231">
            <v>0.15</v>
          </cell>
          <cell r="J231">
            <v>0</v>
          </cell>
          <cell r="K231">
            <v>0.15</v>
          </cell>
          <cell r="P231">
            <v>2</v>
          </cell>
        </row>
        <row r="232">
          <cell r="B232">
            <v>80</v>
          </cell>
          <cell r="C232">
            <v>1</v>
          </cell>
          <cell r="D232">
            <v>4.55</v>
          </cell>
          <cell r="E232">
            <v>1</v>
          </cell>
          <cell r="I232">
            <v>0.15</v>
          </cell>
          <cell r="J232">
            <v>0</v>
          </cell>
          <cell r="K232">
            <v>0.15</v>
          </cell>
          <cell r="P232">
            <v>2</v>
          </cell>
        </row>
        <row r="233">
          <cell r="B233">
            <v>80</v>
          </cell>
          <cell r="C233">
            <v>1.25</v>
          </cell>
          <cell r="D233">
            <v>4.8499999999999996</v>
          </cell>
          <cell r="E233">
            <v>1</v>
          </cell>
          <cell r="I233">
            <v>0.13</v>
          </cell>
          <cell r="J233">
            <v>0.17</v>
          </cell>
          <cell r="K233">
            <v>0.30000000000000004</v>
          </cell>
          <cell r="P233">
            <v>2</v>
          </cell>
        </row>
        <row r="234">
          <cell r="B234">
            <v>80</v>
          </cell>
          <cell r="C234">
            <v>1.25</v>
          </cell>
          <cell r="D234">
            <v>4.8499999999999996</v>
          </cell>
          <cell r="E234">
            <v>1</v>
          </cell>
          <cell r="I234">
            <v>0.13</v>
          </cell>
          <cell r="J234">
            <v>0.17</v>
          </cell>
          <cell r="K234">
            <v>0.30000000000000004</v>
          </cell>
          <cell r="P234">
            <v>2</v>
          </cell>
        </row>
        <row r="235">
          <cell r="B235">
            <v>80</v>
          </cell>
          <cell r="C235">
            <v>1.25</v>
          </cell>
          <cell r="D235">
            <v>4.8499999999999996</v>
          </cell>
          <cell r="E235">
            <v>1</v>
          </cell>
          <cell r="I235">
            <v>0.13</v>
          </cell>
          <cell r="J235">
            <v>0.17</v>
          </cell>
          <cell r="K235">
            <v>0.30000000000000004</v>
          </cell>
          <cell r="P235">
            <v>2</v>
          </cell>
        </row>
        <row r="236">
          <cell r="B236">
            <v>80</v>
          </cell>
          <cell r="C236">
            <v>1.5</v>
          </cell>
          <cell r="D236">
            <v>5.08</v>
          </cell>
          <cell r="E236">
            <v>1</v>
          </cell>
          <cell r="I236">
            <v>0.15</v>
          </cell>
          <cell r="J236">
            <v>0.15</v>
          </cell>
          <cell r="K236">
            <v>0.3</v>
          </cell>
          <cell r="P236">
            <v>2</v>
          </cell>
        </row>
        <row r="237">
          <cell r="B237">
            <v>80</v>
          </cell>
          <cell r="C237">
            <v>1.5</v>
          </cell>
          <cell r="D237">
            <v>5.08</v>
          </cell>
          <cell r="E237">
            <v>1</v>
          </cell>
          <cell r="I237">
            <v>0.15</v>
          </cell>
          <cell r="J237">
            <v>0.15</v>
          </cell>
          <cell r="K237">
            <v>0.3</v>
          </cell>
          <cell r="P237">
            <v>2</v>
          </cell>
        </row>
        <row r="238">
          <cell r="B238">
            <v>80</v>
          </cell>
          <cell r="C238">
            <v>1.5</v>
          </cell>
          <cell r="D238">
            <v>5.08</v>
          </cell>
          <cell r="E238">
            <v>1</v>
          </cell>
          <cell r="I238">
            <v>0.15</v>
          </cell>
          <cell r="J238">
            <v>0.15</v>
          </cell>
          <cell r="K238">
            <v>0.3</v>
          </cell>
          <cell r="P238">
            <v>2</v>
          </cell>
        </row>
        <row r="239">
          <cell r="B239">
            <v>80</v>
          </cell>
          <cell r="C239">
            <v>2</v>
          </cell>
          <cell r="D239">
            <v>5.54</v>
          </cell>
          <cell r="E239">
            <v>1</v>
          </cell>
          <cell r="I239">
            <v>0.2</v>
          </cell>
          <cell r="J239">
            <v>0.25</v>
          </cell>
          <cell r="K239">
            <v>0.45</v>
          </cell>
          <cell r="P239">
            <v>2</v>
          </cell>
        </row>
        <row r="240">
          <cell r="B240">
            <v>80</v>
          </cell>
          <cell r="C240">
            <v>2</v>
          </cell>
          <cell r="D240">
            <v>5.54</v>
          </cell>
          <cell r="E240">
            <v>1</v>
          </cell>
          <cell r="I240">
            <v>0.2</v>
          </cell>
          <cell r="J240">
            <v>0.25</v>
          </cell>
          <cell r="K240">
            <v>0.45</v>
          </cell>
          <cell r="P240">
            <v>2</v>
          </cell>
        </row>
        <row r="241">
          <cell r="B241">
            <v>80</v>
          </cell>
          <cell r="C241">
            <v>2</v>
          </cell>
          <cell r="D241">
            <v>5.54</v>
          </cell>
          <cell r="E241">
            <v>1</v>
          </cell>
          <cell r="I241">
            <v>0.2</v>
          </cell>
          <cell r="J241">
            <v>0.25</v>
          </cell>
          <cell r="K241">
            <v>0.45</v>
          </cell>
          <cell r="P241">
            <v>2</v>
          </cell>
        </row>
        <row r="242">
          <cell r="B242">
            <v>80</v>
          </cell>
          <cell r="C242">
            <v>2.5</v>
          </cell>
          <cell r="D242">
            <v>7.01</v>
          </cell>
          <cell r="E242">
            <v>1</v>
          </cell>
          <cell r="I242">
            <v>0.25</v>
          </cell>
          <cell r="J242">
            <v>0.5</v>
          </cell>
          <cell r="K242">
            <v>0.75</v>
          </cell>
          <cell r="P242">
            <v>2</v>
          </cell>
        </row>
        <row r="243">
          <cell r="B243">
            <v>80</v>
          </cell>
          <cell r="C243">
            <v>3</v>
          </cell>
          <cell r="D243">
            <v>7.62</v>
          </cell>
          <cell r="E243">
            <v>1</v>
          </cell>
          <cell r="I243">
            <v>0.3</v>
          </cell>
          <cell r="J243">
            <v>0.6</v>
          </cell>
          <cell r="K243">
            <v>0.89999999999999991</v>
          </cell>
          <cell r="P243">
            <v>2</v>
          </cell>
        </row>
        <row r="244">
          <cell r="B244">
            <v>80</v>
          </cell>
          <cell r="C244">
            <v>3.5</v>
          </cell>
          <cell r="D244">
            <v>8.08</v>
          </cell>
          <cell r="E244">
            <v>1</v>
          </cell>
          <cell r="I244">
            <v>0.35</v>
          </cell>
          <cell r="J244">
            <v>0.85</v>
          </cell>
          <cell r="K244">
            <v>1.2</v>
          </cell>
          <cell r="P244">
            <v>3</v>
          </cell>
        </row>
        <row r="245">
          <cell r="B245">
            <v>80</v>
          </cell>
          <cell r="C245">
            <v>4</v>
          </cell>
          <cell r="D245">
            <v>8.56</v>
          </cell>
          <cell r="E245">
            <v>1</v>
          </cell>
          <cell r="I245">
            <v>0.41</v>
          </cell>
          <cell r="J245">
            <v>0.93</v>
          </cell>
          <cell r="K245">
            <v>1.34</v>
          </cell>
          <cell r="P245">
            <v>3</v>
          </cell>
        </row>
        <row r="246">
          <cell r="B246">
            <v>80</v>
          </cell>
          <cell r="C246">
            <v>5</v>
          </cell>
          <cell r="D246">
            <v>9.5299999999999994</v>
          </cell>
          <cell r="E246">
            <v>1</v>
          </cell>
          <cell r="I246">
            <v>0.51</v>
          </cell>
          <cell r="J246">
            <v>1.59</v>
          </cell>
          <cell r="K246">
            <v>2.1</v>
          </cell>
          <cell r="P246">
            <v>4</v>
          </cell>
        </row>
        <row r="247">
          <cell r="B247">
            <v>80</v>
          </cell>
          <cell r="C247">
            <v>6</v>
          </cell>
          <cell r="D247">
            <v>10.97</v>
          </cell>
          <cell r="E247">
            <v>1.25</v>
          </cell>
          <cell r="I247">
            <v>0.61</v>
          </cell>
          <cell r="J247">
            <v>2.69</v>
          </cell>
          <cell r="K247">
            <v>3.3</v>
          </cell>
          <cell r="P247">
            <v>4</v>
          </cell>
        </row>
        <row r="248">
          <cell r="B248">
            <v>80</v>
          </cell>
          <cell r="C248">
            <v>8</v>
          </cell>
          <cell r="D248">
            <v>12.7</v>
          </cell>
          <cell r="E248">
            <v>1.25</v>
          </cell>
          <cell r="I248">
            <v>0.81</v>
          </cell>
          <cell r="J248">
            <v>4.58</v>
          </cell>
          <cell r="K248">
            <v>5.3900000000000006</v>
          </cell>
          <cell r="P248">
            <v>4</v>
          </cell>
        </row>
        <row r="249">
          <cell r="B249">
            <v>80</v>
          </cell>
          <cell r="C249">
            <v>10</v>
          </cell>
          <cell r="D249">
            <v>15.09</v>
          </cell>
          <cell r="E249">
            <v>1.5</v>
          </cell>
          <cell r="I249">
            <v>1.01</v>
          </cell>
          <cell r="J249">
            <v>7.99</v>
          </cell>
          <cell r="K249">
            <v>9</v>
          </cell>
          <cell r="P249">
            <v>4</v>
          </cell>
        </row>
        <row r="250">
          <cell r="B250">
            <v>80</v>
          </cell>
          <cell r="C250">
            <v>12</v>
          </cell>
          <cell r="D250">
            <v>17.48</v>
          </cell>
          <cell r="E250">
            <v>1.5</v>
          </cell>
          <cell r="I250">
            <v>1.22</v>
          </cell>
          <cell r="J250">
            <v>11.68</v>
          </cell>
          <cell r="K250">
            <v>12.9</v>
          </cell>
          <cell r="P250">
            <v>6</v>
          </cell>
        </row>
        <row r="251">
          <cell r="B251">
            <v>80</v>
          </cell>
          <cell r="C251">
            <v>14</v>
          </cell>
          <cell r="D251">
            <v>19.05</v>
          </cell>
          <cell r="E251">
            <v>2</v>
          </cell>
          <cell r="I251">
            <v>1.42</v>
          </cell>
          <cell r="J251">
            <v>12.68</v>
          </cell>
          <cell r="K251">
            <v>14.1</v>
          </cell>
          <cell r="P251">
            <v>6</v>
          </cell>
        </row>
        <row r="252">
          <cell r="B252">
            <v>80</v>
          </cell>
          <cell r="C252">
            <v>16</v>
          </cell>
          <cell r="D252">
            <v>21.44</v>
          </cell>
          <cell r="E252">
            <v>2</v>
          </cell>
          <cell r="I252">
            <v>1.62</v>
          </cell>
          <cell r="J252">
            <v>19.37</v>
          </cell>
          <cell r="K252">
            <v>20.990000000000002</v>
          </cell>
          <cell r="P252">
            <v>6</v>
          </cell>
        </row>
        <row r="253">
          <cell r="B253">
            <v>80</v>
          </cell>
          <cell r="C253">
            <v>18</v>
          </cell>
          <cell r="D253">
            <v>23.83</v>
          </cell>
          <cell r="E253">
            <v>2</v>
          </cell>
          <cell r="I253">
            <v>1.82</v>
          </cell>
          <cell r="J253">
            <v>26.68</v>
          </cell>
          <cell r="K253">
            <v>28.5</v>
          </cell>
          <cell r="P253">
            <v>6</v>
          </cell>
        </row>
        <row r="254">
          <cell r="B254">
            <v>80</v>
          </cell>
          <cell r="C254">
            <v>20</v>
          </cell>
          <cell r="D254">
            <v>26.19</v>
          </cell>
          <cell r="E254" t="str">
            <v>N</v>
          </cell>
          <cell r="I254">
            <v>2.0299999999999998</v>
          </cell>
          <cell r="J254">
            <v>36.96</v>
          </cell>
          <cell r="K254">
            <v>38.99</v>
          </cell>
          <cell r="P254">
            <v>7</v>
          </cell>
        </row>
        <row r="255">
          <cell r="B255">
            <v>80</v>
          </cell>
          <cell r="C255">
            <v>22</v>
          </cell>
          <cell r="D255">
            <v>28.58</v>
          </cell>
          <cell r="E255" t="str">
            <v>N</v>
          </cell>
          <cell r="I255">
            <v>2.23</v>
          </cell>
          <cell r="J255">
            <v>45.77</v>
          </cell>
          <cell r="K255">
            <v>48</v>
          </cell>
          <cell r="P255">
            <v>8</v>
          </cell>
        </row>
        <row r="256">
          <cell r="B256">
            <v>80</v>
          </cell>
          <cell r="C256">
            <v>24</v>
          </cell>
          <cell r="D256">
            <v>30.96</v>
          </cell>
          <cell r="E256" t="str">
            <v>N</v>
          </cell>
          <cell r="I256">
            <v>2.4300000000000002</v>
          </cell>
          <cell r="J256">
            <v>53.07</v>
          </cell>
          <cell r="K256">
            <v>55.5</v>
          </cell>
          <cell r="P256">
            <v>8</v>
          </cell>
        </row>
        <row r="257">
          <cell r="B257" t="str">
            <v>80S</v>
          </cell>
          <cell r="C257">
            <v>0.125</v>
          </cell>
          <cell r="D257">
            <v>2.41</v>
          </cell>
          <cell r="E257">
            <v>1</v>
          </cell>
          <cell r="I257">
            <v>7.0000000000000007E-2</v>
          </cell>
          <cell r="K257">
            <v>7.0000000000000007E-2</v>
          </cell>
          <cell r="P257">
            <v>2</v>
          </cell>
        </row>
        <row r="258">
          <cell r="B258" t="str">
            <v>80S</v>
          </cell>
          <cell r="C258">
            <v>0.125</v>
          </cell>
          <cell r="D258">
            <v>2.41</v>
          </cell>
          <cell r="E258">
            <v>1</v>
          </cell>
          <cell r="I258">
            <v>7.0000000000000007E-2</v>
          </cell>
          <cell r="K258">
            <v>7.0000000000000007E-2</v>
          </cell>
          <cell r="P258">
            <v>2</v>
          </cell>
        </row>
        <row r="259">
          <cell r="B259" t="str">
            <v>80S</v>
          </cell>
          <cell r="C259">
            <v>0.125</v>
          </cell>
          <cell r="D259">
            <v>2.41</v>
          </cell>
          <cell r="E259">
            <v>1</v>
          </cell>
          <cell r="I259">
            <v>7.0000000000000007E-2</v>
          </cell>
          <cell r="K259">
            <v>7.0000000000000007E-2</v>
          </cell>
          <cell r="P259">
            <v>2</v>
          </cell>
        </row>
        <row r="260">
          <cell r="B260" t="str">
            <v>80S</v>
          </cell>
          <cell r="C260">
            <v>0.25</v>
          </cell>
          <cell r="D260">
            <v>3.02</v>
          </cell>
          <cell r="E260">
            <v>1</v>
          </cell>
          <cell r="I260">
            <v>7.0000000000000007E-2</v>
          </cell>
          <cell r="K260">
            <v>7.0000000000000007E-2</v>
          </cell>
          <cell r="P260">
            <v>2</v>
          </cell>
        </row>
        <row r="261">
          <cell r="B261" t="str">
            <v>80S</v>
          </cell>
          <cell r="C261">
            <v>0.25</v>
          </cell>
          <cell r="D261">
            <v>3.02</v>
          </cell>
          <cell r="E261">
            <v>1</v>
          </cell>
          <cell r="I261">
            <v>7.0000000000000007E-2</v>
          </cell>
          <cell r="K261">
            <v>7.0000000000000007E-2</v>
          </cell>
          <cell r="P261">
            <v>2</v>
          </cell>
        </row>
        <row r="262">
          <cell r="B262" t="str">
            <v>80S</v>
          </cell>
          <cell r="C262">
            <v>0.25</v>
          </cell>
          <cell r="D262">
            <v>3.02</v>
          </cell>
          <cell r="E262">
            <v>1</v>
          </cell>
          <cell r="I262">
            <v>7.0000000000000007E-2</v>
          </cell>
          <cell r="K262">
            <v>7.0000000000000007E-2</v>
          </cell>
          <cell r="P262">
            <v>2</v>
          </cell>
        </row>
        <row r="263">
          <cell r="B263" t="str">
            <v>80S</v>
          </cell>
          <cell r="C263">
            <v>0.375</v>
          </cell>
          <cell r="D263">
            <v>3.2</v>
          </cell>
          <cell r="E263">
            <v>1</v>
          </cell>
          <cell r="I263">
            <v>7.0000000000000007E-2</v>
          </cell>
          <cell r="J263">
            <v>0</v>
          </cell>
          <cell r="K263">
            <v>7.0000000000000007E-2</v>
          </cell>
          <cell r="P263">
            <v>2</v>
          </cell>
        </row>
        <row r="264">
          <cell r="B264" t="str">
            <v>80S</v>
          </cell>
          <cell r="C264">
            <v>0.375</v>
          </cell>
          <cell r="D264">
            <v>3.2</v>
          </cell>
          <cell r="E264">
            <v>1</v>
          </cell>
          <cell r="I264">
            <v>7.0000000000000007E-2</v>
          </cell>
          <cell r="J264">
            <v>0</v>
          </cell>
          <cell r="K264">
            <v>7.0000000000000007E-2</v>
          </cell>
          <cell r="P264">
            <v>2</v>
          </cell>
        </row>
        <row r="265">
          <cell r="B265" t="str">
            <v>80S</v>
          </cell>
          <cell r="C265">
            <v>0.375</v>
          </cell>
          <cell r="D265">
            <v>3.2</v>
          </cell>
          <cell r="E265">
            <v>1</v>
          </cell>
          <cell r="I265">
            <v>7.0000000000000007E-2</v>
          </cell>
          <cell r="J265">
            <v>0</v>
          </cell>
          <cell r="K265">
            <v>7.0000000000000007E-2</v>
          </cell>
          <cell r="P265">
            <v>2</v>
          </cell>
        </row>
        <row r="266">
          <cell r="B266" t="str">
            <v>80S</v>
          </cell>
          <cell r="C266">
            <v>0.5</v>
          </cell>
          <cell r="D266">
            <v>3.73</v>
          </cell>
          <cell r="E266">
            <v>1</v>
          </cell>
          <cell r="I266">
            <v>7.0000000000000007E-2</v>
          </cell>
          <cell r="J266">
            <v>0</v>
          </cell>
          <cell r="K266">
            <v>7.0000000000000007E-2</v>
          </cell>
          <cell r="P266">
            <v>2</v>
          </cell>
        </row>
        <row r="267">
          <cell r="B267" t="str">
            <v>80S</v>
          </cell>
          <cell r="C267">
            <v>0.5</v>
          </cell>
          <cell r="D267">
            <v>3.73</v>
          </cell>
          <cell r="E267">
            <v>1</v>
          </cell>
          <cell r="I267">
            <v>7.0000000000000007E-2</v>
          </cell>
          <cell r="J267">
            <v>0</v>
          </cell>
          <cell r="K267">
            <v>7.0000000000000007E-2</v>
          </cell>
          <cell r="P267">
            <v>2</v>
          </cell>
        </row>
        <row r="268">
          <cell r="B268" t="str">
            <v>80S</v>
          </cell>
          <cell r="C268">
            <v>0.5</v>
          </cell>
          <cell r="D268">
            <v>3.73</v>
          </cell>
          <cell r="E268">
            <v>1</v>
          </cell>
          <cell r="I268">
            <v>7.0000000000000007E-2</v>
          </cell>
          <cell r="J268">
            <v>0</v>
          </cell>
          <cell r="K268">
            <v>7.0000000000000007E-2</v>
          </cell>
          <cell r="P268">
            <v>2</v>
          </cell>
        </row>
        <row r="269">
          <cell r="B269" t="str">
            <v>80S</v>
          </cell>
          <cell r="C269">
            <v>0.75</v>
          </cell>
          <cell r="D269">
            <v>3.91</v>
          </cell>
          <cell r="E269">
            <v>1</v>
          </cell>
          <cell r="I269">
            <v>7.0000000000000007E-2</v>
          </cell>
          <cell r="J269">
            <v>0</v>
          </cell>
          <cell r="K269">
            <v>7.0000000000000007E-2</v>
          </cell>
          <cell r="P269">
            <v>2</v>
          </cell>
        </row>
        <row r="270">
          <cell r="B270" t="str">
            <v>80S</v>
          </cell>
          <cell r="C270">
            <v>0.75</v>
          </cell>
          <cell r="D270">
            <v>3.91</v>
          </cell>
          <cell r="E270">
            <v>1</v>
          </cell>
          <cell r="I270">
            <v>7.0000000000000007E-2</v>
          </cell>
          <cell r="J270">
            <v>0</v>
          </cell>
          <cell r="K270">
            <v>7.0000000000000007E-2</v>
          </cell>
          <cell r="P270">
            <v>2</v>
          </cell>
        </row>
        <row r="271">
          <cell r="B271" t="str">
            <v>80S</v>
          </cell>
          <cell r="C271">
            <v>0.75</v>
          </cell>
          <cell r="D271">
            <v>3.91</v>
          </cell>
          <cell r="E271">
            <v>1</v>
          </cell>
          <cell r="I271">
            <v>7.0000000000000007E-2</v>
          </cell>
          <cell r="J271">
            <v>0</v>
          </cell>
          <cell r="K271">
            <v>7.0000000000000007E-2</v>
          </cell>
          <cell r="P271">
            <v>2</v>
          </cell>
        </row>
        <row r="272">
          <cell r="B272" t="str">
            <v>80S</v>
          </cell>
          <cell r="C272">
            <v>1</v>
          </cell>
          <cell r="D272">
            <v>4.55</v>
          </cell>
          <cell r="E272">
            <v>1</v>
          </cell>
          <cell r="I272">
            <v>0.15</v>
          </cell>
          <cell r="J272">
            <v>0</v>
          </cell>
          <cell r="K272">
            <v>0.15</v>
          </cell>
          <cell r="P272">
            <v>2</v>
          </cell>
        </row>
        <row r="273">
          <cell r="B273" t="str">
            <v>80S</v>
          </cell>
          <cell r="C273">
            <v>1</v>
          </cell>
          <cell r="D273">
            <v>4.55</v>
          </cell>
          <cell r="E273">
            <v>1</v>
          </cell>
          <cell r="I273">
            <v>0.15</v>
          </cell>
          <cell r="J273">
            <v>0</v>
          </cell>
          <cell r="K273">
            <v>0.15</v>
          </cell>
          <cell r="P273">
            <v>2</v>
          </cell>
        </row>
        <row r="274">
          <cell r="B274" t="str">
            <v>80S</v>
          </cell>
          <cell r="C274">
            <v>1</v>
          </cell>
          <cell r="D274">
            <v>4.55</v>
          </cell>
          <cell r="E274">
            <v>1</v>
          </cell>
          <cell r="I274">
            <v>0.15</v>
          </cell>
          <cell r="J274">
            <v>0</v>
          </cell>
          <cell r="K274">
            <v>0.15</v>
          </cell>
          <cell r="P274">
            <v>2</v>
          </cell>
        </row>
        <row r="275">
          <cell r="B275" t="str">
            <v>80S</v>
          </cell>
          <cell r="C275">
            <v>1.25</v>
          </cell>
          <cell r="D275">
            <v>4.8499999999999996</v>
          </cell>
          <cell r="E275">
            <v>1</v>
          </cell>
          <cell r="I275">
            <v>0.13</v>
          </cell>
          <cell r="J275">
            <v>0.17</v>
          </cell>
          <cell r="K275">
            <v>0.30000000000000004</v>
          </cell>
          <cell r="P275">
            <v>2</v>
          </cell>
        </row>
        <row r="276">
          <cell r="B276" t="str">
            <v>80S</v>
          </cell>
          <cell r="C276">
            <v>1.25</v>
          </cell>
          <cell r="D276">
            <v>4.8499999999999996</v>
          </cell>
          <cell r="E276">
            <v>1</v>
          </cell>
          <cell r="I276">
            <v>0.13</v>
          </cell>
          <cell r="J276">
            <v>0.17</v>
          </cell>
          <cell r="K276">
            <v>0.30000000000000004</v>
          </cell>
          <cell r="P276">
            <v>2</v>
          </cell>
        </row>
        <row r="277">
          <cell r="B277" t="str">
            <v>80S</v>
          </cell>
          <cell r="C277">
            <v>1.25</v>
          </cell>
          <cell r="D277">
            <v>4.8499999999999996</v>
          </cell>
          <cell r="E277">
            <v>1</v>
          </cell>
          <cell r="I277">
            <v>0.13</v>
          </cell>
          <cell r="J277">
            <v>0.17</v>
          </cell>
          <cell r="K277">
            <v>0.30000000000000004</v>
          </cell>
          <cell r="P277">
            <v>2</v>
          </cell>
        </row>
        <row r="278">
          <cell r="B278" t="str">
            <v>80S</v>
          </cell>
          <cell r="C278">
            <v>1.5</v>
          </cell>
          <cell r="D278">
            <v>5.08</v>
          </cell>
          <cell r="E278">
            <v>1</v>
          </cell>
          <cell r="I278">
            <v>0.15</v>
          </cell>
          <cell r="J278">
            <v>0.15</v>
          </cell>
          <cell r="K278">
            <v>0.3</v>
          </cell>
          <cell r="P278">
            <v>2</v>
          </cell>
        </row>
        <row r="279">
          <cell r="B279" t="str">
            <v>80S</v>
          </cell>
          <cell r="C279">
            <v>1.5</v>
          </cell>
          <cell r="D279">
            <v>5.08</v>
          </cell>
          <cell r="E279">
            <v>1</v>
          </cell>
          <cell r="I279">
            <v>0.15</v>
          </cell>
          <cell r="J279">
            <v>0.15</v>
          </cell>
          <cell r="K279">
            <v>0.3</v>
          </cell>
          <cell r="P279">
            <v>2</v>
          </cell>
        </row>
        <row r="280">
          <cell r="B280" t="str">
            <v>80S</v>
          </cell>
          <cell r="C280">
            <v>1.5</v>
          </cell>
          <cell r="D280">
            <v>5.08</v>
          </cell>
          <cell r="E280">
            <v>1</v>
          </cell>
          <cell r="I280">
            <v>0.15</v>
          </cell>
          <cell r="J280">
            <v>0.15</v>
          </cell>
          <cell r="K280">
            <v>0.3</v>
          </cell>
          <cell r="P280">
            <v>2</v>
          </cell>
        </row>
        <row r="281">
          <cell r="B281" t="str">
            <v>80S</v>
          </cell>
          <cell r="C281">
            <v>2</v>
          </cell>
          <cell r="D281">
            <v>5.54</v>
          </cell>
          <cell r="E281">
            <v>1</v>
          </cell>
          <cell r="I281">
            <v>0.2</v>
          </cell>
          <cell r="J281">
            <v>0.25</v>
          </cell>
          <cell r="K281">
            <v>0.45</v>
          </cell>
          <cell r="P281">
            <v>2</v>
          </cell>
        </row>
        <row r="282">
          <cell r="B282" t="str">
            <v>80S</v>
          </cell>
          <cell r="C282">
            <v>2</v>
          </cell>
          <cell r="D282">
            <v>5.54</v>
          </cell>
          <cell r="E282">
            <v>1</v>
          </cell>
          <cell r="I282">
            <v>0.2</v>
          </cell>
          <cell r="J282">
            <v>0.25</v>
          </cell>
          <cell r="K282">
            <v>0.45</v>
          </cell>
          <cell r="P282">
            <v>2</v>
          </cell>
        </row>
        <row r="283">
          <cell r="B283" t="str">
            <v>80S</v>
          </cell>
          <cell r="C283">
            <v>2</v>
          </cell>
          <cell r="D283">
            <v>5.54</v>
          </cell>
          <cell r="E283">
            <v>1</v>
          </cell>
          <cell r="I283">
            <v>0.2</v>
          </cell>
          <cell r="J283">
            <v>0.25</v>
          </cell>
          <cell r="K283">
            <v>0.45</v>
          </cell>
          <cell r="P283">
            <v>2</v>
          </cell>
        </row>
        <row r="284">
          <cell r="B284" t="str">
            <v>80S</v>
          </cell>
          <cell r="C284">
            <v>2.5</v>
          </cell>
          <cell r="D284">
            <v>7.01</v>
          </cell>
          <cell r="E284">
            <v>1</v>
          </cell>
          <cell r="I284">
            <v>0.25</v>
          </cell>
          <cell r="J284">
            <v>0.5</v>
          </cell>
          <cell r="K284">
            <v>0.75</v>
          </cell>
          <cell r="P284">
            <v>2</v>
          </cell>
        </row>
        <row r="285">
          <cell r="B285" t="str">
            <v>80S</v>
          </cell>
          <cell r="C285">
            <v>3</v>
          </cell>
          <cell r="D285">
            <v>7.62</v>
          </cell>
          <cell r="E285">
            <v>1</v>
          </cell>
          <cell r="I285">
            <v>0.3</v>
          </cell>
          <cell r="J285">
            <v>0.6</v>
          </cell>
          <cell r="K285">
            <v>0.89999999999999991</v>
          </cell>
          <cell r="P285">
            <v>2</v>
          </cell>
        </row>
        <row r="286">
          <cell r="B286" t="str">
            <v>80S</v>
          </cell>
          <cell r="C286">
            <v>3.5</v>
          </cell>
          <cell r="D286">
            <v>8.08</v>
          </cell>
          <cell r="E286">
            <v>1</v>
          </cell>
          <cell r="I286">
            <v>0.35</v>
          </cell>
          <cell r="J286">
            <v>0.85</v>
          </cell>
          <cell r="K286">
            <v>1.2</v>
          </cell>
          <cell r="P286">
            <v>3</v>
          </cell>
        </row>
        <row r="287">
          <cell r="B287" t="str">
            <v>80S</v>
          </cell>
          <cell r="C287">
            <v>4</v>
          </cell>
          <cell r="D287">
            <v>8.56</v>
          </cell>
          <cell r="E287">
            <v>1</v>
          </cell>
          <cell r="I287">
            <v>0.41</v>
          </cell>
          <cell r="J287">
            <v>0.93</v>
          </cell>
          <cell r="K287">
            <v>1.34</v>
          </cell>
          <cell r="P287">
            <v>3</v>
          </cell>
        </row>
        <row r="288">
          <cell r="B288" t="str">
            <v>80S</v>
          </cell>
          <cell r="C288">
            <v>5</v>
          </cell>
          <cell r="D288">
            <v>9.5299999999999994</v>
          </cell>
          <cell r="E288">
            <v>1</v>
          </cell>
          <cell r="I288">
            <v>0.51</v>
          </cell>
          <cell r="J288">
            <v>1.59</v>
          </cell>
          <cell r="K288">
            <v>2.1</v>
          </cell>
          <cell r="P288">
            <v>4</v>
          </cell>
        </row>
        <row r="289">
          <cell r="B289" t="str">
            <v>80S</v>
          </cell>
          <cell r="C289">
            <v>6</v>
          </cell>
          <cell r="D289">
            <v>10.97</v>
          </cell>
          <cell r="E289">
            <v>1.25</v>
          </cell>
          <cell r="I289">
            <v>0.61</v>
          </cell>
          <cell r="J289">
            <v>2.69</v>
          </cell>
          <cell r="K289">
            <v>3.3</v>
          </cell>
          <cell r="P289">
            <v>4</v>
          </cell>
        </row>
        <row r="290">
          <cell r="B290" t="str">
            <v>80S</v>
          </cell>
          <cell r="C290">
            <v>8</v>
          </cell>
          <cell r="D290">
            <v>12.7</v>
          </cell>
          <cell r="E290">
            <v>1.25</v>
          </cell>
          <cell r="I290">
            <v>0.81</v>
          </cell>
          <cell r="J290">
            <v>4.58</v>
          </cell>
          <cell r="K290">
            <v>5.3900000000000006</v>
          </cell>
          <cell r="P290">
            <v>4</v>
          </cell>
        </row>
        <row r="291">
          <cell r="B291" t="str">
            <v>80S</v>
          </cell>
          <cell r="C291">
            <v>10</v>
          </cell>
          <cell r="D291">
            <v>12.7</v>
          </cell>
          <cell r="E291">
            <v>1.25</v>
          </cell>
          <cell r="I291">
            <v>1.01</v>
          </cell>
          <cell r="J291">
            <v>5.74</v>
          </cell>
          <cell r="K291">
            <v>6.75</v>
          </cell>
          <cell r="P291">
            <v>4</v>
          </cell>
        </row>
        <row r="292">
          <cell r="B292" t="str">
            <v>80S</v>
          </cell>
          <cell r="C292">
            <v>12</v>
          </cell>
          <cell r="D292">
            <v>12.7</v>
          </cell>
          <cell r="E292">
            <v>1.25</v>
          </cell>
          <cell r="I292">
            <v>1.22</v>
          </cell>
          <cell r="J292">
            <v>6.73</v>
          </cell>
          <cell r="K292">
            <v>7.95</v>
          </cell>
          <cell r="P292">
            <v>6</v>
          </cell>
        </row>
        <row r="293">
          <cell r="B293">
            <v>100</v>
          </cell>
          <cell r="C293">
            <v>8</v>
          </cell>
          <cell r="D293">
            <v>15.09</v>
          </cell>
          <cell r="E293">
            <v>1.5</v>
          </cell>
          <cell r="I293">
            <v>0.81</v>
          </cell>
          <cell r="J293">
            <v>6.09</v>
          </cell>
          <cell r="K293">
            <v>6.9</v>
          </cell>
          <cell r="P293">
            <v>4</v>
          </cell>
        </row>
        <row r="294">
          <cell r="B294">
            <v>100</v>
          </cell>
          <cell r="C294">
            <v>10</v>
          </cell>
          <cell r="D294">
            <v>18.260000000000002</v>
          </cell>
          <cell r="E294">
            <v>1.5</v>
          </cell>
          <cell r="I294">
            <v>1.01</v>
          </cell>
          <cell r="J294">
            <v>11.44</v>
          </cell>
          <cell r="K294">
            <v>12.45</v>
          </cell>
          <cell r="P294">
            <v>4</v>
          </cell>
        </row>
        <row r="295">
          <cell r="B295">
            <v>100</v>
          </cell>
          <cell r="C295">
            <v>12</v>
          </cell>
          <cell r="D295">
            <v>21.44</v>
          </cell>
          <cell r="E295">
            <v>2</v>
          </cell>
          <cell r="I295">
            <v>1.22</v>
          </cell>
          <cell r="J295">
            <v>15.28</v>
          </cell>
          <cell r="K295">
            <v>16.5</v>
          </cell>
          <cell r="P295">
            <v>6</v>
          </cell>
        </row>
        <row r="296">
          <cell r="B296">
            <v>100</v>
          </cell>
          <cell r="C296">
            <v>14</v>
          </cell>
          <cell r="D296">
            <v>23.83</v>
          </cell>
          <cell r="E296">
            <v>2</v>
          </cell>
          <cell r="I296">
            <v>1.42</v>
          </cell>
          <cell r="J296">
            <v>21.07</v>
          </cell>
          <cell r="K296">
            <v>22.490000000000002</v>
          </cell>
          <cell r="P296">
            <v>6</v>
          </cell>
        </row>
        <row r="297">
          <cell r="B297">
            <v>100</v>
          </cell>
          <cell r="C297">
            <v>16</v>
          </cell>
          <cell r="D297">
            <v>26.19</v>
          </cell>
          <cell r="E297" t="str">
            <v>N</v>
          </cell>
          <cell r="I297">
            <v>1.62</v>
          </cell>
          <cell r="J297">
            <v>28.38</v>
          </cell>
          <cell r="K297">
            <v>30</v>
          </cell>
          <cell r="P297">
            <v>6</v>
          </cell>
        </row>
        <row r="298">
          <cell r="B298">
            <v>100</v>
          </cell>
          <cell r="C298">
            <v>18</v>
          </cell>
          <cell r="D298">
            <v>29.36</v>
          </cell>
          <cell r="E298" t="str">
            <v>N</v>
          </cell>
          <cell r="I298">
            <v>1.82</v>
          </cell>
          <cell r="J298">
            <v>37.17</v>
          </cell>
          <cell r="K298">
            <v>38.99</v>
          </cell>
          <cell r="P298">
            <v>6</v>
          </cell>
        </row>
        <row r="299">
          <cell r="B299">
            <v>100</v>
          </cell>
          <cell r="C299">
            <v>20</v>
          </cell>
          <cell r="D299">
            <v>32.54</v>
          </cell>
          <cell r="E299" t="str">
            <v>N</v>
          </cell>
          <cell r="I299">
            <v>2.0299999999999998</v>
          </cell>
          <cell r="J299">
            <v>45.97</v>
          </cell>
          <cell r="K299">
            <v>48</v>
          </cell>
          <cell r="P299">
            <v>7</v>
          </cell>
        </row>
        <row r="300">
          <cell r="B300">
            <v>100</v>
          </cell>
          <cell r="C300">
            <v>22</v>
          </cell>
          <cell r="D300">
            <v>34.93</v>
          </cell>
          <cell r="E300" t="str">
            <v>N</v>
          </cell>
          <cell r="I300">
            <v>2.23</v>
          </cell>
          <cell r="J300">
            <v>65.27</v>
          </cell>
          <cell r="K300">
            <v>67.5</v>
          </cell>
          <cell r="P300">
            <v>8</v>
          </cell>
        </row>
        <row r="301">
          <cell r="B301">
            <v>100</v>
          </cell>
          <cell r="C301">
            <v>24</v>
          </cell>
          <cell r="D301">
            <v>38.89</v>
          </cell>
          <cell r="E301" t="str">
            <v>N</v>
          </cell>
          <cell r="I301">
            <v>2.4300000000000002</v>
          </cell>
          <cell r="J301">
            <v>75.56</v>
          </cell>
          <cell r="K301">
            <v>77.990000000000009</v>
          </cell>
          <cell r="P301">
            <v>8</v>
          </cell>
        </row>
        <row r="302">
          <cell r="B302">
            <v>120</v>
          </cell>
          <cell r="C302">
            <v>4</v>
          </cell>
          <cell r="D302">
            <v>11.13</v>
          </cell>
          <cell r="E302">
            <v>1.25</v>
          </cell>
          <cell r="I302">
            <v>0.41</v>
          </cell>
          <cell r="J302">
            <v>1.84</v>
          </cell>
          <cell r="K302">
            <v>2.25</v>
          </cell>
          <cell r="P302">
            <v>4</v>
          </cell>
        </row>
        <row r="303">
          <cell r="B303">
            <v>120</v>
          </cell>
          <cell r="C303">
            <v>5</v>
          </cell>
          <cell r="D303">
            <v>12.7</v>
          </cell>
          <cell r="E303">
            <v>1.25</v>
          </cell>
          <cell r="I303">
            <v>0.51</v>
          </cell>
          <cell r="J303">
            <v>2.94</v>
          </cell>
          <cell r="K303">
            <v>3.45</v>
          </cell>
          <cell r="P303">
            <v>4</v>
          </cell>
        </row>
        <row r="304">
          <cell r="B304">
            <v>120</v>
          </cell>
          <cell r="C304">
            <v>6</v>
          </cell>
          <cell r="D304">
            <v>14.27</v>
          </cell>
          <cell r="E304">
            <v>1.25</v>
          </cell>
          <cell r="I304">
            <v>0.61</v>
          </cell>
          <cell r="J304">
            <v>4.1900000000000004</v>
          </cell>
          <cell r="K304">
            <v>4.8000000000000007</v>
          </cell>
          <cell r="P304">
            <v>4</v>
          </cell>
        </row>
        <row r="305">
          <cell r="B305">
            <v>120</v>
          </cell>
          <cell r="C305">
            <v>8</v>
          </cell>
          <cell r="D305">
            <v>18.260000000000002</v>
          </cell>
          <cell r="E305">
            <v>1.5</v>
          </cell>
          <cell r="I305">
            <v>0.81</v>
          </cell>
          <cell r="J305">
            <v>9.23</v>
          </cell>
          <cell r="K305">
            <v>10.040000000000001</v>
          </cell>
          <cell r="P305">
            <v>4</v>
          </cell>
        </row>
        <row r="306">
          <cell r="B306">
            <v>120</v>
          </cell>
          <cell r="C306">
            <v>10</v>
          </cell>
          <cell r="D306">
            <v>21.44</v>
          </cell>
          <cell r="E306">
            <v>2</v>
          </cell>
          <cell r="I306">
            <v>1.01</v>
          </cell>
          <cell r="J306">
            <v>12.49</v>
          </cell>
          <cell r="K306">
            <v>13.5</v>
          </cell>
          <cell r="P306">
            <v>4</v>
          </cell>
        </row>
        <row r="307">
          <cell r="B307">
            <v>120</v>
          </cell>
          <cell r="C307">
            <v>12</v>
          </cell>
          <cell r="D307">
            <v>25.4</v>
          </cell>
          <cell r="E307" t="str">
            <v>N</v>
          </cell>
          <cell r="I307">
            <v>1.22</v>
          </cell>
          <cell r="J307">
            <v>21.27</v>
          </cell>
          <cell r="K307">
            <v>22.49</v>
          </cell>
          <cell r="P307">
            <v>6</v>
          </cell>
        </row>
        <row r="308">
          <cell r="B308">
            <v>120</v>
          </cell>
          <cell r="C308">
            <v>14</v>
          </cell>
          <cell r="D308">
            <v>27.79</v>
          </cell>
          <cell r="E308" t="str">
            <v>N</v>
          </cell>
          <cell r="I308">
            <v>1.42</v>
          </cell>
          <cell r="J308">
            <v>25.58</v>
          </cell>
          <cell r="K308">
            <v>27</v>
          </cell>
          <cell r="P308">
            <v>6</v>
          </cell>
        </row>
        <row r="309">
          <cell r="B309">
            <v>120</v>
          </cell>
          <cell r="C309">
            <v>16</v>
          </cell>
          <cell r="D309">
            <v>30.96</v>
          </cell>
          <cell r="E309" t="str">
            <v>N</v>
          </cell>
          <cell r="I309">
            <v>1.62</v>
          </cell>
          <cell r="J309">
            <v>35.880000000000003</v>
          </cell>
          <cell r="K309">
            <v>37.5</v>
          </cell>
          <cell r="P309">
            <v>6</v>
          </cell>
        </row>
        <row r="310">
          <cell r="B310">
            <v>120</v>
          </cell>
          <cell r="C310">
            <v>18</v>
          </cell>
          <cell r="D310">
            <v>34.93</v>
          </cell>
          <cell r="E310" t="str">
            <v>N</v>
          </cell>
          <cell r="I310">
            <v>1.82</v>
          </cell>
          <cell r="J310">
            <v>47.68</v>
          </cell>
          <cell r="K310">
            <v>49.5</v>
          </cell>
          <cell r="P310">
            <v>6</v>
          </cell>
        </row>
        <row r="311">
          <cell r="B311">
            <v>120</v>
          </cell>
          <cell r="C311">
            <v>20</v>
          </cell>
          <cell r="D311">
            <v>38.1</v>
          </cell>
          <cell r="E311" t="str">
            <v>N</v>
          </cell>
          <cell r="I311">
            <v>2.0299999999999998</v>
          </cell>
          <cell r="J311">
            <v>62.47</v>
          </cell>
          <cell r="K311">
            <v>64.5</v>
          </cell>
          <cell r="P311">
            <v>7</v>
          </cell>
        </row>
        <row r="312">
          <cell r="B312">
            <v>120</v>
          </cell>
          <cell r="C312">
            <v>22</v>
          </cell>
          <cell r="D312">
            <v>41.28</v>
          </cell>
          <cell r="E312" t="str">
            <v>N</v>
          </cell>
          <cell r="I312">
            <v>2.23</v>
          </cell>
          <cell r="J312">
            <v>84.76</v>
          </cell>
          <cell r="K312">
            <v>86.990000000000009</v>
          </cell>
          <cell r="P312">
            <v>8</v>
          </cell>
        </row>
        <row r="313">
          <cell r="B313">
            <v>120</v>
          </cell>
          <cell r="C313">
            <v>24</v>
          </cell>
          <cell r="D313">
            <v>46.02</v>
          </cell>
          <cell r="E313" t="str">
            <v>N</v>
          </cell>
          <cell r="I313">
            <v>2.4300000000000002</v>
          </cell>
          <cell r="J313">
            <v>98.07</v>
          </cell>
          <cell r="K313">
            <v>100.5</v>
          </cell>
          <cell r="P313">
            <v>8</v>
          </cell>
        </row>
        <row r="314">
          <cell r="B314">
            <v>140</v>
          </cell>
          <cell r="C314">
            <v>8</v>
          </cell>
          <cell r="D314">
            <v>20.62</v>
          </cell>
          <cell r="E314">
            <v>2</v>
          </cell>
          <cell r="I314">
            <v>0.81</v>
          </cell>
          <cell r="J314">
            <v>10.130000000000001</v>
          </cell>
          <cell r="K314">
            <v>10.940000000000001</v>
          </cell>
          <cell r="P314">
            <v>4</v>
          </cell>
        </row>
        <row r="315">
          <cell r="B315">
            <v>140</v>
          </cell>
          <cell r="C315">
            <v>10</v>
          </cell>
          <cell r="D315">
            <v>25.4</v>
          </cell>
          <cell r="E315" t="str">
            <v>N</v>
          </cell>
          <cell r="I315">
            <v>1.01</v>
          </cell>
          <cell r="J315">
            <v>18.48</v>
          </cell>
          <cell r="K315">
            <v>19.490000000000002</v>
          </cell>
          <cell r="P315">
            <v>4</v>
          </cell>
        </row>
        <row r="316">
          <cell r="B316">
            <v>140</v>
          </cell>
          <cell r="C316">
            <v>12</v>
          </cell>
          <cell r="D316">
            <v>28.58</v>
          </cell>
          <cell r="E316" t="str">
            <v>N</v>
          </cell>
          <cell r="I316">
            <v>1.22</v>
          </cell>
          <cell r="J316">
            <v>25.78</v>
          </cell>
          <cell r="K316">
            <v>27</v>
          </cell>
          <cell r="P316">
            <v>6</v>
          </cell>
        </row>
        <row r="317">
          <cell r="B317">
            <v>140</v>
          </cell>
          <cell r="C317">
            <v>14</v>
          </cell>
          <cell r="D317">
            <v>31.75</v>
          </cell>
          <cell r="E317" t="str">
            <v>N</v>
          </cell>
          <cell r="I317">
            <v>1.42</v>
          </cell>
          <cell r="J317">
            <v>31.58</v>
          </cell>
          <cell r="K317">
            <v>33</v>
          </cell>
          <cell r="P317">
            <v>6</v>
          </cell>
        </row>
        <row r="318">
          <cell r="B318">
            <v>140</v>
          </cell>
          <cell r="C318">
            <v>16</v>
          </cell>
          <cell r="D318">
            <v>36.53</v>
          </cell>
          <cell r="E318" t="str">
            <v>N</v>
          </cell>
          <cell r="I318">
            <v>1.62</v>
          </cell>
          <cell r="J318">
            <v>44.87</v>
          </cell>
          <cell r="K318">
            <v>46.489999999999995</v>
          </cell>
          <cell r="P318">
            <v>6</v>
          </cell>
        </row>
        <row r="319">
          <cell r="B319">
            <v>140</v>
          </cell>
          <cell r="C319">
            <v>18</v>
          </cell>
          <cell r="D319">
            <v>39.67</v>
          </cell>
          <cell r="E319" t="str">
            <v>N</v>
          </cell>
          <cell r="I319">
            <v>1.82</v>
          </cell>
          <cell r="J319">
            <v>59.68</v>
          </cell>
          <cell r="K319">
            <v>61.5</v>
          </cell>
          <cell r="P319">
            <v>6</v>
          </cell>
        </row>
        <row r="320">
          <cell r="B320">
            <v>140</v>
          </cell>
          <cell r="C320">
            <v>20</v>
          </cell>
          <cell r="D320">
            <v>44.45</v>
          </cell>
          <cell r="E320" t="str">
            <v>N</v>
          </cell>
          <cell r="I320">
            <v>2.0299999999999998</v>
          </cell>
          <cell r="J320">
            <v>78.959999999999994</v>
          </cell>
          <cell r="K320">
            <v>80.989999999999995</v>
          </cell>
          <cell r="P320">
            <v>7</v>
          </cell>
        </row>
        <row r="321">
          <cell r="B321">
            <v>140</v>
          </cell>
          <cell r="C321">
            <v>22</v>
          </cell>
          <cell r="D321">
            <v>47.63</v>
          </cell>
          <cell r="E321" t="str">
            <v>N</v>
          </cell>
          <cell r="I321">
            <v>2.23</v>
          </cell>
          <cell r="J321">
            <v>108.77</v>
          </cell>
          <cell r="K321">
            <v>111</v>
          </cell>
          <cell r="P321">
            <v>8</v>
          </cell>
        </row>
        <row r="322">
          <cell r="B322">
            <v>140</v>
          </cell>
          <cell r="C322">
            <v>24</v>
          </cell>
          <cell r="D322">
            <v>52.37</v>
          </cell>
          <cell r="E322" t="str">
            <v>N</v>
          </cell>
          <cell r="I322">
            <v>2.4300000000000002</v>
          </cell>
          <cell r="J322">
            <v>126.57</v>
          </cell>
          <cell r="K322">
            <v>129</v>
          </cell>
          <cell r="P322">
            <v>8</v>
          </cell>
        </row>
        <row r="323">
          <cell r="B323">
            <v>160</v>
          </cell>
          <cell r="C323">
            <v>0.5</v>
          </cell>
          <cell r="D323">
            <v>4.78</v>
          </cell>
          <cell r="E323">
            <v>1</v>
          </cell>
          <cell r="I323">
            <v>7.0000000000000007E-2</v>
          </cell>
          <cell r="J323">
            <v>0.08</v>
          </cell>
          <cell r="K323">
            <v>0.15000000000000002</v>
          </cell>
          <cell r="P323">
            <v>2</v>
          </cell>
        </row>
        <row r="324">
          <cell r="B324">
            <v>160</v>
          </cell>
          <cell r="C324">
            <v>0.5</v>
          </cell>
          <cell r="D324">
            <v>4.78</v>
          </cell>
          <cell r="E324">
            <v>1</v>
          </cell>
          <cell r="I324">
            <v>7.0000000000000007E-2</v>
          </cell>
          <cell r="J324">
            <v>0.08</v>
          </cell>
          <cell r="K324">
            <v>0.15000000000000002</v>
          </cell>
          <cell r="P324">
            <v>2</v>
          </cell>
        </row>
        <row r="325">
          <cell r="B325">
            <v>160</v>
          </cell>
          <cell r="C325">
            <v>0.5</v>
          </cell>
          <cell r="D325">
            <v>4.78</v>
          </cell>
          <cell r="E325">
            <v>1</v>
          </cell>
          <cell r="I325">
            <v>7.0000000000000007E-2</v>
          </cell>
          <cell r="J325">
            <v>0.08</v>
          </cell>
          <cell r="K325">
            <v>0.15000000000000002</v>
          </cell>
          <cell r="P325">
            <v>2</v>
          </cell>
        </row>
        <row r="326">
          <cell r="B326">
            <v>160</v>
          </cell>
          <cell r="C326">
            <v>0.75</v>
          </cell>
          <cell r="D326">
            <v>5.56</v>
          </cell>
          <cell r="E326">
            <v>1</v>
          </cell>
          <cell r="I326">
            <v>0.08</v>
          </cell>
          <cell r="J326">
            <v>7.0000000000000007E-2</v>
          </cell>
          <cell r="K326">
            <v>0.15000000000000002</v>
          </cell>
          <cell r="P326">
            <v>2</v>
          </cell>
        </row>
        <row r="327">
          <cell r="B327">
            <v>160</v>
          </cell>
          <cell r="C327">
            <v>0.75</v>
          </cell>
          <cell r="D327">
            <v>5.56</v>
          </cell>
          <cell r="E327">
            <v>1</v>
          </cell>
          <cell r="I327">
            <v>0.08</v>
          </cell>
          <cell r="J327">
            <v>7.0000000000000007E-2</v>
          </cell>
          <cell r="K327">
            <v>0.15000000000000002</v>
          </cell>
          <cell r="P327">
            <v>2</v>
          </cell>
        </row>
        <row r="328">
          <cell r="B328">
            <v>160</v>
          </cell>
          <cell r="C328">
            <v>0.75</v>
          </cell>
          <cell r="D328">
            <v>5.56</v>
          </cell>
          <cell r="E328">
            <v>1</v>
          </cell>
          <cell r="I328">
            <v>0.08</v>
          </cell>
          <cell r="J328">
            <v>7.0000000000000007E-2</v>
          </cell>
          <cell r="K328">
            <v>0.15000000000000002</v>
          </cell>
          <cell r="P328">
            <v>2</v>
          </cell>
        </row>
        <row r="329">
          <cell r="B329">
            <v>160</v>
          </cell>
          <cell r="C329">
            <v>1</v>
          </cell>
          <cell r="D329">
            <v>6.35</v>
          </cell>
          <cell r="E329">
            <v>1</v>
          </cell>
          <cell r="I329">
            <v>0.1</v>
          </cell>
          <cell r="J329">
            <v>0.35</v>
          </cell>
          <cell r="K329">
            <v>0.44999999999999996</v>
          </cell>
          <cell r="P329">
            <v>2</v>
          </cell>
        </row>
        <row r="330">
          <cell r="B330">
            <v>160</v>
          </cell>
          <cell r="C330">
            <v>1</v>
          </cell>
          <cell r="D330">
            <v>6.35</v>
          </cell>
          <cell r="E330">
            <v>1</v>
          </cell>
          <cell r="I330">
            <v>0.1</v>
          </cell>
          <cell r="J330">
            <v>0.35</v>
          </cell>
          <cell r="K330">
            <v>0.44999999999999996</v>
          </cell>
          <cell r="P330">
            <v>2</v>
          </cell>
        </row>
        <row r="331">
          <cell r="B331">
            <v>160</v>
          </cell>
          <cell r="C331">
            <v>1</v>
          </cell>
          <cell r="D331">
            <v>6.35</v>
          </cell>
          <cell r="E331">
            <v>1</v>
          </cell>
          <cell r="I331">
            <v>0.1</v>
          </cell>
          <cell r="J331">
            <v>0.35</v>
          </cell>
          <cell r="K331">
            <v>0.44999999999999996</v>
          </cell>
          <cell r="P331">
            <v>2</v>
          </cell>
        </row>
        <row r="332">
          <cell r="B332">
            <v>160</v>
          </cell>
          <cell r="C332">
            <v>1.25</v>
          </cell>
          <cell r="D332">
            <v>6.35</v>
          </cell>
          <cell r="E332">
            <v>1</v>
          </cell>
          <cell r="I332">
            <v>0.13</v>
          </cell>
          <cell r="J332">
            <v>0.32</v>
          </cell>
          <cell r="K332">
            <v>0.45</v>
          </cell>
          <cell r="P332">
            <v>2</v>
          </cell>
        </row>
        <row r="333">
          <cell r="B333">
            <v>160</v>
          </cell>
          <cell r="C333">
            <v>1.25</v>
          </cell>
          <cell r="D333">
            <v>6.35</v>
          </cell>
          <cell r="E333">
            <v>1</v>
          </cell>
          <cell r="I333">
            <v>0.13</v>
          </cell>
          <cell r="J333">
            <v>0.32</v>
          </cell>
          <cell r="K333">
            <v>0.45</v>
          </cell>
          <cell r="P333">
            <v>2</v>
          </cell>
        </row>
        <row r="334">
          <cell r="B334">
            <v>160</v>
          </cell>
          <cell r="C334">
            <v>1.25</v>
          </cell>
          <cell r="D334">
            <v>6.35</v>
          </cell>
          <cell r="E334">
            <v>1</v>
          </cell>
          <cell r="I334">
            <v>0.13</v>
          </cell>
          <cell r="J334">
            <v>0.32</v>
          </cell>
          <cell r="K334">
            <v>0.45</v>
          </cell>
          <cell r="P334">
            <v>2</v>
          </cell>
        </row>
        <row r="335">
          <cell r="B335">
            <v>160</v>
          </cell>
          <cell r="C335">
            <v>1.5</v>
          </cell>
          <cell r="D335">
            <v>7.14</v>
          </cell>
          <cell r="E335">
            <v>1</v>
          </cell>
          <cell r="I335">
            <v>0.15</v>
          </cell>
          <cell r="J335">
            <v>0.45</v>
          </cell>
          <cell r="K335">
            <v>0.6</v>
          </cell>
          <cell r="P335">
            <v>2</v>
          </cell>
        </row>
        <row r="336">
          <cell r="B336">
            <v>160</v>
          </cell>
          <cell r="C336">
            <v>1.5</v>
          </cell>
          <cell r="D336">
            <v>7.14</v>
          </cell>
          <cell r="E336">
            <v>1</v>
          </cell>
          <cell r="I336">
            <v>0.15</v>
          </cell>
          <cell r="J336">
            <v>0.45</v>
          </cell>
          <cell r="K336">
            <v>0.6</v>
          </cell>
          <cell r="P336">
            <v>2</v>
          </cell>
        </row>
        <row r="337">
          <cell r="B337">
            <v>160</v>
          </cell>
          <cell r="C337">
            <v>1.5</v>
          </cell>
          <cell r="D337">
            <v>7.14</v>
          </cell>
          <cell r="E337">
            <v>1</v>
          </cell>
          <cell r="I337">
            <v>0.15</v>
          </cell>
          <cell r="J337">
            <v>0.45</v>
          </cell>
          <cell r="K337">
            <v>0.6</v>
          </cell>
          <cell r="P337">
            <v>2</v>
          </cell>
        </row>
        <row r="338">
          <cell r="B338">
            <v>160</v>
          </cell>
          <cell r="C338">
            <v>2</v>
          </cell>
          <cell r="D338">
            <v>8.74</v>
          </cell>
          <cell r="E338">
            <v>1</v>
          </cell>
          <cell r="I338">
            <v>0.2</v>
          </cell>
          <cell r="J338">
            <v>0.7</v>
          </cell>
          <cell r="K338">
            <v>0.89999999999999991</v>
          </cell>
          <cell r="P338">
            <v>4</v>
          </cell>
        </row>
        <row r="339">
          <cell r="B339">
            <v>160</v>
          </cell>
          <cell r="C339">
            <v>2</v>
          </cell>
          <cell r="D339">
            <v>8.74</v>
          </cell>
          <cell r="E339">
            <v>1</v>
          </cell>
          <cell r="I339">
            <v>0.2</v>
          </cell>
          <cell r="J339">
            <v>0.7</v>
          </cell>
          <cell r="K339">
            <v>0.89999999999999991</v>
          </cell>
          <cell r="P339">
            <v>4</v>
          </cell>
        </row>
        <row r="340">
          <cell r="B340">
            <v>160</v>
          </cell>
          <cell r="C340">
            <v>2</v>
          </cell>
          <cell r="D340">
            <v>8.74</v>
          </cell>
          <cell r="E340">
            <v>1</v>
          </cell>
          <cell r="I340">
            <v>0.2</v>
          </cell>
          <cell r="J340">
            <v>0.7</v>
          </cell>
          <cell r="K340">
            <v>0.89999999999999991</v>
          </cell>
          <cell r="P340">
            <v>4</v>
          </cell>
        </row>
        <row r="341">
          <cell r="B341">
            <v>160</v>
          </cell>
          <cell r="C341">
            <v>2.5</v>
          </cell>
          <cell r="D341">
            <v>9.5299999999999994</v>
          </cell>
          <cell r="E341">
            <v>1</v>
          </cell>
          <cell r="I341">
            <v>0.25</v>
          </cell>
          <cell r="J341">
            <v>0.8</v>
          </cell>
          <cell r="K341">
            <v>1.05</v>
          </cell>
          <cell r="P341">
            <v>4</v>
          </cell>
        </row>
        <row r="342">
          <cell r="B342">
            <v>160</v>
          </cell>
          <cell r="C342">
            <v>3</v>
          </cell>
          <cell r="D342">
            <v>11.13</v>
          </cell>
          <cell r="E342">
            <v>1.25</v>
          </cell>
          <cell r="I342">
            <v>0.3</v>
          </cell>
          <cell r="J342">
            <v>1.5</v>
          </cell>
          <cell r="K342">
            <v>1.8</v>
          </cell>
          <cell r="P342">
            <v>4</v>
          </cell>
        </row>
        <row r="343">
          <cell r="B343">
            <v>160</v>
          </cell>
          <cell r="C343">
            <v>4</v>
          </cell>
          <cell r="D343">
            <v>13.49</v>
          </cell>
          <cell r="E343">
            <v>1.25</v>
          </cell>
          <cell r="I343">
            <v>0.41</v>
          </cell>
          <cell r="J343">
            <v>2.59</v>
          </cell>
          <cell r="K343">
            <v>3</v>
          </cell>
          <cell r="P343">
            <v>4</v>
          </cell>
        </row>
        <row r="344">
          <cell r="B344">
            <v>160</v>
          </cell>
          <cell r="C344">
            <v>5</v>
          </cell>
          <cell r="D344">
            <v>15.88</v>
          </cell>
          <cell r="E344">
            <v>1.5</v>
          </cell>
          <cell r="I344">
            <v>0.51</v>
          </cell>
          <cell r="J344">
            <v>4.29</v>
          </cell>
          <cell r="K344">
            <v>4.8</v>
          </cell>
          <cell r="P344">
            <v>4</v>
          </cell>
        </row>
        <row r="345">
          <cell r="B345">
            <v>160</v>
          </cell>
          <cell r="C345">
            <v>6</v>
          </cell>
          <cell r="D345">
            <v>18.260000000000002</v>
          </cell>
          <cell r="E345">
            <v>1.5</v>
          </cell>
          <cell r="I345">
            <v>0.61</v>
          </cell>
          <cell r="J345">
            <v>7.04</v>
          </cell>
          <cell r="K345">
            <v>7.65</v>
          </cell>
          <cell r="P345">
            <v>4</v>
          </cell>
        </row>
        <row r="346">
          <cell r="B346">
            <v>160</v>
          </cell>
          <cell r="C346">
            <v>8</v>
          </cell>
          <cell r="D346">
            <v>23.01</v>
          </cell>
          <cell r="E346">
            <v>2</v>
          </cell>
          <cell r="I346">
            <v>0.81</v>
          </cell>
          <cell r="J346">
            <v>11.19</v>
          </cell>
          <cell r="K346">
            <v>12</v>
          </cell>
          <cell r="P346">
            <v>4</v>
          </cell>
        </row>
        <row r="347">
          <cell r="B347">
            <v>160</v>
          </cell>
          <cell r="C347">
            <v>10</v>
          </cell>
          <cell r="D347">
            <v>28.58</v>
          </cell>
          <cell r="E347" t="str">
            <v>N</v>
          </cell>
          <cell r="I347">
            <v>1.01</v>
          </cell>
          <cell r="J347">
            <v>21.48</v>
          </cell>
          <cell r="K347">
            <v>22.490000000000002</v>
          </cell>
          <cell r="P347">
            <v>4</v>
          </cell>
        </row>
        <row r="348">
          <cell r="B348">
            <v>160</v>
          </cell>
          <cell r="C348">
            <v>12</v>
          </cell>
          <cell r="D348">
            <v>33.32</v>
          </cell>
          <cell r="E348" t="str">
            <v>N</v>
          </cell>
          <cell r="I348">
            <v>1.22</v>
          </cell>
          <cell r="J348">
            <v>31.78</v>
          </cell>
          <cell r="K348">
            <v>33</v>
          </cell>
          <cell r="P348">
            <v>6</v>
          </cell>
        </row>
        <row r="349">
          <cell r="B349">
            <v>160</v>
          </cell>
          <cell r="C349">
            <v>14</v>
          </cell>
          <cell r="D349">
            <v>35.71</v>
          </cell>
          <cell r="E349" t="str">
            <v>N</v>
          </cell>
          <cell r="I349">
            <v>1.42</v>
          </cell>
          <cell r="J349">
            <v>39.07</v>
          </cell>
          <cell r="K349">
            <v>40.49</v>
          </cell>
          <cell r="P349">
            <v>6</v>
          </cell>
        </row>
        <row r="350">
          <cell r="B350">
            <v>160</v>
          </cell>
          <cell r="C350">
            <v>16</v>
          </cell>
          <cell r="D350">
            <v>40.49</v>
          </cell>
          <cell r="E350" t="str">
            <v>N</v>
          </cell>
          <cell r="I350">
            <v>1.62</v>
          </cell>
          <cell r="J350">
            <v>53.88</v>
          </cell>
          <cell r="K350">
            <v>55.5</v>
          </cell>
          <cell r="P350">
            <v>6</v>
          </cell>
        </row>
        <row r="351">
          <cell r="B351">
            <v>160</v>
          </cell>
          <cell r="C351">
            <v>18</v>
          </cell>
          <cell r="D351">
            <v>45.24</v>
          </cell>
          <cell r="E351" t="str">
            <v>N</v>
          </cell>
          <cell r="I351">
            <v>1.82</v>
          </cell>
          <cell r="J351">
            <v>71.680000000000007</v>
          </cell>
          <cell r="K351">
            <v>73.5</v>
          </cell>
          <cell r="P351">
            <v>6</v>
          </cell>
        </row>
        <row r="352">
          <cell r="B352">
            <v>160</v>
          </cell>
          <cell r="C352">
            <v>20</v>
          </cell>
          <cell r="D352">
            <v>50.01</v>
          </cell>
          <cell r="E352" t="str">
            <v>N</v>
          </cell>
          <cell r="I352">
            <v>2.0299999999999998</v>
          </cell>
          <cell r="J352">
            <v>93.97</v>
          </cell>
          <cell r="K352">
            <v>96</v>
          </cell>
          <cell r="P352">
            <v>7</v>
          </cell>
        </row>
        <row r="353">
          <cell r="B353">
            <v>160</v>
          </cell>
          <cell r="C353">
            <v>22</v>
          </cell>
          <cell r="D353">
            <v>53.98</v>
          </cell>
          <cell r="E353" t="str">
            <v>N</v>
          </cell>
          <cell r="I353">
            <v>2.23</v>
          </cell>
          <cell r="J353">
            <v>132.77000000000001</v>
          </cell>
          <cell r="K353">
            <v>135</v>
          </cell>
          <cell r="P353">
            <v>8</v>
          </cell>
        </row>
        <row r="354">
          <cell r="B354">
            <v>160</v>
          </cell>
          <cell r="C354">
            <v>24</v>
          </cell>
          <cell r="D354">
            <v>59.54</v>
          </cell>
          <cell r="E354" t="str">
            <v>N</v>
          </cell>
          <cell r="I354">
            <v>2.4300000000000002</v>
          </cell>
          <cell r="J354">
            <v>162.56</v>
          </cell>
          <cell r="K354">
            <v>164.99</v>
          </cell>
          <cell r="P354">
            <v>8</v>
          </cell>
        </row>
        <row r="355">
          <cell r="B355" t="str">
            <v>STD</v>
          </cell>
          <cell r="C355">
            <v>0.125</v>
          </cell>
          <cell r="D355">
            <v>1.73</v>
          </cell>
          <cell r="E355">
            <v>1</v>
          </cell>
          <cell r="I355">
            <v>7.0000000000000007E-2</v>
          </cell>
          <cell r="K355">
            <v>7.0000000000000007E-2</v>
          </cell>
          <cell r="P355">
            <v>2</v>
          </cell>
        </row>
        <row r="356">
          <cell r="B356" t="str">
            <v>STD</v>
          </cell>
          <cell r="C356">
            <v>0.125</v>
          </cell>
          <cell r="D356">
            <v>1.73</v>
          </cell>
          <cell r="E356">
            <v>1</v>
          </cell>
          <cell r="I356">
            <v>7.0000000000000007E-2</v>
          </cell>
          <cell r="K356">
            <v>7.0000000000000007E-2</v>
          </cell>
          <cell r="P356">
            <v>2</v>
          </cell>
        </row>
        <row r="357">
          <cell r="B357" t="str">
            <v>STD</v>
          </cell>
          <cell r="C357">
            <v>0.125</v>
          </cell>
          <cell r="D357">
            <v>1.73</v>
          </cell>
          <cell r="E357">
            <v>1</v>
          </cell>
          <cell r="I357">
            <v>7.0000000000000007E-2</v>
          </cell>
          <cell r="K357">
            <v>7.0000000000000007E-2</v>
          </cell>
          <cell r="P357">
            <v>2</v>
          </cell>
        </row>
        <row r="358">
          <cell r="B358" t="str">
            <v>STD</v>
          </cell>
          <cell r="C358">
            <v>0.25</v>
          </cell>
          <cell r="D358">
            <v>2.2400000000000002</v>
          </cell>
          <cell r="E358">
            <v>1</v>
          </cell>
          <cell r="I358">
            <v>7.0000000000000007E-2</v>
          </cell>
          <cell r="K358">
            <v>7.0000000000000007E-2</v>
          </cell>
          <cell r="P358">
            <v>2</v>
          </cell>
        </row>
        <row r="359">
          <cell r="B359" t="str">
            <v>STD</v>
          </cell>
          <cell r="C359">
            <v>0.25</v>
          </cell>
          <cell r="D359">
            <v>2.2400000000000002</v>
          </cell>
          <cell r="E359">
            <v>1</v>
          </cell>
          <cell r="I359">
            <v>7.0000000000000007E-2</v>
          </cell>
          <cell r="K359">
            <v>7.0000000000000007E-2</v>
          </cell>
          <cell r="P359">
            <v>2</v>
          </cell>
        </row>
        <row r="360">
          <cell r="B360" t="str">
            <v>STD</v>
          </cell>
          <cell r="C360">
            <v>0.25</v>
          </cell>
          <cell r="D360">
            <v>2.2400000000000002</v>
          </cell>
          <cell r="E360">
            <v>1</v>
          </cell>
          <cell r="I360">
            <v>7.0000000000000007E-2</v>
          </cell>
          <cell r="K360">
            <v>7.0000000000000007E-2</v>
          </cell>
          <cell r="P360">
            <v>2</v>
          </cell>
        </row>
        <row r="361">
          <cell r="B361" t="str">
            <v>STD</v>
          </cell>
          <cell r="C361">
            <v>0.375</v>
          </cell>
          <cell r="D361">
            <v>2.31</v>
          </cell>
          <cell r="E361">
            <v>1</v>
          </cell>
          <cell r="I361">
            <v>7.0000000000000007E-2</v>
          </cell>
          <cell r="J361">
            <v>0</v>
          </cell>
          <cell r="K361">
            <v>7.0000000000000007E-2</v>
          </cell>
          <cell r="P361">
            <v>2</v>
          </cell>
        </row>
        <row r="362">
          <cell r="B362" t="str">
            <v>STD</v>
          </cell>
          <cell r="C362">
            <v>0.375</v>
          </cell>
          <cell r="D362">
            <v>2.31</v>
          </cell>
          <cell r="E362">
            <v>1</v>
          </cell>
          <cell r="I362">
            <v>7.0000000000000007E-2</v>
          </cell>
          <cell r="J362">
            <v>0</v>
          </cell>
          <cell r="K362">
            <v>7.0000000000000007E-2</v>
          </cell>
          <cell r="P362">
            <v>2</v>
          </cell>
        </row>
        <row r="363">
          <cell r="B363" t="str">
            <v>STD</v>
          </cell>
          <cell r="C363">
            <v>0.375</v>
          </cell>
          <cell r="D363">
            <v>2.31</v>
          </cell>
          <cell r="E363">
            <v>1</v>
          </cell>
          <cell r="I363">
            <v>7.0000000000000007E-2</v>
          </cell>
          <cell r="J363">
            <v>0</v>
          </cell>
          <cell r="K363">
            <v>7.0000000000000007E-2</v>
          </cell>
          <cell r="P363">
            <v>2</v>
          </cell>
        </row>
        <row r="364">
          <cell r="B364" t="str">
            <v>STD</v>
          </cell>
          <cell r="C364">
            <v>0.5</v>
          </cell>
          <cell r="D364">
            <v>2.77</v>
          </cell>
          <cell r="E364">
            <v>1</v>
          </cell>
          <cell r="I364">
            <v>7.0000000000000007E-2</v>
          </cell>
          <cell r="J364">
            <v>0</v>
          </cell>
          <cell r="K364">
            <v>7.0000000000000007E-2</v>
          </cell>
          <cell r="P364">
            <v>2</v>
          </cell>
        </row>
        <row r="365">
          <cell r="B365" t="str">
            <v>STD</v>
          </cell>
          <cell r="C365">
            <v>0.5</v>
          </cell>
          <cell r="D365">
            <v>2.77</v>
          </cell>
          <cell r="E365">
            <v>1</v>
          </cell>
          <cell r="I365">
            <v>7.0000000000000007E-2</v>
          </cell>
          <cell r="J365">
            <v>0</v>
          </cell>
          <cell r="K365">
            <v>7.0000000000000007E-2</v>
          </cell>
          <cell r="P365">
            <v>2</v>
          </cell>
        </row>
        <row r="366">
          <cell r="B366" t="str">
            <v>STD</v>
          </cell>
          <cell r="C366">
            <v>0.5</v>
          </cell>
          <cell r="D366">
            <v>2.77</v>
          </cell>
          <cell r="E366">
            <v>1</v>
          </cell>
          <cell r="I366">
            <v>7.0000000000000007E-2</v>
          </cell>
          <cell r="J366">
            <v>0</v>
          </cell>
          <cell r="K366">
            <v>7.0000000000000007E-2</v>
          </cell>
          <cell r="P366">
            <v>2</v>
          </cell>
        </row>
        <row r="367">
          <cell r="B367" t="str">
            <v>STD</v>
          </cell>
          <cell r="C367">
            <v>0.75</v>
          </cell>
          <cell r="D367">
            <v>2.87</v>
          </cell>
          <cell r="E367">
            <v>1</v>
          </cell>
          <cell r="I367">
            <v>7.0000000000000007E-2</v>
          </cell>
          <cell r="J367">
            <v>0</v>
          </cell>
          <cell r="K367">
            <v>7.0000000000000007E-2</v>
          </cell>
          <cell r="P367">
            <v>2</v>
          </cell>
        </row>
        <row r="368">
          <cell r="B368" t="str">
            <v>STD</v>
          </cell>
          <cell r="C368">
            <v>0.75</v>
          </cell>
          <cell r="D368">
            <v>2.87</v>
          </cell>
          <cell r="E368">
            <v>1</v>
          </cell>
          <cell r="I368">
            <v>7.0000000000000007E-2</v>
          </cell>
          <cell r="J368">
            <v>0</v>
          </cell>
          <cell r="K368">
            <v>7.0000000000000007E-2</v>
          </cell>
          <cell r="P368">
            <v>2</v>
          </cell>
        </row>
        <row r="369">
          <cell r="B369" t="str">
            <v>STD</v>
          </cell>
          <cell r="C369">
            <v>0.75</v>
          </cell>
          <cell r="D369">
            <v>2.87</v>
          </cell>
          <cell r="E369">
            <v>1</v>
          </cell>
          <cell r="I369">
            <v>7.0000000000000007E-2</v>
          </cell>
          <cell r="J369">
            <v>0</v>
          </cell>
          <cell r="K369">
            <v>7.0000000000000007E-2</v>
          </cell>
          <cell r="P369">
            <v>2</v>
          </cell>
        </row>
        <row r="370">
          <cell r="B370" t="str">
            <v>STD</v>
          </cell>
          <cell r="C370">
            <v>1</v>
          </cell>
          <cell r="D370">
            <v>3.38</v>
          </cell>
          <cell r="E370">
            <v>1</v>
          </cell>
          <cell r="I370">
            <v>0.12</v>
          </cell>
          <cell r="J370">
            <v>0</v>
          </cell>
          <cell r="K370">
            <v>0.12</v>
          </cell>
          <cell r="P370">
            <v>2</v>
          </cell>
        </row>
        <row r="371">
          <cell r="B371" t="str">
            <v>STD</v>
          </cell>
          <cell r="C371">
            <v>1</v>
          </cell>
          <cell r="D371">
            <v>3.38</v>
          </cell>
          <cell r="E371">
            <v>1</v>
          </cell>
          <cell r="I371">
            <v>0.12</v>
          </cell>
          <cell r="J371">
            <v>0</v>
          </cell>
          <cell r="K371">
            <v>0.12</v>
          </cell>
          <cell r="P371">
            <v>2</v>
          </cell>
        </row>
        <row r="372">
          <cell r="B372" t="str">
            <v>STD</v>
          </cell>
          <cell r="C372">
            <v>1</v>
          </cell>
          <cell r="D372">
            <v>3.38</v>
          </cell>
          <cell r="E372">
            <v>1</v>
          </cell>
          <cell r="I372">
            <v>0.12</v>
          </cell>
          <cell r="J372">
            <v>0</v>
          </cell>
          <cell r="K372">
            <v>0.12</v>
          </cell>
          <cell r="P372">
            <v>2</v>
          </cell>
        </row>
        <row r="373">
          <cell r="B373" t="str">
            <v>STD</v>
          </cell>
          <cell r="C373">
            <v>1.25</v>
          </cell>
          <cell r="D373">
            <v>3.56</v>
          </cell>
          <cell r="E373">
            <v>1</v>
          </cell>
          <cell r="I373">
            <v>0.15</v>
          </cell>
          <cell r="K373">
            <v>0.15</v>
          </cell>
          <cell r="P373">
            <v>2</v>
          </cell>
        </row>
        <row r="374">
          <cell r="B374" t="str">
            <v>STD</v>
          </cell>
          <cell r="C374">
            <v>1.25</v>
          </cell>
          <cell r="D374">
            <v>3.56</v>
          </cell>
          <cell r="E374">
            <v>1</v>
          </cell>
          <cell r="I374">
            <v>0.15</v>
          </cell>
          <cell r="K374">
            <v>0.15</v>
          </cell>
          <cell r="P374">
            <v>2</v>
          </cell>
        </row>
        <row r="375">
          <cell r="B375" t="str">
            <v>STD</v>
          </cell>
          <cell r="C375">
            <v>1.25</v>
          </cell>
          <cell r="D375">
            <v>3.56</v>
          </cell>
          <cell r="E375">
            <v>1</v>
          </cell>
          <cell r="I375">
            <v>0.15</v>
          </cell>
          <cell r="K375">
            <v>0.15</v>
          </cell>
          <cell r="P375">
            <v>2</v>
          </cell>
        </row>
        <row r="376">
          <cell r="B376" t="str">
            <v>STD</v>
          </cell>
          <cell r="C376">
            <v>1.5</v>
          </cell>
          <cell r="D376">
            <v>3.68</v>
          </cell>
          <cell r="E376">
            <v>1</v>
          </cell>
          <cell r="I376">
            <v>0.15</v>
          </cell>
          <cell r="J376">
            <v>0</v>
          </cell>
          <cell r="K376">
            <v>0.15</v>
          </cell>
          <cell r="P376">
            <v>2</v>
          </cell>
        </row>
        <row r="377">
          <cell r="B377" t="str">
            <v>STD</v>
          </cell>
          <cell r="C377">
            <v>1.5</v>
          </cell>
          <cell r="D377">
            <v>3.68</v>
          </cell>
          <cell r="E377">
            <v>1</v>
          </cell>
          <cell r="I377">
            <v>0.15</v>
          </cell>
          <cell r="J377">
            <v>0</v>
          </cell>
          <cell r="K377">
            <v>0.15</v>
          </cell>
          <cell r="P377">
            <v>2</v>
          </cell>
        </row>
        <row r="378">
          <cell r="B378" t="str">
            <v>STD</v>
          </cell>
          <cell r="C378">
            <v>1.5</v>
          </cell>
          <cell r="D378">
            <v>3.68</v>
          </cell>
          <cell r="E378">
            <v>1</v>
          </cell>
          <cell r="I378">
            <v>0.15</v>
          </cell>
          <cell r="J378">
            <v>0</v>
          </cell>
          <cell r="K378">
            <v>0.15</v>
          </cell>
          <cell r="P378">
            <v>2</v>
          </cell>
        </row>
        <row r="379">
          <cell r="B379" t="str">
            <v>STD</v>
          </cell>
          <cell r="C379">
            <v>2</v>
          </cell>
          <cell r="D379">
            <v>3.91</v>
          </cell>
          <cell r="E379">
            <v>1</v>
          </cell>
          <cell r="I379">
            <v>0.3</v>
          </cell>
          <cell r="J379">
            <v>0</v>
          </cell>
          <cell r="K379">
            <v>0.3</v>
          </cell>
          <cell r="P379">
            <v>2</v>
          </cell>
        </row>
        <row r="380">
          <cell r="B380" t="str">
            <v>STD</v>
          </cell>
          <cell r="C380">
            <v>2</v>
          </cell>
          <cell r="D380">
            <v>3.91</v>
          </cell>
          <cell r="E380">
            <v>1</v>
          </cell>
          <cell r="I380">
            <v>0.3</v>
          </cell>
          <cell r="J380">
            <v>0</v>
          </cell>
          <cell r="K380">
            <v>0.3</v>
          </cell>
          <cell r="P380">
            <v>2</v>
          </cell>
        </row>
        <row r="381">
          <cell r="B381" t="str">
            <v>STD</v>
          </cell>
          <cell r="C381">
            <v>2</v>
          </cell>
          <cell r="D381">
            <v>3.91</v>
          </cell>
          <cell r="E381">
            <v>1</v>
          </cell>
          <cell r="I381">
            <v>0.3</v>
          </cell>
          <cell r="J381">
            <v>0</v>
          </cell>
          <cell r="K381">
            <v>0.3</v>
          </cell>
          <cell r="P381">
            <v>2</v>
          </cell>
        </row>
        <row r="382">
          <cell r="B382" t="str">
            <v>STD</v>
          </cell>
          <cell r="C382">
            <v>2.5</v>
          </cell>
          <cell r="D382">
            <v>5.16</v>
          </cell>
          <cell r="E382">
            <v>1</v>
          </cell>
          <cell r="I382">
            <v>0.25</v>
          </cell>
          <cell r="J382">
            <v>0.2</v>
          </cell>
          <cell r="K382">
            <v>0.45</v>
          </cell>
          <cell r="P382">
            <v>2</v>
          </cell>
        </row>
        <row r="383">
          <cell r="B383" t="str">
            <v>STD</v>
          </cell>
          <cell r="C383">
            <v>3</v>
          </cell>
          <cell r="D383">
            <v>5.49</v>
          </cell>
          <cell r="E383">
            <v>1</v>
          </cell>
          <cell r="I383">
            <v>0.3</v>
          </cell>
          <cell r="J383">
            <v>0.3</v>
          </cell>
          <cell r="K383">
            <v>0.6</v>
          </cell>
          <cell r="P383">
            <v>2</v>
          </cell>
        </row>
        <row r="384">
          <cell r="B384" t="str">
            <v>STD</v>
          </cell>
          <cell r="C384">
            <v>3.5</v>
          </cell>
          <cell r="D384">
            <v>5.74</v>
          </cell>
          <cell r="E384">
            <v>1</v>
          </cell>
          <cell r="I384">
            <v>0.35</v>
          </cell>
          <cell r="J384">
            <v>0.4</v>
          </cell>
          <cell r="K384">
            <v>0.75</v>
          </cell>
          <cell r="P384">
            <v>3</v>
          </cell>
        </row>
        <row r="385">
          <cell r="B385" t="str">
            <v>STD</v>
          </cell>
          <cell r="C385">
            <v>4</v>
          </cell>
          <cell r="D385">
            <v>6.02</v>
          </cell>
          <cell r="E385">
            <v>1</v>
          </cell>
          <cell r="I385">
            <v>0.41</v>
          </cell>
          <cell r="J385">
            <v>0.49</v>
          </cell>
          <cell r="K385">
            <v>0.89999999999999991</v>
          </cell>
          <cell r="P385">
            <v>3</v>
          </cell>
        </row>
        <row r="386">
          <cell r="B386" t="str">
            <v>STD</v>
          </cell>
          <cell r="C386">
            <v>5</v>
          </cell>
          <cell r="D386">
            <v>6.55</v>
          </cell>
          <cell r="E386">
            <v>1</v>
          </cell>
          <cell r="I386">
            <v>0.51</v>
          </cell>
          <cell r="J386">
            <v>0.54</v>
          </cell>
          <cell r="K386">
            <v>1.05</v>
          </cell>
          <cell r="P386">
            <v>4</v>
          </cell>
        </row>
        <row r="387">
          <cell r="B387" t="str">
            <v>STD</v>
          </cell>
          <cell r="C387">
            <v>6</v>
          </cell>
          <cell r="D387">
            <v>7.11</v>
          </cell>
          <cell r="E387">
            <v>1</v>
          </cell>
          <cell r="I387">
            <v>0.61</v>
          </cell>
          <cell r="J387">
            <v>1.04</v>
          </cell>
          <cell r="K387">
            <v>1.65</v>
          </cell>
          <cell r="P387">
            <v>4</v>
          </cell>
        </row>
        <row r="388">
          <cell r="B388" t="str">
            <v>STD</v>
          </cell>
          <cell r="C388">
            <v>8</v>
          </cell>
          <cell r="D388">
            <v>8.18</v>
          </cell>
          <cell r="E388">
            <v>1</v>
          </cell>
          <cell r="I388">
            <v>0.81</v>
          </cell>
          <cell r="J388">
            <v>1.73</v>
          </cell>
          <cell r="K388">
            <v>2.54</v>
          </cell>
          <cell r="P388">
            <v>4</v>
          </cell>
        </row>
        <row r="389">
          <cell r="B389" t="str">
            <v>STD</v>
          </cell>
          <cell r="C389">
            <v>10</v>
          </cell>
          <cell r="D389">
            <v>9.27</v>
          </cell>
          <cell r="E389">
            <v>1</v>
          </cell>
          <cell r="I389">
            <v>1.01</v>
          </cell>
          <cell r="J389">
            <v>3.04</v>
          </cell>
          <cell r="K389">
            <v>4.05</v>
          </cell>
          <cell r="P389">
            <v>4</v>
          </cell>
        </row>
        <row r="390">
          <cell r="B390" t="str">
            <v>STD</v>
          </cell>
          <cell r="C390">
            <v>12</v>
          </cell>
          <cell r="D390">
            <v>9.5299999999999994</v>
          </cell>
          <cell r="E390">
            <v>1</v>
          </cell>
          <cell r="I390">
            <v>1.22</v>
          </cell>
          <cell r="J390">
            <v>3.28</v>
          </cell>
          <cell r="K390">
            <v>4.5</v>
          </cell>
          <cell r="P390">
            <v>6</v>
          </cell>
        </row>
        <row r="391">
          <cell r="B391" t="str">
            <v>STD</v>
          </cell>
          <cell r="C391">
            <v>14</v>
          </cell>
          <cell r="D391">
            <v>9.5299999999999994</v>
          </cell>
          <cell r="E391">
            <v>1</v>
          </cell>
          <cell r="I391">
            <v>1.42</v>
          </cell>
          <cell r="J391">
            <v>3.97</v>
          </cell>
          <cell r="K391">
            <v>5.3900000000000006</v>
          </cell>
          <cell r="P391">
            <v>6</v>
          </cell>
        </row>
        <row r="392">
          <cell r="B392" t="str">
            <v>STD</v>
          </cell>
          <cell r="C392">
            <v>16</v>
          </cell>
          <cell r="D392">
            <v>9.5299999999999994</v>
          </cell>
          <cell r="E392">
            <v>1</v>
          </cell>
          <cell r="I392">
            <v>1.62</v>
          </cell>
          <cell r="J392">
            <v>4.68</v>
          </cell>
          <cell r="K392">
            <v>6.3</v>
          </cell>
          <cell r="P392">
            <v>6</v>
          </cell>
        </row>
        <row r="393">
          <cell r="B393" t="str">
            <v>STD</v>
          </cell>
          <cell r="C393">
            <v>18</v>
          </cell>
          <cell r="D393">
            <v>9.5299999999999994</v>
          </cell>
          <cell r="E393">
            <v>1</v>
          </cell>
          <cell r="I393">
            <v>1.82</v>
          </cell>
          <cell r="J393">
            <v>5.38</v>
          </cell>
          <cell r="K393">
            <v>7.2</v>
          </cell>
          <cell r="P393">
            <v>6</v>
          </cell>
        </row>
        <row r="394">
          <cell r="B394" t="str">
            <v>STD</v>
          </cell>
          <cell r="C394">
            <v>20</v>
          </cell>
          <cell r="D394">
            <v>9.5299999999999994</v>
          </cell>
          <cell r="E394">
            <v>1</v>
          </cell>
          <cell r="I394">
            <v>2.0299999999999998</v>
          </cell>
          <cell r="J394">
            <v>5.47</v>
          </cell>
          <cell r="K394">
            <v>7.5</v>
          </cell>
          <cell r="P394">
            <v>7</v>
          </cell>
        </row>
        <row r="395">
          <cell r="B395" t="str">
            <v>STD</v>
          </cell>
          <cell r="C395">
            <v>22</v>
          </cell>
          <cell r="D395">
            <v>9.5299999999999994</v>
          </cell>
          <cell r="E395">
            <v>1</v>
          </cell>
          <cell r="I395">
            <v>2.23</v>
          </cell>
          <cell r="J395">
            <v>6.47</v>
          </cell>
          <cell r="K395">
            <v>8.6999999999999993</v>
          </cell>
          <cell r="P395">
            <v>8</v>
          </cell>
        </row>
        <row r="396">
          <cell r="B396" t="str">
            <v>STD</v>
          </cell>
          <cell r="C396">
            <v>24</v>
          </cell>
          <cell r="D396">
            <v>9.5299999999999994</v>
          </cell>
          <cell r="E396">
            <v>1</v>
          </cell>
          <cell r="I396">
            <v>2.4300000000000002</v>
          </cell>
          <cell r="J396">
            <v>6.57</v>
          </cell>
          <cell r="K396">
            <v>9</v>
          </cell>
          <cell r="P396">
            <v>8</v>
          </cell>
        </row>
        <row r="397">
          <cell r="B397" t="str">
            <v>STD</v>
          </cell>
          <cell r="C397">
            <v>26</v>
          </cell>
          <cell r="D397">
            <v>9.5299999999999994</v>
          </cell>
          <cell r="E397">
            <v>1</v>
          </cell>
          <cell r="I397">
            <v>2.64</v>
          </cell>
          <cell r="J397">
            <v>7.7</v>
          </cell>
          <cell r="K397">
            <v>10.34</v>
          </cell>
          <cell r="P397">
            <v>9</v>
          </cell>
        </row>
        <row r="398">
          <cell r="B398" t="str">
            <v>STD</v>
          </cell>
          <cell r="C398">
            <v>28</v>
          </cell>
          <cell r="D398">
            <v>9.5299999999999994</v>
          </cell>
          <cell r="E398">
            <v>1</v>
          </cell>
          <cell r="I398">
            <v>2.84</v>
          </cell>
          <cell r="J398">
            <v>8.25</v>
          </cell>
          <cell r="K398">
            <v>11.09</v>
          </cell>
          <cell r="P398">
            <v>9</v>
          </cell>
        </row>
        <row r="399">
          <cell r="B399" t="str">
            <v>STD</v>
          </cell>
          <cell r="C399">
            <v>30</v>
          </cell>
          <cell r="D399">
            <v>9.5299999999999994</v>
          </cell>
          <cell r="E399">
            <v>1</v>
          </cell>
          <cell r="I399">
            <v>3.04</v>
          </cell>
          <cell r="J399">
            <v>8.9600000000000009</v>
          </cell>
          <cell r="K399">
            <v>12</v>
          </cell>
          <cell r="P399">
            <v>10</v>
          </cell>
        </row>
        <row r="400">
          <cell r="B400" t="str">
            <v>STD</v>
          </cell>
          <cell r="C400">
            <v>32</v>
          </cell>
          <cell r="D400">
            <v>9.5299999999999994</v>
          </cell>
          <cell r="E400">
            <v>1</v>
          </cell>
          <cell r="I400">
            <v>3.24</v>
          </cell>
          <cell r="J400">
            <v>9.51</v>
          </cell>
          <cell r="K400">
            <v>12.75</v>
          </cell>
          <cell r="P400">
            <v>11</v>
          </cell>
        </row>
        <row r="401">
          <cell r="B401" t="str">
            <v>STD</v>
          </cell>
          <cell r="C401">
            <v>34</v>
          </cell>
          <cell r="D401">
            <v>9.5299999999999994</v>
          </cell>
          <cell r="E401">
            <v>1</v>
          </cell>
          <cell r="I401">
            <v>3.45</v>
          </cell>
          <cell r="J401">
            <v>10.050000000000001</v>
          </cell>
          <cell r="K401">
            <v>13.5</v>
          </cell>
          <cell r="P401">
            <v>12</v>
          </cell>
        </row>
        <row r="402">
          <cell r="B402" t="str">
            <v>STD</v>
          </cell>
          <cell r="C402">
            <v>36</v>
          </cell>
          <cell r="D402">
            <v>9.5299999999999994</v>
          </cell>
          <cell r="E402">
            <v>1</v>
          </cell>
          <cell r="I402">
            <v>3.65</v>
          </cell>
          <cell r="J402">
            <v>10.6</v>
          </cell>
          <cell r="K402">
            <v>14.25</v>
          </cell>
          <cell r="P402">
            <v>12</v>
          </cell>
        </row>
        <row r="403">
          <cell r="B403" t="str">
            <v>STD</v>
          </cell>
          <cell r="C403">
            <v>38</v>
          </cell>
          <cell r="D403">
            <v>9.5299999999999994</v>
          </cell>
          <cell r="E403">
            <v>1</v>
          </cell>
          <cell r="I403">
            <v>3.85</v>
          </cell>
          <cell r="J403">
            <v>11.23</v>
          </cell>
          <cell r="K403">
            <v>15.08</v>
          </cell>
          <cell r="P403">
            <v>13</v>
          </cell>
        </row>
        <row r="404">
          <cell r="B404" t="str">
            <v>STD</v>
          </cell>
          <cell r="C404">
            <v>40</v>
          </cell>
          <cell r="D404">
            <v>9.5299999999999994</v>
          </cell>
          <cell r="E404">
            <v>1</v>
          </cell>
          <cell r="I404">
            <v>4.0599999999999996</v>
          </cell>
          <cell r="J404">
            <v>11.66</v>
          </cell>
          <cell r="K404">
            <v>15.719999999999999</v>
          </cell>
          <cell r="P404">
            <v>14</v>
          </cell>
        </row>
        <row r="405">
          <cell r="B405" t="str">
            <v>STD</v>
          </cell>
          <cell r="C405">
            <v>42</v>
          </cell>
          <cell r="D405">
            <v>9.5299999999999994</v>
          </cell>
          <cell r="E405">
            <v>1</v>
          </cell>
          <cell r="I405">
            <v>4.26</v>
          </cell>
          <cell r="J405">
            <v>12.24</v>
          </cell>
          <cell r="K405">
            <v>16.5</v>
          </cell>
          <cell r="P405">
            <v>14</v>
          </cell>
        </row>
        <row r="406">
          <cell r="B406" t="str">
            <v>STD</v>
          </cell>
          <cell r="C406">
            <v>44</v>
          </cell>
          <cell r="D406">
            <v>9.5299999999999994</v>
          </cell>
          <cell r="E406">
            <v>1</v>
          </cell>
          <cell r="I406">
            <v>4.47</v>
          </cell>
          <cell r="J406">
            <v>17.54</v>
          </cell>
          <cell r="K406">
            <v>22.009999999999998</v>
          </cell>
          <cell r="P406">
            <v>15</v>
          </cell>
        </row>
        <row r="407">
          <cell r="B407" t="str">
            <v>STD</v>
          </cell>
          <cell r="C407">
            <v>46</v>
          </cell>
          <cell r="D407">
            <v>9.5299999999999994</v>
          </cell>
          <cell r="E407">
            <v>1</v>
          </cell>
          <cell r="I407">
            <v>4.67</v>
          </cell>
          <cell r="J407">
            <v>18.329999999999998</v>
          </cell>
          <cell r="K407">
            <v>23</v>
          </cell>
          <cell r="P407">
            <v>16</v>
          </cell>
        </row>
        <row r="408">
          <cell r="B408" t="str">
            <v>STD</v>
          </cell>
          <cell r="C408">
            <v>48</v>
          </cell>
          <cell r="D408">
            <v>9.5299999999999994</v>
          </cell>
          <cell r="E408">
            <v>1</v>
          </cell>
          <cell r="I408">
            <v>4.87</v>
          </cell>
          <cell r="J408">
            <v>19.13</v>
          </cell>
          <cell r="K408">
            <v>24</v>
          </cell>
          <cell r="P408">
            <v>16</v>
          </cell>
        </row>
        <row r="409">
          <cell r="B409" t="str">
            <v xml:space="preserve">XS </v>
          </cell>
          <cell r="C409">
            <v>0.125</v>
          </cell>
          <cell r="D409">
            <v>2.41</v>
          </cell>
          <cell r="E409">
            <v>1</v>
          </cell>
          <cell r="I409">
            <v>7.0000000000000007E-2</v>
          </cell>
          <cell r="K409">
            <v>7.0000000000000007E-2</v>
          </cell>
          <cell r="P409">
            <v>2</v>
          </cell>
        </row>
        <row r="410">
          <cell r="B410" t="str">
            <v xml:space="preserve">XS </v>
          </cell>
          <cell r="C410">
            <v>0.125</v>
          </cell>
          <cell r="D410">
            <v>2.41</v>
          </cell>
          <cell r="E410">
            <v>1</v>
          </cell>
          <cell r="I410">
            <v>7.0000000000000007E-2</v>
          </cell>
          <cell r="K410">
            <v>7.0000000000000007E-2</v>
          </cell>
          <cell r="P410">
            <v>2</v>
          </cell>
        </row>
        <row r="411">
          <cell r="B411" t="str">
            <v xml:space="preserve">XS </v>
          </cell>
          <cell r="C411">
            <v>0.125</v>
          </cell>
          <cell r="D411">
            <v>2.41</v>
          </cell>
          <cell r="E411">
            <v>1</v>
          </cell>
          <cell r="I411">
            <v>7.0000000000000007E-2</v>
          </cell>
          <cell r="K411">
            <v>7.0000000000000007E-2</v>
          </cell>
          <cell r="P411">
            <v>2</v>
          </cell>
        </row>
        <row r="412">
          <cell r="B412" t="str">
            <v xml:space="preserve">XS </v>
          </cell>
          <cell r="C412">
            <v>0.25</v>
          </cell>
          <cell r="D412">
            <v>3.02</v>
          </cell>
          <cell r="E412">
            <v>1</v>
          </cell>
          <cell r="I412">
            <v>7.0000000000000007E-2</v>
          </cell>
          <cell r="K412">
            <v>7.0000000000000007E-2</v>
          </cell>
          <cell r="P412">
            <v>2</v>
          </cell>
        </row>
        <row r="413">
          <cell r="B413" t="str">
            <v xml:space="preserve">XS </v>
          </cell>
          <cell r="C413">
            <v>0.25</v>
          </cell>
          <cell r="D413">
            <v>3.02</v>
          </cell>
          <cell r="E413">
            <v>1</v>
          </cell>
          <cell r="I413">
            <v>7.0000000000000007E-2</v>
          </cell>
          <cell r="K413">
            <v>7.0000000000000007E-2</v>
          </cell>
          <cell r="P413">
            <v>2</v>
          </cell>
        </row>
        <row r="414">
          <cell r="B414" t="str">
            <v xml:space="preserve">XS </v>
          </cell>
          <cell r="C414">
            <v>0.25</v>
          </cell>
          <cell r="D414">
            <v>3.02</v>
          </cell>
          <cell r="E414">
            <v>1</v>
          </cell>
          <cell r="I414">
            <v>7.0000000000000007E-2</v>
          </cell>
          <cell r="K414">
            <v>7.0000000000000007E-2</v>
          </cell>
          <cell r="P414">
            <v>2</v>
          </cell>
        </row>
        <row r="415">
          <cell r="B415" t="str">
            <v xml:space="preserve">XS </v>
          </cell>
          <cell r="C415">
            <v>0.375</v>
          </cell>
          <cell r="D415">
            <v>3.2</v>
          </cell>
          <cell r="E415">
            <v>1</v>
          </cell>
          <cell r="I415">
            <v>7.0000000000000007E-2</v>
          </cell>
          <cell r="J415">
            <v>0</v>
          </cell>
          <cell r="K415">
            <v>7.0000000000000007E-2</v>
          </cell>
          <cell r="P415">
            <v>2</v>
          </cell>
        </row>
        <row r="416">
          <cell r="B416" t="str">
            <v xml:space="preserve">XS </v>
          </cell>
          <cell r="C416">
            <v>0.375</v>
          </cell>
          <cell r="D416">
            <v>3.2</v>
          </cell>
          <cell r="E416">
            <v>1</v>
          </cell>
          <cell r="I416">
            <v>7.0000000000000007E-2</v>
          </cell>
          <cell r="J416">
            <v>0</v>
          </cell>
          <cell r="K416">
            <v>7.0000000000000007E-2</v>
          </cell>
          <cell r="P416">
            <v>2</v>
          </cell>
        </row>
        <row r="417">
          <cell r="B417" t="str">
            <v xml:space="preserve">XS </v>
          </cell>
          <cell r="C417">
            <v>0.375</v>
          </cell>
          <cell r="D417">
            <v>3.2</v>
          </cell>
          <cell r="E417">
            <v>1</v>
          </cell>
          <cell r="I417">
            <v>7.0000000000000007E-2</v>
          </cell>
          <cell r="J417">
            <v>0</v>
          </cell>
          <cell r="K417">
            <v>7.0000000000000007E-2</v>
          </cell>
          <cell r="P417">
            <v>2</v>
          </cell>
        </row>
        <row r="418">
          <cell r="B418" t="str">
            <v xml:space="preserve">XS </v>
          </cell>
          <cell r="C418">
            <v>0.5</v>
          </cell>
          <cell r="D418">
            <v>3.73</v>
          </cell>
          <cell r="E418">
            <v>1</v>
          </cell>
          <cell r="I418">
            <v>7.0000000000000007E-2</v>
          </cell>
          <cell r="J418">
            <v>0</v>
          </cell>
          <cell r="K418">
            <v>7.0000000000000007E-2</v>
          </cell>
          <cell r="P418">
            <v>2</v>
          </cell>
        </row>
        <row r="419">
          <cell r="B419" t="str">
            <v xml:space="preserve">XS </v>
          </cell>
          <cell r="C419">
            <v>0.5</v>
          </cell>
          <cell r="D419">
            <v>3.73</v>
          </cell>
          <cell r="E419">
            <v>1</v>
          </cell>
          <cell r="I419">
            <v>7.0000000000000007E-2</v>
          </cell>
          <cell r="J419">
            <v>0</v>
          </cell>
          <cell r="K419">
            <v>7.0000000000000007E-2</v>
          </cell>
          <cell r="P419">
            <v>2</v>
          </cell>
        </row>
        <row r="420">
          <cell r="B420" t="str">
            <v xml:space="preserve">XS </v>
          </cell>
          <cell r="C420">
            <v>0.5</v>
          </cell>
          <cell r="D420">
            <v>3.73</v>
          </cell>
          <cell r="E420">
            <v>1</v>
          </cell>
          <cell r="I420">
            <v>7.0000000000000007E-2</v>
          </cell>
          <cell r="J420">
            <v>0</v>
          </cell>
          <cell r="K420">
            <v>7.0000000000000007E-2</v>
          </cell>
          <cell r="P420">
            <v>2</v>
          </cell>
        </row>
        <row r="421">
          <cell r="B421" t="str">
            <v xml:space="preserve">XS </v>
          </cell>
          <cell r="C421">
            <v>0.75</v>
          </cell>
          <cell r="D421">
            <v>3.91</v>
          </cell>
          <cell r="E421">
            <v>1</v>
          </cell>
          <cell r="I421">
            <v>7.0000000000000007E-2</v>
          </cell>
          <cell r="J421">
            <v>0</v>
          </cell>
          <cell r="K421">
            <v>7.0000000000000007E-2</v>
          </cell>
          <cell r="P421">
            <v>2</v>
          </cell>
        </row>
        <row r="422">
          <cell r="B422" t="str">
            <v xml:space="preserve">XS </v>
          </cell>
          <cell r="C422">
            <v>0.75</v>
          </cell>
          <cell r="D422">
            <v>3.91</v>
          </cell>
          <cell r="E422">
            <v>1</v>
          </cell>
          <cell r="I422">
            <v>7.0000000000000007E-2</v>
          </cell>
          <cell r="J422">
            <v>0</v>
          </cell>
          <cell r="K422">
            <v>7.0000000000000007E-2</v>
          </cell>
          <cell r="P422">
            <v>2</v>
          </cell>
        </row>
        <row r="423">
          <cell r="B423" t="str">
            <v xml:space="preserve">XS </v>
          </cell>
          <cell r="C423">
            <v>0.75</v>
          </cell>
          <cell r="D423">
            <v>3.91</v>
          </cell>
          <cell r="E423">
            <v>1</v>
          </cell>
          <cell r="I423">
            <v>7.0000000000000007E-2</v>
          </cell>
          <cell r="J423">
            <v>0</v>
          </cell>
          <cell r="K423">
            <v>7.0000000000000007E-2</v>
          </cell>
          <cell r="P423">
            <v>2</v>
          </cell>
        </row>
        <row r="424">
          <cell r="B424" t="str">
            <v xml:space="preserve">XS </v>
          </cell>
          <cell r="C424">
            <v>1</v>
          </cell>
          <cell r="D424">
            <v>4.55</v>
          </cell>
          <cell r="E424">
            <v>1</v>
          </cell>
          <cell r="I424">
            <v>0.15</v>
          </cell>
          <cell r="J424">
            <v>0</v>
          </cell>
          <cell r="K424">
            <v>0.15</v>
          </cell>
          <cell r="P424">
            <v>2</v>
          </cell>
        </row>
        <row r="425">
          <cell r="B425" t="str">
            <v xml:space="preserve">XS </v>
          </cell>
          <cell r="C425">
            <v>1</v>
          </cell>
          <cell r="D425">
            <v>4.55</v>
          </cell>
          <cell r="E425">
            <v>1</v>
          </cell>
          <cell r="I425">
            <v>0.15</v>
          </cell>
          <cell r="J425">
            <v>0</v>
          </cell>
          <cell r="K425">
            <v>0.15</v>
          </cell>
          <cell r="P425">
            <v>2</v>
          </cell>
        </row>
        <row r="426">
          <cell r="B426" t="str">
            <v xml:space="preserve">XS </v>
          </cell>
          <cell r="C426">
            <v>1</v>
          </cell>
          <cell r="D426">
            <v>4.55</v>
          </cell>
          <cell r="E426">
            <v>1</v>
          </cell>
          <cell r="I426">
            <v>0.15</v>
          </cell>
          <cell r="J426">
            <v>0</v>
          </cell>
          <cell r="K426">
            <v>0.15</v>
          </cell>
          <cell r="P426">
            <v>2</v>
          </cell>
        </row>
        <row r="427">
          <cell r="B427" t="str">
            <v xml:space="preserve">XS </v>
          </cell>
          <cell r="C427">
            <v>1.25</v>
          </cell>
          <cell r="D427">
            <v>4.8499999999999996</v>
          </cell>
          <cell r="E427">
            <v>1</v>
          </cell>
          <cell r="I427">
            <v>0.13</v>
          </cell>
          <cell r="J427">
            <v>0.17</v>
          </cell>
          <cell r="K427">
            <v>0.30000000000000004</v>
          </cell>
          <cell r="P427">
            <v>2</v>
          </cell>
        </row>
        <row r="428">
          <cell r="B428" t="str">
            <v xml:space="preserve">XS </v>
          </cell>
          <cell r="C428">
            <v>1.25</v>
          </cell>
          <cell r="D428">
            <v>4.8499999999999996</v>
          </cell>
          <cell r="E428">
            <v>1</v>
          </cell>
          <cell r="I428">
            <v>0.13</v>
          </cell>
          <cell r="J428">
            <v>0.17</v>
          </cell>
          <cell r="K428">
            <v>0.30000000000000004</v>
          </cell>
          <cell r="P428">
            <v>2</v>
          </cell>
        </row>
        <row r="429">
          <cell r="B429" t="str">
            <v xml:space="preserve">XS </v>
          </cell>
          <cell r="C429">
            <v>1.25</v>
          </cell>
          <cell r="D429">
            <v>4.8499999999999996</v>
          </cell>
          <cell r="E429">
            <v>1</v>
          </cell>
          <cell r="I429">
            <v>0.13</v>
          </cell>
          <cell r="J429">
            <v>0.17</v>
          </cell>
          <cell r="K429">
            <v>0.30000000000000004</v>
          </cell>
          <cell r="P429">
            <v>2</v>
          </cell>
        </row>
        <row r="430">
          <cell r="B430" t="str">
            <v xml:space="preserve">XS </v>
          </cell>
          <cell r="C430">
            <v>1.5</v>
          </cell>
          <cell r="D430">
            <v>5.08</v>
          </cell>
          <cell r="E430">
            <v>1</v>
          </cell>
          <cell r="I430">
            <v>0.15</v>
          </cell>
          <cell r="J430">
            <v>0.15</v>
          </cell>
          <cell r="K430">
            <v>0.3</v>
          </cell>
          <cell r="P430">
            <v>2</v>
          </cell>
        </row>
        <row r="431">
          <cell r="B431" t="str">
            <v xml:space="preserve">XS </v>
          </cell>
          <cell r="C431">
            <v>1.5</v>
          </cell>
          <cell r="D431">
            <v>5.08</v>
          </cell>
          <cell r="E431">
            <v>1</v>
          </cell>
          <cell r="I431">
            <v>0.15</v>
          </cell>
          <cell r="J431">
            <v>0.15</v>
          </cell>
          <cell r="K431">
            <v>0.3</v>
          </cell>
          <cell r="P431">
            <v>2</v>
          </cell>
        </row>
        <row r="432">
          <cell r="B432" t="str">
            <v xml:space="preserve">XS </v>
          </cell>
          <cell r="C432">
            <v>1.5</v>
          </cell>
          <cell r="D432">
            <v>5.08</v>
          </cell>
          <cell r="E432">
            <v>1</v>
          </cell>
          <cell r="I432">
            <v>0.15</v>
          </cell>
          <cell r="J432">
            <v>0.15</v>
          </cell>
          <cell r="K432">
            <v>0.3</v>
          </cell>
          <cell r="P432">
            <v>2</v>
          </cell>
        </row>
        <row r="433">
          <cell r="B433" t="str">
            <v xml:space="preserve">XS </v>
          </cell>
          <cell r="C433">
            <v>2</v>
          </cell>
          <cell r="D433">
            <v>5.54</v>
          </cell>
          <cell r="E433">
            <v>1</v>
          </cell>
          <cell r="I433">
            <v>0.2</v>
          </cell>
          <cell r="J433">
            <v>0.25</v>
          </cell>
          <cell r="K433">
            <v>0.45</v>
          </cell>
          <cell r="P433">
            <v>2</v>
          </cell>
        </row>
        <row r="434">
          <cell r="B434" t="str">
            <v xml:space="preserve">XS </v>
          </cell>
          <cell r="C434">
            <v>2</v>
          </cell>
          <cell r="D434">
            <v>5.54</v>
          </cell>
          <cell r="E434">
            <v>1</v>
          </cell>
          <cell r="I434">
            <v>0.2</v>
          </cell>
          <cell r="J434">
            <v>0.25</v>
          </cell>
          <cell r="K434">
            <v>0.45</v>
          </cell>
          <cell r="P434">
            <v>2</v>
          </cell>
        </row>
        <row r="435">
          <cell r="B435" t="str">
            <v xml:space="preserve">XS </v>
          </cell>
          <cell r="C435">
            <v>2</v>
          </cell>
          <cell r="D435">
            <v>5.54</v>
          </cell>
          <cell r="E435">
            <v>1</v>
          </cell>
          <cell r="I435">
            <v>0.2</v>
          </cell>
          <cell r="J435">
            <v>0.25</v>
          </cell>
          <cell r="K435">
            <v>0.45</v>
          </cell>
          <cell r="P435">
            <v>2</v>
          </cell>
        </row>
        <row r="436">
          <cell r="B436" t="str">
            <v xml:space="preserve">XS </v>
          </cell>
          <cell r="C436">
            <v>2.5</v>
          </cell>
          <cell r="D436">
            <v>7.01</v>
          </cell>
          <cell r="E436">
            <v>1</v>
          </cell>
          <cell r="I436">
            <v>0.25</v>
          </cell>
          <cell r="J436">
            <v>0.5</v>
          </cell>
          <cell r="K436">
            <v>0.75</v>
          </cell>
          <cell r="P436">
            <v>2</v>
          </cell>
        </row>
        <row r="437">
          <cell r="B437" t="str">
            <v xml:space="preserve">XS </v>
          </cell>
          <cell r="C437">
            <v>3</v>
          </cell>
          <cell r="D437">
            <v>7.62</v>
          </cell>
          <cell r="E437">
            <v>1</v>
          </cell>
          <cell r="I437">
            <v>0.3</v>
          </cell>
          <cell r="J437">
            <v>0.6</v>
          </cell>
          <cell r="K437">
            <v>0.89999999999999991</v>
          </cell>
          <cell r="P437">
            <v>2</v>
          </cell>
        </row>
        <row r="438">
          <cell r="B438" t="str">
            <v xml:space="preserve">XS </v>
          </cell>
          <cell r="C438">
            <v>3.5</v>
          </cell>
          <cell r="D438">
            <v>8.08</v>
          </cell>
          <cell r="E438">
            <v>1</v>
          </cell>
          <cell r="I438">
            <v>0.35</v>
          </cell>
          <cell r="J438">
            <v>0.85</v>
          </cell>
          <cell r="K438">
            <v>1.2</v>
          </cell>
          <cell r="P438">
            <v>3</v>
          </cell>
        </row>
        <row r="439">
          <cell r="B439" t="str">
            <v xml:space="preserve">XS </v>
          </cell>
          <cell r="C439">
            <v>4</v>
          </cell>
          <cell r="D439">
            <v>8.56</v>
          </cell>
          <cell r="E439">
            <v>1</v>
          </cell>
          <cell r="I439">
            <v>0.41</v>
          </cell>
          <cell r="J439">
            <v>0.93</v>
          </cell>
          <cell r="K439">
            <v>1.34</v>
          </cell>
          <cell r="P439">
            <v>3</v>
          </cell>
        </row>
        <row r="440">
          <cell r="B440" t="str">
            <v xml:space="preserve">XS </v>
          </cell>
          <cell r="C440">
            <v>5</v>
          </cell>
          <cell r="D440">
            <v>9.5299999999999994</v>
          </cell>
          <cell r="E440">
            <v>1</v>
          </cell>
          <cell r="I440">
            <v>0.51</v>
          </cell>
          <cell r="J440">
            <v>1.59</v>
          </cell>
          <cell r="K440">
            <v>2.1</v>
          </cell>
          <cell r="P440">
            <v>4</v>
          </cell>
        </row>
        <row r="441">
          <cell r="B441" t="str">
            <v xml:space="preserve">XS </v>
          </cell>
          <cell r="C441">
            <v>6</v>
          </cell>
          <cell r="D441">
            <v>10.97</v>
          </cell>
          <cell r="E441">
            <v>1.25</v>
          </cell>
          <cell r="I441">
            <v>0.61</v>
          </cell>
          <cell r="J441">
            <v>2.69</v>
          </cell>
          <cell r="K441">
            <v>3.3</v>
          </cell>
          <cell r="P441">
            <v>4</v>
          </cell>
        </row>
        <row r="442">
          <cell r="B442" t="str">
            <v xml:space="preserve">XS </v>
          </cell>
          <cell r="C442">
            <v>8</v>
          </cell>
          <cell r="D442">
            <v>12.7</v>
          </cell>
          <cell r="E442">
            <v>1.25</v>
          </cell>
          <cell r="I442">
            <v>0.81</v>
          </cell>
          <cell r="J442">
            <v>4.58</v>
          </cell>
          <cell r="K442">
            <v>5.3900000000000006</v>
          </cell>
          <cell r="P442">
            <v>4</v>
          </cell>
        </row>
        <row r="443">
          <cell r="B443" t="str">
            <v xml:space="preserve">XS </v>
          </cell>
          <cell r="C443">
            <v>10</v>
          </cell>
          <cell r="D443">
            <v>12.7</v>
          </cell>
          <cell r="E443">
            <v>1.25</v>
          </cell>
          <cell r="I443">
            <v>1.01</v>
          </cell>
          <cell r="J443">
            <v>5.74</v>
          </cell>
          <cell r="K443">
            <v>6.75</v>
          </cell>
          <cell r="P443">
            <v>4</v>
          </cell>
        </row>
        <row r="444">
          <cell r="B444" t="str">
            <v xml:space="preserve">XS </v>
          </cell>
          <cell r="C444">
            <v>12</v>
          </cell>
          <cell r="D444">
            <v>12.7</v>
          </cell>
          <cell r="E444">
            <v>1.25</v>
          </cell>
          <cell r="I444">
            <v>1.22</v>
          </cell>
          <cell r="J444">
            <v>6.73</v>
          </cell>
          <cell r="K444">
            <v>7.95</v>
          </cell>
          <cell r="P444">
            <v>6</v>
          </cell>
        </row>
        <row r="445">
          <cell r="B445" t="str">
            <v xml:space="preserve">XS </v>
          </cell>
          <cell r="C445">
            <v>14</v>
          </cell>
          <cell r="D445">
            <v>12.7</v>
          </cell>
          <cell r="E445">
            <v>1.25</v>
          </cell>
          <cell r="I445">
            <v>1.42</v>
          </cell>
          <cell r="J445">
            <v>7.28</v>
          </cell>
          <cell r="K445">
            <v>8.6999999999999993</v>
          </cell>
          <cell r="P445">
            <v>6</v>
          </cell>
        </row>
        <row r="446">
          <cell r="B446" t="str">
            <v xml:space="preserve">XS </v>
          </cell>
          <cell r="C446">
            <v>16</v>
          </cell>
          <cell r="D446">
            <v>12.7</v>
          </cell>
          <cell r="E446">
            <v>1.25</v>
          </cell>
          <cell r="I446">
            <v>1.62</v>
          </cell>
          <cell r="J446">
            <v>8.42</v>
          </cell>
          <cell r="K446">
            <v>10.039999999999999</v>
          </cell>
          <cell r="P446">
            <v>6</v>
          </cell>
        </row>
        <row r="447">
          <cell r="B447" t="str">
            <v xml:space="preserve">XS </v>
          </cell>
          <cell r="C447">
            <v>18</v>
          </cell>
          <cell r="D447">
            <v>12.7</v>
          </cell>
          <cell r="E447">
            <v>1.25</v>
          </cell>
          <cell r="I447">
            <v>1.82</v>
          </cell>
          <cell r="J447">
            <v>9.42</v>
          </cell>
          <cell r="K447">
            <v>11.24</v>
          </cell>
          <cell r="P447">
            <v>6</v>
          </cell>
        </row>
        <row r="448">
          <cell r="B448" t="str">
            <v xml:space="preserve">XS </v>
          </cell>
          <cell r="C448">
            <v>20</v>
          </cell>
          <cell r="D448">
            <v>12.7</v>
          </cell>
          <cell r="E448">
            <v>1.25</v>
          </cell>
          <cell r="I448">
            <v>2.0299999999999998</v>
          </cell>
          <cell r="J448">
            <v>10.42</v>
          </cell>
          <cell r="K448">
            <v>12.45</v>
          </cell>
          <cell r="P448">
            <v>7</v>
          </cell>
        </row>
        <row r="449">
          <cell r="B449" t="str">
            <v xml:space="preserve">XS </v>
          </cell>
          <cell r="C449">
            <v>22</v>
          </cell>
          <cell r="D449">
            <v>12.7</v>
          </cell>
          <cell r="E449">
            <v>1.25</v>
          </cell>
          <cell r="I449">
            <v>2.23</v>
          </cell>
          <cell r="J449">
            <v>11.72</v>
          </cell>
          <cell r="K449">
            <v>13.950000000000001</v>
          </cell>
          <cell r="P449">
            <v>8</v>
          </cell>
        </row>
        <row r="450">
          <cell r="B450" t="str">
            <v xml:space="preserve">XS </v>
          </cell>
          <cell r="C450">
            <v>24</v>
          </cell>
          <cell r="D450">
            <v>12.7</v>
          </cell>
          <cell r="E450">
            <v>1.25</v>
          </cell>
          <cell r="I450">
            <v>2.4300000000000002</v>
          </cell>
          <cell r="J450">
            <v>12.57</v>
          </cell>
          <cell r="K450">
            <v>15</v>
          </cell>
          <cell r="P450">
            <v>8</v>
          </cell>
        </row>
        <row r="451">
          <cell r="B451" t="str">
            <v xml:space="preserve">XS </v>
          </cell>
          <cell r="C451">
            <v>26</v>
          </cell>
          <cell r="D451">
            <v>12.7</v>
          </cell>
          <cell r="E451">
            <v>1.25</v>
          </cell>
          <cell r="I451">
            <v>2.64</v>
          </cell>
          <cell r="J451">
            <v>13.86</v>
          </cell>
          <cell r="K451">
            <v>16.5</v>
          </cell>
          <cell r="P451">
            <v>9</v>
          </cell>
        </row>
        <row r="452">
          <cell r="B452" t="str">
            <v xml:space="preserve">XS </v>
          </cell>
          <cell r="C452">
            <v>28</v>
          </cell>
          <cell r="D452">
            <v>12.7</v>
          </cell>
          <cell r="E452">
            <v>1.25</v>
          </cell>
          <cell r="I452">
            <v>2.84</v>
          </cell>
          <cell r="J452">
            <v>15.16</v>
          </cell>
          <cell r="K452">
            <v>18</v>
          </cell>
          <cell r="P452">
            <v>9</v>
          </cell>
        </row>
        <row r="453">
          <cell r="B453" t="str">
            <v xml:space="preserve">XS </v>
          </cell>
          <cell r="C453">
            <v>30</v>
          </cell>
          <cell r="D453">
            <v>12.7</v>
          </cell>
          <cell r="E453">
            <v>1.25</v>
          </cell>
          <cell r="I453">
            <v>3.04</v>
          </cell>
          <cell r="J453">
            <v>16.45</v>
          </cell>
          <cell r="K453">
            <v>19.489999999999998</v>
          </cell>
          <cell r="P453">
            <v>10</v>
          </cell>
        </row>
        <row r="454">
          <cell r="B454" t="str">
            <v xml:space="preserve">XS </v>
          </cell>
          <cell r="C454">
            <v>32</v>
          </cell>
          <cell r="D454">
            <v>12.7</v>
          </cell>
          <cell r="E454">
            <v>1.25</v>
          </cell>
          <cell r="I454">
            <v>3.24</v>
          </cell>
          <cell r="J454">
            <v>17.75</v>
          </cell>
          <cell r="K454">
            <v>20.990000000000002</v>
          </cell>
          <cell r="P454">
            <v>11</v>
          </cell>
        </row>
        <row r="455">
          <cell r="B455" t="str">
            <v xml:space="preserve">XS </v>
          </cell>
          <cell r="C455">
            <v>34</v>
          </cell>
          <cell r="D455">
            <v>12.7</v>
          </cell>
          <cell r="E455">
            <v>1.25</v>
          </cell>
          <cell r="I455">
            <v>3.45</v>
          </cell>
          <cell r="J455">
            <v>18.54</v>
          </cell>
          <cell r="K455">
            <v>21.99</v>
          </cell>
          <cell r="P455">
            <v>12</v>
          </cell>
        </row>
        <row r="456">
          <cell r="B456" t="str">
            <v xml:space="preserve">XS </v>
          </cell>
          <cell r="C456">
            <v>36</v>
          </cell>
          <cell r="D456">
            <v>12.7</v>
          </cell>
          <cell r="E456">
            <v>1.25</v>
          </cell>
          <cell r="I456">
            <v>3.65</v>
          </cell>
          <cell r="J456">
            <v>18.84</v>
          </cell>
          <cell r="K456">
            <v>22.49</v>
          </cell>
          <cell r="P456">
            <v>12</v>
          </cell>
        </row>
        <row r="457">
          <cell r="B457" t="str">
            <v xml:space="preserve">XS </v>
          </cell>
          <cell r="C457">
            <v>38</v>
          </cell>
          <cell r="D457">
            <v>12.7</v>
          </cell>
          <cell r="E457">
            <v>1.25</v>
          </cell>
          <cell r="I457">
            <v>3.85</v>
          </cell>
          <cell r="J457">
            <v>19.89</v>
          </cell>
          <cell r="K457">
            <v>23.740000000000002</v>
          </cell>
          <cell r="P457">
            <v>13</v>
          </cell>
        </row>
        <row r="458">
          <cell r="B458" t="str">
            <v xml:space="preserve">XS </v>
          </cell>
          <cell r="C458">
            <v>40</v>
          </cell>
          <cell r="D458">
            <v>12.7</v>
          </cell>
          <cell r="E458">
            <v>1.25</v>
          </cell>
          <cell r="I458">
            <v>4.0599999999999996</v>
          </cell>
          <cell r="J458">
            <v>21.66</v>
          </cell>
          <cell r="K458">
            <v>25.72</v>
          </cell>
          <cell r="P458">
            <v>14</v>
          </cell>
        </row>
        <row r="459">
          <cell r="B459" t="str">
            <v xml:space="preserve">XS </v>
          </cell>
          <cell r="C459">
            <v>42</v>
          </cell>
          <cell r="D459">
            <v>12.7</v>
          </cell>
          <cell r="E459">
            <v>1.25</v>
          </cell>
          <cell r="I459">
            <v>4.26</v>
          </cell>
          <cell r="J459">
            <v>22.74</v>
          </cell>
          <cell r="K459">
            <v>27</v>
          </cell>
          <cell r="P459">
            <v>14</v>
          </cell>
        </row>
        <row r="460">
          <cell r="B460" t="str">
            <v xml:space="preserve">XS </v>
          </cell>
          <cell r="C460">
            <v>44</v>
          </cell>
          <cell r="D460">
            <v>12.7</v>
          </cell>
          <cell r="E460">
            <v>1.25</v>
          </cell>
          <cell r="I460">
            <v>4.47</v>
          </cell>
          <cell r="J460">
            <v>27.16</v>
          </cell>
          <cell r="K460">
            <v>31.63</v>
          </cell>
          <cell r="P460">
            <v>15</v>
          </cell>
        </row>
        <row r="461">
          <cell r="B461" t="str">
            <v xml:space="preserve">XS </v>
          </cell>
          <cell r="C461">
            <v>46</v>
          </cell>
          <cell r="D461">
            <v>12.7</v>
          </cell>
          <cell r="E461">
            <v>1.25</v>
          </cell>
          <cell r="I461">
            <v>4.67</v>
          </cell>
          <cell r="J461">
            <v>28.4</v>
          </cell>
          <cell r="K461">
            <v>33.07</v>
          </cell>
          <cell r="P461">
            <v>16</v>
          </cell>
        </row>
        <row r="462">
          <cell r="B462" t="str">
            <v xml:space="preserve">XS </v>
          </cell>
          <cell r="C462">
            <v>48</v>
          </cell>
          <cell r="D462">
            <v>12.7</v>
          </cell>
          <cell r="E462">
            <v>1.25</v>
          </cell>
          <cell r="I462">
            <v>4.87</v>
          </cell>
          <cell r="J462">
            <v>29.63</v>
          </cell>
          <cell r="K462">
            <v>34.5</v>
          </cell>
          <cell r="P462">
            <v>16</v>
          </cell>
        </row>
        <row r="463">
          <cell r="B463" t="str">
            <v>XXS</v>
          </cell>
          <cell r="C463">
            <v>0.5</v>
          </cell>
          <cell r="D463">
            <v>7.47</v>
          </cell>
          <cell r="E463">
            <v>1</v>
          </cell>
          <cell r="I463">
            <v>7.0000000000000007E-2</v>
          </cell>
          <cell r="J463">
            <v>0.23</v>
          </cell>
          <cell r="K463">
            <v>0.30000000000000004</v>
          </cell>
          <cell r="P463">
            <v>2</v>
          </cell>
        </row>
        <row r="464">
          <cell r="B464" t="str">
            <v>XXS</v>
          </cell>
          <cell r="C464">
            <v>0.5</v>
          </cell>
          <cell r="D464">
            <v>7.47</v>
          </cell>
          <cell r="E464">
            <v>1</v>
          </cell>
          <cell r="I464">
            <v>7.0000000000000007E-2</v>
          </cell>
          <cell r="J464">
            <v>0.23</v>
          </cell>
          <cell r="K464">
            <v>0.30000000000000004</v>
          </cell>
          <cell r="P464">
            <v>2</v>
          </cell>
        </row>
        <row r="465">
          <cell r="B465" t="str">
            <v>XXS</v>
          </cell>
          <cell r="C465">
            <v>0.5</v>
          </cell>
          <cell r="D465">
            <v>7.47</v>
          </cell>
          <cell r="E465">
            <v>1</v>
          </cell>
          <cell r="I465">
            <v>7.0000000000000007E-2</v>
          </cell>
          <cell r="J465">
            <v>0.23</v>
          </cell>
          <cell r="K465">
            <v>0.30000000000000004</v>
          </cell>
          <cell r="P465">
            <v>2</v>
          </cell>
        </row>
        <row r="466">
          <cell r="B466" t="str">
            <v>XXS</v>
          </cell>
          <cell r="C466">
            <v>0.75</v>
          </cell>
          <cell r="D466">
            <v>7.82</v>
          </cell>
          <cell r="E466">
            <v>1</v>
          </cell>
          <cell r="I466">
            <v>0.08</v>
          </cell>
          <cell r="J466">
            <v>0.22</v>
          </cell>
          <cell r="K466">
            <v>0.3</v>
          </cell>
          <cell r="P466">
            <v>2</v>
          </cell>
        </row>
        <row r="467">
          <cell r="B467" t="str">
            <v>XXS</v>
          </cell>
          <cell r="C467">
            <v>0.75</v>
          </cell>
          <cell r="D467">
            <v>7.82</v>
          </cell>
          <cell r="E467">
            <v>1</v>
          </cell>
          <cell r="I467">
            <v>0.08</v>
          </cell>
          <cell r="J467">
            <v>0.22</v>
          </cell>
          <cell r="K467">
            <v>0.3</v>
          </cell>
          <cell r="P467">
            <v>2</v>
          </cell>
        </row>
        <row r="468">
          <cell r="B468" t="str">
            <v>XXS</v>
          </cell>
          <cell r="C468">
            <v>0.75</v>
          </cell>
          <cell r="D468">
            <v>7.82</v>
          </cell>
          <cell r="E468">
            <v>1</v>
          </cell>
          <cell r="I468">
            <v>0.08</v>
          </cell>
          <cell r="J468">
            <v>0.22</v>
          </cell>
          <cell r="K468">
            <v>0.3</v>
          </cell>
          <cell r="P468">
            <v>2</v>
          </cell>
        </row>
        <row r="469">
          <cell r="B469" t="str">
            <v>XXS</v>
          </cell>
          <cell r="C469">
            <v>1</v>
          </cell>
          <cell r="D469">
            <v>9.09</v>
          </cell>
          <cell r="E469">
            <v>1</v>
          </cell>
          <cell r="I469">
            <v>0.1</v>
          </cell>
          <cell r="J469">
            <v>0.5</v>
          </cell>
          <cell r="K469">
            <v>0.6</v>
          </cell>
          <cell r="P469">
            <v>2</v>
          </cell>
        </row>
        <row r="470">
          <cell r="B470" t="str">
            <v>XXS</v>
          </cell>
          <cell r="C470">
            <v>1</v>
          </cell>
          <cell r="D470">
            <v>9.09</v>
          </cell>
          <cell r="E470">
            <v>1</v>
          </cell>
          <cell r="I470">
            <v>0.1</v>
          </cell>
          <cell r="J470">
            <v>0.5</v>
          </cell>
          <cell r="K470">
            <v>0.6</v>
          </cell>
          <cell r="P470">
            <v>2</v>
          </cell>
        </row>
        <row r="471">
          <cell r="B471" t="str">
            <v>XXS</v>
          </cell>
          <cell r="C471">
            <v>1</v>
          </cell>
          <cell r="D471">
            <v>9.09</v>
          </cell>
          <cell r="E471">
            <v>1</v>
          </cell>
          <cell r="I471">
            <v>0.1</v>
          </cell>
          <cell r="J471">
            <v>0.5</v>
          </cell>
          <cell r="K471">
            <v>0.6</v>
          </cell>
          <cell r="P471">
            <v>2</v>
          </cell>
        </row>
        <row r="472">
          <cell r="B472" t="str">
            <v>XXS</v>
          </cell>
          <cell r="C472">
            <v>1.25</v>
          </cell>
          <cell r="D472">
            <v>9.6999999999999993</v>
          </cell>
          <cell r="E472">
            <v>1</v>
          </cell>
          <cell r="I472">
            <v>0.13</v>
          </cell>
          <cell r="J472">
            <v>0.67</v>
          </cell>
          <cell r="K472">
            <v>0.8</v>
          </cell>
          <cell r="P472">
            <v>2</v>
          </cell>
        </row>
        <row r="473">
          <cell r="B473" t="str">
            <v>XXS</v>
          </cell>
          <cell r="C473">
            <v>1.25</v>
          </cell>
          <cell r="D473">
            <v>9.6999999999999993</v>
          </cell>
          <cell r="E473">
            <v>1</v>
          </cell>
          <cell r="I473">
            <v>0.13</v>
          </cell>
          <cell r="J473">
            <v>0.67</v>
          </cell>
          <cell r="K473">
            <v>0.8</v>
          </cell>
          <cell r="P473">
            <v>2</v>
          </cell>
        </row>
        <row r="474">
          <cell r="B474" t="str">
            <v>XXS</v>
          </cell>
          <cell r="C474">
            <v>1.25</v>
          </cell>
          <cell r="D474">
            <v>9.6999999999999993</v>
          </cell>
          <cell r="E474">
            <v>1</v>
          </cell>
          <cell r="I474">
            <v>0.13</v>
          </cell>
          <cell r="J474">
            <v>0.67</v>
          </cell>
          <cell r="K474">
            <v>0.8</v>
          </cell>
          <cell r="P474">
            <v>2</v>
          </cell>
        </row>
        <row r="475">
          <cell r="B475" t="str">
            <v>XXS</v>
          </cell>
          <cell r="C475">
            <v>1.5</v>
          </cell>
          <cell r="D475">
            <v>10.15</v>
          </cell>
          <cell r="E475">
            <v>1.25</v>
          </cell>
          <cell r="I475">
            <v>0.15</v>
          </cell>
          <cell r="J475">
            <v>0.75</v>
          </cell>
          <cell r="K475">
            <v>0.9</v>
          </cell>
          <cell r="P475">
            <v>2</v>
          </cell>
        </row>
        <row r="476">
          <cell r="B476" t="str">
            <v>XXS</v>
          </cell>
          <cell r="C476">
            <v>1.5</v>
          </cell>
          <cell r="D476">
            <v>10.15</v>
          </cell>
          <cell r="E476">
            <v>1.25</v>
          </cell>
          <cell r="I476">
            <v>0.15</v>
          </cell>
          <cell r="J476">
            <v>0.75</v>
          </cell>
          <cell r="K476">
            <v>0.9</v>
          </cell>
          <cell r="P476">
            <v>2</v>
          </cell>
        </row>
        <row r="477">
          <cell r="B477" t="str">
            <v>XXS</v>
          </cell>
          <cell r="C477">
            <v>1.5</v>
          </cell>
          <cell r="D477">
            <v>10.15</v>
          </cell>
          <cell r="E477">
            <v>1.25</v>
          </cell>
          <cell r="I477">
            <v>0.15</v>
          </cell>
          <cell r="J477">
            <v>0.75</v>
          </cell>
          <cell r="K477">
            <v>0.9</v>
          </cell>
          <cell r="P477">
            <v>2</v>
          </cell>
        </row>
        <row r="478">
          <cell r="B478" t="str">
            <v>XXS</v>
          </cell>
          <cell r="C478">
            <v>2</v>
          </cell>
          <cell r="D478">
            <v>11.07</v>
          </cell>
          <cell r="E478">
            <v>1.25</v>
          </cell>
          <cell r="I478">
            <v>0.2</v>
          </cell>
          <cell r="J478">
            <v>1</v>
          </cell>
          <cell r="K478">
            <v>1.2</v>
          </cell>
          <cell r="P478">
            <v>4</v>
          </cell>
        </row>
        <row r="479">
          <cell r="B479" t="str">
            <v>XXS</v>
          </cell>
          <cell r="C479">
            <v>2</v>
          </cell>
          <cell r="D479">
            <v>11.07</v>
          </cell>
          <cell r="E479">
            <v>1.25</v>
          </cell>
          <cell r="I479">
            <v>0.2</v>
          </cell>
          <cell r="J479">
            <v>1</v>
          </cell>
          <cell r="K479">
            <v>1.2</v>
          </cell>
          <cell r="P479">
            <v>4</v>
          </cell>
        </row>
        <row r="480">
          <cell r="B480" t="str">
            <v>XXS</v>
          </cell>
          <cell r="C480">
            <v>2</v>
          </cell>
          <cell r="D480">
            <v>11.07</v>
          </cell>
          <cell r="E480">
            <v>1.25</v>
          </cell>
          <cell r="I480">
            <v>0.2</v>
          </cell>
          <cell r="J480">
            <v>1</v>
          </cell>
          <cell r="K480">
            <v>1.2</v>
          </cell>
          <cell r="P480">
            <v>4</v>
          </cell>
        </row>
        <row r="481">
          <cell r="B481" t="str">
            <v>XXS</v>
          </cell>
          <cell r="C481">
            <v>2.5</v>
          </cell>
          <cell r="D481">
            <v>14.02</v>
          </cell>
          <cell r="E481">
            <v>1.25</v>
          </cell>
          <cell r="I481">
            <v>0.25</v>
          </cell>
          <cell r="J481">
            <v>1.7</v>
          </cell>
          <cell r="K481">
            <v>1.95</v>
          </cell>
          <cell r="P481">
            <v>4</v>
          </cell>
        </row>
        <row r="482">
          <cell r="B482" t="str">
            <v>XXS</v>
          </cell>
          <cell r="C482">
            <v>3</v>
          </cell>
          <cell r="D482">
            <v>15.24</v>
          </cell>
          <cell r="E482">
            <v>1.5</v>
          </cell>
          <cell r="I482">
            <v>0.3</v>
          </cell>
          <cell r="J482">
            <v>2.39</v>
          </cell>
          <cell r="K482">
            <v>2.69</v>
          </cell>
          <cell r="P482">
            <v>4</v>
          </cell>
        </row>
        <row r="483">
          <cell r="B483" t="str">
            <v>XXS</v>
          </cell>
          <cell r="C483">
            <v>4</v>
          </cell>
          <cell r="D483">
            <v>17.12</v>
          </cell>
          <cell r="E483">
            <v>1.5</v>
          </cell>
          <cell r="I483">
            <v>0.41</v>
          </cell>
          <cell r="J483">
            <v>4.09</v>
          </cell>
          <cell r="K483">
            <v>4.5</v>
          </cell>
          <cell r="P483">
            <v>4</v>
          </cell>
        </row>
        <row r="484">
          <cell r="B484" t="str">
            <v>XXS</v>
          </cell>
          <cell r="C484">
            <v>5</v>
          </cell>
          <cell r="D484">
            <v>19.05</v>
          </cell>
          <cell r="E484">
            <v>2</v>
          </cell>
          <cell r="I484">
            <v>0.51</v>
          </cell>
          <cell r="J484">
            <v>4.43</v>
          </cell>
          <cell r="K484">
            <v>4.9399999999999995</v>
          </cell>
          <cell r="P484">
            <v>4</v>
          </cell>
        </row>
        <row r="485">
          <cell r="B485" t="str">
            <v>XXS</v>
          </cell>
          <cell r="C485">
            <v>6</v>
          </cell>
          <cell r="D485">
            <v>21.95</v>
          </cell>
          <cell r="E485">
            <v>2</v>
          </cell>
          <cell r="I485">
            <v>0.61</v>
          </cell>
          <cell r="J485">
            <v>8.09</v>
          </cell>
          <cell r="K485">
            <v>8.6999999999999993</v>
          </cell>
          <cell r="P485">
            <v>4</v>
          </cell>
        </row>
        <row r="486">
          <cell r="B486" t="str">
            <v>XXS</v>
          </cell>
          <cell r="C486">
            <v>8</v>
          </cell>
          <cell r="D486">
            <v>22.23</v>
          </cell>
          <cell r="E486">
            <v>2</v>
          </cell>
          <cell r="I486">
            <v>0.81</v>
          </cell>
          <cell r="J486">
            <v>11.49</v>
          </cell>
          <cell r="K486">
            <v>12.3</v>
          </cell>
          <cell r="P486">
            <v>4</v>
          </cell>
        </row>
        <row r="487">
          <cell r="B487" t="str">
            <v>XXS</v>
          </cell>
          <cell r="C487">
            <v>10</v>
          </cell>
          <cell r="D487">
            <v>25.4</v>
          </cell>
          <cell r="E487" t="str">
            <v>N</v>
          </cell>
          <cell r="I487">
            <v>1.01</v>
          </cell>
          <cell r="J487">
            <v>18.489999999999998</v>
          </cell>
          <cell r="K487">
            <v>19.5</v>
          </cell>
          <cell r="P487">
            <v>4</v>
          </cell>
        </row>
        <row r="488">
          <cell r="B488" t="str">
            <v>XXS</v>
          </cell>
          <cell r="C488">
            <v>12</v>
          </cell>
          <cell r="D488">
            <v>25.4</v>
          </cell>
          <cell r="E488" t="str">
            <v>N</v>
          </cell>
          <cell r="I488">
            <v>1.22</v>
          </cell>
          <cell r="J488">
            <v>21.27</v>
          </cell>
          <cell r="K488">
            <v>22.49</v>
          </cell>
          <cell r="P488">
            <v>6</v>
          </cell>
        </row>
        <row r="489">
          <cell r="B489">
            <v>8.73</v>
          </cell>
          <cell r="C489">
            <v>64</v>
          </cell>
          <cell r="D489">
            <v>8.73</v>
          </cell>
          <cell r="E489">
            <v>1</v>
          </cell>
          <cell r="I489">
            <v>6.49</v>
          </cell>
          <cell r="J489">
            <v>20.29</v>
          </cell>
          <cell r="K489">
            <v>26.78</v>
          </cell>
          <cell r="P489">
            <v>21</v>
          </cell>
        </row>
      </sheetData>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u toan duyet"/>
      <sheetName val="TONG HOP QT"/>
      <sheetName val="TONG HOP TBA"/>
      <sheetName val="CHI TIET TBA "/>
      <sheetName val="CHIET TINH TBA "/>
      <sheetName val="VL GC TU"/>
      <sheetName val="NC GC TU"/>
      <sheetName val="TONG HOP DZ 10KV"/>
      <sheetName val="CHI TIET DZ 10 KV"/>
      <sheetName val="CHIET TINH DZ 10 KV"/>
      <sheetName val="TONG HOP DZ 0,4 KV "/>
      <sheetName val="CHI TIET DZ 0,4 KV"/>
      <sheetName val="CHIET TINH DZ 0,4 KV "/>
      <sheetName val="CUOC 89 DZ 0,4 KV "/>
      <sheetName val="TONG HOP CCT"/>
      <sheetName val="CHI TIET CCT"/>
      <sheetName val="CHIET TINH CCT "/>
      <sheetName val="KL DT &amp; QT"/>
      <sheetName val="SAT"/>
      <sheetName val="BXTK"/>
      <sheetName val="MONG"/>
      <sheetName val="CUOC 89 CCT"/>
      <sheetName val="XL4Popp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5">
          <cell r="I5">
            <v>38410.812799999992</v>
          </cell>
        </row>
        <row r="13">
          <cell r="L13">
            <v>23206.5</v>
          </cell>
        </row>
        <row r="14">
          <cell r="L14">
            <v>21499.399999999998</v>
          </cell>
        </row>
        <row r="15">
          <cell r="L15">
            <v>23397.599999999999</v>
          </cell>
        </row>
        <row r="16">
          <cell r="L16">
            <v>46869.5</v>
          </cell>
        </row>
        <row r="17">
          <cell r="L17">
            <v>13965</v>
          </cell>
        </row>
        <row r="18">
          <cell r="L18">
            <v>33801.899999999994</v>
          </cell>
        </row>
      </sheetData>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i khoan"/>
      <sheetName val="So KT"/>
      <sheetName val="Module2"/>
      <sheetName val="Module1"/>
      <sheetName val="Module3"/>
      <sheetName val="Congty"/>
      <sheetName val="VPPN"/>
      <sheetName val="XN74"/>
      <sheetName val="XN54"/>
      <sheetName val="XN33"/>
      <sheetName val="NK96"/>
      <sheetName val="XL4Test5"/>
      <sheetName val="tong hop"/>
      <sheetName val="phan tich DG"/>
      <sheetName val="gia vat lieu"/>
      <sheetName val="gia xe may"/>
      <sheetName val="gia nhan cong"/>
      <sheetName val="Sheet2"/>
      <sheetName val="Sheet1"/>
      <sheetName val="00000000"/>
      <sheetName val="28-9"/>
      <sheetName val="27-9"/>
      <sheetName val="26-9"/>
      <sheetName val="25-9"/>
      <sheetName val="24-9"/>
      <sheetName val="23-9"/>
      <sheetName val="22-9"/>
      <sheetName val="21-9"/>
      <sheetName val="20-9"/>
      <sheetName val="19-9"/>
      <sheetName val="18-9"/>
      <sheetName val="17-9"/>
      <sheetName val="16-9"/>
      <sheetName val="15-9"/>
      <sheetName val="14-9"/>
      <sheetName val="13-9"/>
      <sheetName val="12-9"/>
      <sheetName val="11-9"/>
      <sheetName val="10-9"/>
      <sheetName val="9-9"/>
      <sheetName val="8-9"/>
      <sheetName val="7-9"/>
      <sheetName val="6-9"/>
      <sheetName val="5-9"/>
      <sheetName val="4-9"/>
      <sheetName val="3-9"/>
      <sheetName val="2-9"/>
      <sheetName val="1-9"/>
      <sheetName val="30-8"/>
      <sheetName val="29-8"/>
      <sheetName val="28-8"/>
      <sheetName val="27-8"/>
      <sheetName val="26-8"/>
      <sheetName val="25-8"/>
      <sheetName val="24-8"/>
      <sheetName val="23-8"/>
      <sheetName val="22-8"/>
      <sheetName val="21-8"/>
      <sheetName val="20-8"/>
      <sheetName val="19-8"/>
      <sheetName val="18-8"/>
      <sheetName val="17-8"/>
      <sheetName val="16-8"/>
      <sheetName val="15-8"/>
      <sheetName val="14-8"/>
      <sheetName val="13-8"/>
      <sheetName val="12-8"/>
      <sheetName val="11-8"/>
      <sheetName val="10-8"/>
      <sheetName val="9-8"/>
      <sheetName val="8-8"/>
      <sheetName val="7-8"/>
      <sheetName val="6-8"/>
      <sheetName val="5-8"/>
      <sheetName val="4-8"/>
      <sheetName val="03-8"/>
      <sheetName val="02-8"/>
      <sheetName val="01-8"/>
      <sheetName val="31-7"/>
      <sheetName val="30-7"/>
      <sheetName val="29-7"/>
      <sheetName val="28-7"/>
      <sheetName val="mau"/>
      <sheetName val="10000000"/>
      <sheetName val="TN"/>
      <sheetName val="ND"/>
      <sheetName val="VL"/>
      <sheetName val="Do Thi Tho M.M (1)"/>
      <sheetName val="Nguyen Van Ly M.M (2)"/>
      <sheetName val="Dinh Van Hai M.M (3)"/>
      <sheetName val="Tran Van Thai  M.M (4) "/>
      <sheetName val="Tran Thi lan  M.M (5) "/>
      <sheetName val="Pham Thi Thin  M.M (6)"/>
      <sheetName val="Pham Thi Thuong  M.M (7)"/>
      <sheetName val="le Thi Thuc  M.M (8)"/>
      <sheetName val="Ngo Van Nhan M.M (9)"/>
      <sheetName val="Le Tat Ve M.M (10)"/>
      <sheetName val="Le Tat Ve M.M (11)"/>
      <sheetName val="Le Thi Nhan M.M (12)"/>
      <sheetName val="Le Thi Nhan 12(2)"/>
      <sheetName val="Doan Van Chin 13(1)"/>
      <sheetName val="Doan Van Chin 13(2)"/>
      <sheetName val="Dinh Van Ranh 14(1)"/>
      <sheetName val="Nguyen Duy Lien 15(2)"/>
      <sheetName val="Le Huu Hanh 16(1)"/>
      <sheetName val="Le Huu Hanh 16(2)"/>
      <sheetName val="Le Tat Ve 17(2)"/>
      <sheetName val="Phung Thi Hien 18(1)"/>
      <sheetName val="Phung Thi Hien 18(2)"/>
      <sheetName val="Ngo Xuan Dap 19(2)"/>
      <sheetName val="Le Huu Hung 20(2)"/>
      <sheetName val="Le Tri An 21(2)"/>
      <sheetName val="Hoang Van Chuong 22(2)"/>
      <sheetName val="Le Thi Ly 23(2)"/>
      <sheetName val="Vu Dinh Tre 24(2)"/>
      <sheetName val="Le Huu Hoa 25(2)"/>
      <sheetName val="Le Tat Ve 26(2)"/>
      <sheetName val="Hoang Thi Binh 27(2)"/>
      <sheetName val="Hoang Thi Binh 28(2)"/>
      <sheetName val="Le Huu Thuy 29(2)"/>
      <sheetName val="Mau moi"/>
      <sheetName val="PV THIEU(2)"/>
      <sheetName val="NTMEN4(1)"/>
      <sheetName val="XL4Poppy"/>
      <sheetName val="MTL$-INTER"/>
      <sheetName val="400-415.37"/>
      <sheetName val="KL NR2"/>
      <sheetName val="NR2 565 PQ DQ"/>
      <sheetName val="565 DD"/>
      <sheetName val="M2-415.37"/>
      <sheetName val="Cong"/>
      <sheetName val="507 PQ"/>
      <sheetName val="507 DD"/>
      <sheetName val=" Subbase"/>
      <sheetName val="NR2"/>
      <sheetName val="DOAM0654CAS"/>
      <sheetName val="hold5"/>
      <sheetName val="hold6"/>
      <sheetName val="KQHDKD"/>
      <sheetName val="KHOI_DONG"/>
      <sheetName val="Inctiettk"/>
      <sheetName val="cd taikhoan"/>
      <sheetName val="NK_CHUNG"/>
      <sheetName val="CD_PSINH"/>
      <sheetName val="Sheet3"/>
      <sheetName val="CDKT"/>
      <sheetName val="MAKHACH"/>
      <sheetName val="TH_CNO"/>
      <sheetName val="THCP"/>
      <sheetName val="BQT"/>
      <sheetName val="RG"/>
      <sheetName val="BCVT"/>
      <sheetName val="BKHD"/>
      <sheetName val="GVL"/>
      <sheetName val="Phu cap"/>
      <sheetName val="phu cap nam"/>
      <sheetName val="Mau 1 PGD"/>
      <sheetName val="Mau 2PGD"/>
      <sheetName val="Mau 3 PGD"/>
      <sheetName val="mau so 01A"/>
      <sheetName val="mau so 2"/>
      <sheetName val="mau so 3"/>
      <sheetName val="PCCM"/>
      <sheetName val="NEW-PANEL"/>
      <sheetName val="tienluong"/>
      <sheetName val="C/ngty"/>
      <sheetName val=""/>
      <sheetName val="VC"/>
      <sheetName val="chitiet"/>
      <sheetName val="sat"/>
      <sheetName val="ptvt"/>
      <sheetName val="DI-ESTI"/>
      <sheetName val="Hoang Van Chuong _x0000_2(2)"/>
      <sheetName val="X_x0000_4Test5"/>
      <sheetName val="TT"/>
      <sheetName val="DI_ESTI"/>
      <sheetName val="Phung Thi HIen 18(2_x0009_"/>
      <sheetName val="Le Tri An 2_x0011_(2)"/>
      <sheetName val="H/ang Van Chuong 22(2)"/>
      <sheetName val="Le_x0000_Huu Hoa 25(2)"/>
      <sheetName val="klnd"/>
      <sheetName val="DTmd"/>
      <sheetName val="thnl"/>
      <sheetName val="htxl"/>
      <sheetName val="bvl"/>
      <sheetName val="kpct"/>
      <sheetName val="THKP"/>
      <sheetName val="Phung Thi HIen 18(2 "/>
      <sheetName val="Nguyen Duy Lien ႀ￸(2)"/>
      <sheetName val="Le Huu Thuy 2_x0019_(2)"/>
      <sheetName val="Le Tat Ve M.M (1ÿÿ"/>
      <sheetName val="Le ThÿÿNhan M.M (12)"/>
      <sheetName val="Le Thi Ly 23(2_x0009_"/>
      <sheetName val="DG chi tiet"/>
      <sheetName val="ଶᐭ8"/>
      <sheetName val="BTH phi"/>
      <sheetName val="BLT phi"/>
      <sheetName val="phi,le phi"/>
      <sheetName val="Bien Lai TON"/>
      <sheetName val="BCQT "/>
      <sheetName val="Giay di duong"/>
      <sheetName val="BC QT cua tung ap"/>
      <sheetName val="GIAO CHI TIEU THU QUY 07"/>
      <sheetName val="BANG TONG HOP GIAY NOP TIEN"/>
      <sheetName val="LIST"/>
      <sheetName val="Le?Huu Hoa 25(2)"/>
      <sheetName val="Hoang Van Chuong ?2(2)"/>
      <sheetName val="X?4Test5"/>
      <sheetName val="Nguyen Duy Lien ??(2)"/>
      <sheetName val="Tra_bang"/>
      <sheetName val="Truot_nen"/>
      <sheetName val="DD 10KV"/>
      <sheetName val="SPL4"/>
      <sheetName val="ma_pt"/>
      <sheetName val="XJ74"/>
      <sheetName val="Le"/>
      <sheetName val="??8"/>
      <sheetName val="NR2Ƞ565 PQ DQ"/>
      <sheetName val="tra-vat-lieu"/>
      <sheetName val="T11,12-2001"/>
      <sheetName val="General"/>
      <sheetName val="CSDL"/>
      <sheetName val="BK"/>
      <sheetName val="PNK"/>
      <sheetName val="PXK"/>
      <sheetName val="PTL"/>
      <sheetName val="NXT"/>
      <sheetName val="STH131"/>
      <sheetName val="MAU PX"/>
      <sheetName val="331"/>
      <sheetName val="PTDG"/>
      <sheetName val="SOKT-Q3CT"/>
      <sheetName val="Hoang Van Chuong "/>
      <sheetName val="X"/>
      <sheetName val="C_ngty"/>
      <sheetName val="H_ang Van Chuong 22(2)"/>
      <sheetName val="Nguyen Duy Lien __(2)"/>
      <sheetName val="Le_Huu Hoa 25(2)"/>
      <sheetName val="__8"/>
      <sheetName val="Hoang Van Chuong _2(2)"/>
      <sheetName val="X_4Test5"/>
      <sheetName val="Tai_khoan"/>
      <sheetName val="So_KT"/>
      <sheetName val="tong_hop"/>
      <sheetName val="phan_tich_DG"/>
      <sheetName val="gia_vat_lieu"/>
      <sheetName val="gia_xe_may"/>
      <sheetName val="gia_nhan_cong"/>
      <sheetName val="cd_taikhoan"/>
      <sheetName val="Do_Thi_Tho_M_M_(1)"/>
      <sheetName val="Nguyen_Van_Ly_M_M_(2)"/>
      <sheetName val="Dinh_Van_Hai_M_M_(3)"/>
      <sheetName val="Tran_Van_Thai__M_M_(4)_"/>
      <sheetName val="Tran_Thi_lan__M_M_(5)_"/>
      <sheetName val="Pham_Thi_Thin__M_M_(6)"/>
      <sheetName val="Pham_Thi_Thuong__M_M_(7)"/>
      <sheetName val="le_Thi_Thuc__M_M_(8)"/>
      <sheetName val="Ngo_Van_Nhan_M_M_(9)"/>
      <sheetName val="Le_Tat_Ve_M_M_(10)"/>
      <sheetName val="Le_Tat_Ve_M_M_(11)"/>
      <sheetName val="Le_Thi_Nhan_M_M_(12)"/>
      <sheetName val="Le_Thi_Nhan_12(2)"/>
      <sheetName val="Doan_Van_Chin_13(1)"/>
      <sheetName val="Doan_Van_Chin_13(2)"/>
      <sheetName val="Dinh_Van_Ranh_14(1)"/>
      <sheetName val="Nguyen_Duy_Lien_15(2)"/>
      <sheetName val="Le_Huu_Hanh_16(1)"/>
      <sheetName val="Le_Huu_Hanh_16(2)"/>
      <sheetName val="Le_Tat_Ve_17(2)"/>
      <sheetName val="Phung_Thi_Hien_18(1)"/>
      <sheetName val="Phung_Thi_Hien_18(2)"/>
      <sheetName val="Ngo_Xuan_Dap_19(2)"/>
      <sheetName val="Le_Huu_Hung_20(2)"/>
      <sheetName val="Le_Tri_An_21(2)"/>
      <sheetName val="Hoang_Van_Chuong_22(2)"/>
      <sheetName val="Le_Thi_Ly_23(2)"/>
      <sheetName val="Vu_Dinh_Tre_24(2)"/>
      <sheetName val="Le_Huu_Hoa_25(2)"/>
      <sheetName val="Le_Tat_Ve_26(2)"/>
      <sheetName val="Hoang_Thi_Binh_27(2)"/>
      <sheetName val="Hoang_Thi_Binh_28(2)"/>
      <sheetName val="Le_Huu_Thuy_29(2)"/>
      <sheetName val="Mau_moi"/>
      <sheetName val="PV_THIEU(2)"/>
      <sheetName val="400-415_37"/>
      <sheetName val="KL_NR2"/>
      <sheetName val="NR2_565_PQ_DQ"/>
      <sheetName val="565_DD"/>
      <sheetName val="M2-415_37"/>
      <sheetName val="507_PQ"/>
      <sheetName val="507_DD"/>
      <sheetName val="_Subbase"/>
      <sheetName val="Phu_cap"/>
      <sheetName val="phu_cap_nam"/>
      <sheetName val="Mau_1_PGD"/>
      <sheetName val="Mau_2PGD"/>
      <sheetName val="Mau_3_PGD"/>
      <sheetName val="mau_so_01A"/>
      <sheetName val="mau_so_2"/>
      <sheetName val="mau_so_3"/>
      <sheetName val="Le Thi Nha_x0000__x0000_f_x0000__x0001__x0000__x0000_"/>
      <sheetName val="_x0002__x0000_"/>
      <sheetName val="Girder"/>
      <sheetName val="LDC"/>
      <sheetName val="LDB"/>
      <sheetName val="LDA"/>
      <sheetName val="LD"/>
      <sheetName val="IBASE"/>
      <sheetName val="KEM NGHIEN GIA CONG"/>
      <sheetName val="13)8"/>
      <sheetName val="Le Thi Nha"/>
      <sheetName val="Le_x0000_Huu Hanh 16(1)"/>
      <sheetName val="Le Thi_x0000_Nhan M.M (12)"/>
      <sheetName val="Parem"/>
      <sheetName val="Sbq18"/>
      <sheetName val="_x0011_3-8"/>
      <sheetName val="Pham Thi Thuong  M.M (7i"/>
      <sheetName val="Le Heu Hoa 25(2_x0009_"/>
      <sheetName val="Hoang Thi Binh 08(2)"/>
      <sheetName val="THONG KE"/>
      <sheetName val="NHATKY"/>
      <sheetName val="DMTK"/>
      <sheetName val="Sheet26"/>
      <sheetName val="Book 1 Summary"/>
      <sheetName val="MïJule2"/>
      <sheetName val="ESTI."/>
      <sheetName val="Le Thi Ly 23(2 "/>
      <sheetName val="MTO REV.2(ARMOR)"/>
      <sheetName val="Module#"/>
      <sheetName val="_x0004_OAM0654CAS"/>
      <sheetName val="VL10KV"/>
      <sheetName val="TBA 250"/>
      <sheetName val="VL 0_4KV"/>
      <sheetName val="VLCong to"/>
      <sheetName val="FD"/>
      <sheetName val="GI"/>
      <sheetName val="EE (3)"/>
      <sheetName val="PAVEMENT"/>
      <sheetName val="TRAFFIC"/>
      <sheetName val="PR THIEU(2)"/>
      <sheetName val="Le Heu Hoa 25(2 "/>
      <sheetName val="Le Thi Nha??f?_x0001_??"/>
      <sheetName val="_x0002_?"/>
      <sheetName val="DANGBAN"/>
      <sheetName val="BDMTK"/>
      <sheetName val="SOKTMAY"/>
      <sheetName val="SUMMARY-BILL4"/>
      <sheetName val="400-015.37"/>
      <sheetName val="N61"/>
      <sheetName val="Chi Tiet"/>
      <sheetName val="tra_vat_lieu"/>
      <sheetName val="nhap theo ngay vao"/>
      <sheetName val="Le Thi"/>
      <sheetName val="Dinh nghia"/>
      <sheetName val="Pham ThiðThuong  M.M (7)"/>
      <sheetName val="Le Tat Ve M.M (19)"/>
      <sheetName val="SumSBU"/>
      <sheetName val="hgld5"/>
      <sheetName val="so chi tiet"/>
      <sheetName val="ctTBA"/>
      <sheetName val="DTCT"/>
      <sheetName val="NR2?565 PQ DQ"/>
      <sheetName val="KKKKKKKK"/>
      <sheetName val="Le?Huu Hanh 16(1)"/>
      <sheetName val="Le Thi?Nhan M.M (12)"/>
      <sheetName val="Le Thi Nha__f__x0001___"/>
      <sheetName val="_x0002__"/>
      <sheetName val="Pham T(i Thuong  M.M (7)"/>
      <sheetName val="MTO REV.0"/>
      <sheetName val="Le Thi Nha?f?_x0001_?"/>
      <sheetName val="Pham Thi(Thuong  M.M (7)"/>
      <sheetName val="ptdg "/>
      <sheetName val="ptke"/>
      <sheetName val="NR2_565 PQ DQ"/>
      <sheetName val="28-8_x0000__x0000__x0000__x0000__x0000__x0000__x0000__x0000__x0000__x0000__x0000__x0000_㢈ȣ_x0000__x0004__x0000__x0000__x0000__x0000__x0000__x0000_䴀ȣ_x0000__x0000__x0000_"/>
      <sheetName val="Le Thi Nha_f__x0001__"/>
      <sheetName val="DULIEU"/>
      <sheetName val="Doan Van ࡃhin 13(1)"/>
      <sheetName val="Tai_khoan1"/>
      <sheetName val="So_KT1"/>
      <sheetName val="tong_hop1"/>
      <sheetName val="phan_tich_DG1"/>
      <sheetName val="gia_vat_lieu1"/>
      <sheetName val="gia_xe_may1"/>
      <sheetName val="gia_nhan_cong1"/>
      <sheetName val="Do_Thi_Tho_M_M_(1)1"/>
      <sheetName val="Nguyen_Van_Ly_M_M_(2)1"/>
      <sheetName val="Dinh_Van_Hai_M_M_(3)1"/>
      <sheetName val="Tran_Van_Thai__M_M_(4)_1"/>
      <sheetName val="Tran_Thi_lan__M_M_(5)_1"/>
      <sheetName val="Pham_Thi_Thin__M_M_(6)1"/>
      <sheetName val="Pham_Thi_Thuong__M_M_(7)1"/>
      <sheetName val="le_Thi_Thuc__M_M_(8)1"/>
      <sheetName val="Ngo_Van_Nhan_M_M_(9)1"/>
      <sheetName val="Le_Tat_Ve_M_M_(10)1"/>
      <sheetName val="Le_Tat_Ve_M_M_(11)1"/>
      <sheetName val="Le_Thi_Nhan_M_M_(12)1"/>
      <sheetName val="Le_Thi_Nhan_12(2)1"/>
      <sheetName val="Doan_Van_Chin_13(1)1"/>
      <sheetName val="Doan_Van_Chin_13(2)1"/>
      <sheetName val="Dinh_Van_Ranh_14(1)1"/>
      <sheetName val="Nguyen_Duy_Lien_15(2)1"/>
      <sheetName val="Le_Huu_Hanh_16(1)1"/>
      <sheetName val="Le_Huu_Hanh_16(2)1"/>
      <sheetName val="Le_Tat_Ve_17(2)1"/>
      <sheetName val="Phung_Thi_Hien_18(1)1"/>
      <sheetName val="Phung_Thi_Hien_18(2)1"/>
      <sheetName val="Ngo_Xuan_Dap_19(2)1"/>
      <sheetName val="Le_Huu_Hung_20(2)1"/>
      <sheetName val="Le_Tri_An_21(2)1"/>
      <sheetName val="Hoang_Van_Chuong_22(2)1"/>
      <sheetName val="Le_Thi_Ly_23(2)1"/>
      <sheetName val="Vu_Dinh_Tre_24(2)1"/>
      <sheetName val="Le_Huu_Hoa_25(2)1"/>
      <sheetName val="Le_Tat_Ve_26(2)1"/>
      <sheetName val="Hoang_Thi_Binh_27(2)1"/>
      <sheetName val="Hoang_Thi_Binh_28(2)1"/>
      <sheetName val="Le_Huu_Thuy_29(2)1"/>
      <sheetName val="Mau_moi1"/>
      <sheetName val="PV_THIEU(2)1"/>
      <sheetName val="400-415_371"/>
      <sheetName val="KL_NR21"/>
      <sheetName val="NR2_565_PQ_DQ1"/>
      <sheetName val="565_DD1"/>
      <sheetName val="M2-415_371"/>
      <sheetName val="507_PQ1"/>
      <sheetName val="507_DD1"/>
      <sheetName val="_Subbase1"/>
      <sheetName val="cd_taikhoan1"/>
      <sheetName val="Phu_cap1"/>
      <sheetName val="phu_cap_nam1"/>
      <sheetName val="Mau_1_PGD1"/>
      <sheetName val="Mau_2PGD1"/>
      <sheetName val="Mau_3_PGD1"/>
      <sheetName val="mau_so_01A1"/>
      <sheetName val="mau_so_21"/>
      <sheetName val="mau_so_31"/>
      <sheetName val="Hoang_Van_Chuong_2(2)"/>
      <sheetName val="Phung_Thi_HIen_18(2_1"/>
      <sheetName val="Le_Tri_An_2(2)"/>
      <sheetName val="H/ang_Van_Chuong_22(2)"/>
      <sheetName val="LeHuu_Hoa_25(2)"/>
      <sheetName val="Phung_Thi_HIen_18(2_"/>
      <sheetName val="Nguyen_Duy_Lien_ႀ￸(2)"/>
      <sheetName val="Nguyen_Duy_Lien_??(2)"/>
      <sheetName val="DG_chi_tiet"/>
      <sheetName val="Le?Huu_Hoa_25(2)"/>
      <sheetName val="Le_Huu_Thuy_2(2)"/>
      <sheetName val="BTH_phi"/>
      <sheetName val="BLT_phi"/>
      <sheetName val="phi,le_phi"/>
      <sheetName val="Bien_Lai_TON"/>
      <sheetName val="BCQT_"/>
      <sheetName val="Giay_di_duong"/>
      <sheetName val="BC_QT_cua_tung_ap"/>
      <sheetName val="GIAO_CHI_TIEU_THU_QUY_07"/>
      <sheetName val="BANG_TONG_HOP_GIAY_NOP_TIEN"/>
      <sheetName val="Le_Tat_Ve_M_M_(1ÿÿ"/>
      <sheetName val="Le_ThÿÿNhan_M_M_(12)"/>
      <sheetName val="Le_Thi_Ly_23(2_1"/>
      <sheetName val="Hoang_Van_Chuong_?2(2)"/>
      <sheetName val="H_ang_Van_Chuong_22(2)"/>
      <sheetName val="Hoang_Van_Chuong_"/>
      <sheetName val="MAU_PX"/>
      <sheetName val="KEM_NGHIEN_GIA_CONG"/>
      <sheetName val="NR2Ƞ565_PQ_DQ"/>
      <sheetName val="Nguyen_Duy_Lien___(2)"/>
      <sheetName val="Le_Huu_Hoa_25(2)2"/>
      <sheetName val="Hoang_Van_Chuong__2(2)"/>
      <sheetName val="Le_Thi_Nhaf"/>
      <sheetName val="OAM0654CAS"/>
      <sheetName val="DD_10KV"/>
      <sheetName val="Pham_Thi_Thuong__M_M_(7i"/>
      <sheetName val="3-8"/>
      <sheetName val="Le_Heu_Hoa_25(2_"/>
      <sheetName val="Hoang_Thi_Binh_08(2)"/>
      <sheetName val="THONG_KE"/>
      <sheetName val="PR_THIEU(2)"/>
      <sheetName val="Le_Thi_Nha"/>
      <sheetName val="TBA_250"/>
      <sheetName val="VL_0_4KV"/>
      <sheetName val="VLCong_to"/>
      <sheetName val="Le_Thi_Ly_23(2_"/>
      <sheetName val="Le_Thi_Nha??f???"/>
      <sheetName val="?"/>
      <sheetName val="Le Hue Hanh 16(2)"/>
      <sheetName val="Le2_x0000__x0000_ Hoa 25(2)"/>
      <sheetName val="NHATKYC"/>
      <sheetName val="Main"/>
      <sheetName val="Le_Huu Hanh 16(1)"/>
      <sheetName val="Le Thi_Nhan M.M (12)"/>
      <sheetName val="[SOKT-Q3CT.xls}KQHDKD"/>
      <sheetName val="Xuly_DTHU"/>
      <sheetName val="?_x0000__x0000_6_x0000__x0000__x0000__x0000__x0000__x0000__x0000__x0000__x0000__x0000__x0000__x0000__x0000__x0000__x0000__x0013_[SOKT-Q3CT."/>
      <sheetName val="Tables"/>
      <sheetName val="ma-pt"/>
      <sheetName val="NKC"/>
      <sheetName val="Loading"/>
      <sheetName val="Solieu"/>
      <sheetName val="t-h HA THE"/>
      <sheetName val="Look_up_table"/>
      <sheetName val="phu_x0000_cap nam"/>
      <sheetName val="Le2"/>
      <sheetName val="Le2?? Hoa 25(2)"/>
      <sheetName val="Phung_Thi_HIen_18(2 "/>
      <sheetName val="H/ang_Van_Chuong_22(2)1"/>
      <sheetName val="Le_Tat_Ve_M_M_(1ÿÿ1"/>
      <sheetName val="Le_ThÿÿNhan_M_M_(12)1"/>
      <sheetName val="THONG_KE1"/>
      <sheetName val="Phung_Thi_HIen_18(2_2"/>
      <sheetName val="Nguyen_Duy_Lien_ႀ￸(2)1"/>
      <sheetName val="Nguyen_Duy_Lien_??(2)1"/>
      <sheetName val="DG_chi_tiet1"/>
      <sheetName val="phu?cap nam"/>
      <sheetName val="17-9_x0000_Ǝ鞜_x000c_饼Ǝ⳪_x000c_"/>
      <sheetName val="Le _x0014_hi Nhan M.M (12)"/>
      <sheetName val="Le2__ Hoa 25(2)"/>
      <sheetName val="tuong"/>
      <sheetName val="PNT-QUOT-#3"/>
      <sheetName val="COAT&amp;WRAP-QIOT-#3"/>
      <sheetName val="GFA 1"/>
      <sheetName val="pp1p"/>
      <sheetName val="pp3p "/>
      <sheetName val="pp3p_NC"/>
      <sheetName val="ppht"/>
      <sheetName val="28-8????????????㢈ȣ?_x0004_??????䴀ȣ???"/>
      <sheetName val="Modulm3"/>
      <sheetName val="tygia"/>
      <sheetName val="Tai_khoan2"/>
      <sheetName val="So_KT2"/>
      <sheetName val="tong_hop2"/>
      <sheetName val="phan_tich_DG2"/>
      <sheetName val="gia_vat_lieu2"/>
      <sheetName val="gia_xe_may2"/>
      <sheetName val="gia_nhan_cong2"/>
      <sheetName val="Do_Thi_Tho_M_M_(1)2"/>
      <sheetName val="Nguyen_Van_Ly_M_M_(2)2"/>
      <sheetName val="Dinh_Van_Hai_M_M_(3)2"/>
      <sheetName val="Tran_Van_Thai__M_M_(4)_2"/>
      <sheetName val="Tran_Thi_lan__M_M_(5)_2"/>
      <sheetName val="Pham_Thi_Thin__M_M_(6)2"/>
      <sheetName val="Pham_Thi_Thuong__M_M_(7)2"/>
      <sheetName val="le_Thi_Thuc__M_M_(8)2"/>
      <sheetName val="TT04"/>
      <sheetName val="[SOKT-Q3CT.xls][SOKT-Q3CT.xls]C"/>
      <sheetName val="[SOKT-Q3CT.xls][SOKT-Q3CT.xls]H"/>
      <sheetName val="12KV"/>
      <sheetName val="#REF!"/>
      <sheetName val="Mau mo)"/>
      <sheetName val="17-9?Ǝ鞜_x000c_饼Ǝ⳪_x000c_"/>
    </sheetNames>
    <sheetDataSet>
      <sheetData sheetId="0" refreshError="1">
        <row r="3">
          <cell r="A3" t="str">
            <v>111</v>
          </cell>
          <cell r="B3" t="str">
            <v>TiÒn mÆt - VN§</v>
          </cell>
          <cell r="C3" t="str">
            <v>Nî</v>
          </cell>
        </row>
        <row r="4">
          <cell r="A4" t="str">
            <v>1121</v>
          </cell>
          <cell r="B4" t="str">
            <v>TiÒn göi ng©n hµng - VN§</v>
          </cell>
          <cell r="C4" t="str">
            <v>Nî</v>
          </cell>
        </row>
        <row r="5">
          <cell r="A5" t="str">
            <v>1122</v>
          </cell>
          <cell r="B5" t="str">
            <v>TiÒn göi ng©n hµng - ngo¹i tÖ</v>
          </cell>
          <cell r="C5" t="str">
            <v>Nî</v>
          </cell>
        </row>
        <row r="6">
          <cell r="A6" t="str">
            <v>131</v>
          </cell>
          <cell r="B6" t="str">
            <v>ph¶i thu kh¸ch hµng</v>
          </cell>
          <cell r="C6" t="str">
            <v>Nî</v>
          </cell>
        </row>
        <row r="7">
          <cell r="A7" t="str">
            <v>133</v>
          </cell>
          <cell r="B7" t="str">
            <v>ThuÕ GTGT ®­îc khÊu trõ</v>
          </cell>
          <cell r="C7" t="str">
            <v>Nî</v>
          </cell>
        </row>
        <row r="8">
          <cell r="A8" t="str">
            <v>136</v>
          </cell>
          <cell r="B8" t="str">
            <v xml:space="preserve">Ph¶i thu néi bé </v>
          </cell>
          <cell r="C8" t="str">
            <v>Nî</v>
          </cell>
        </row>
        <row r="9">
          <cell r="A9" t="str">
            <v>138</v>
          </cell>
          <cell r="B9" t="str">
            <v>Ph¶i thu kh¸c</v>
          </cell>
          <cell r="C9" t="str">
            <v>Nî</v>
          </cell>
        </row>
        <row r="10">
          <cell r="A10" t="str">
            <v>141</v>
          </cell>
          <cell r="B10" t="str">
            <v>T¹m øng</v>
          </cell>
          <cell r="C10" t="str">
            <v>Nî</v>
          </cell>
        </row>
        <row r="11">
          <cell r="A11" t="str">
            <v>142</v>
          </cell>
          <cell r="B11" t="str">
            <v>Chi phÝ chê ph©n bæ</v>
          </cell>
          <cell r="C11" t="str">
            <v>Nî</v>
          </cell>
        </row>
        <row r="12">
          <cell r="A12" t="str">
            <v>144</v>
          </cell>
          <cell r="B12" t="str">
            <v>ThÕ chÊp ký quü ký c­îc</v>
          </cell>
          <cell r="C12" t="str">
            <v>Nî</v>
          </cell>
        </row>
        <row r="13">
          <cell r="A13" t="str">
            <v>152</v>
          </cell>
          <cell r="B13" t="str">
            <v>Nguyªn liÖu, vËt liÖu</v>
          </cell>
          <cell r="C13" t="str">
            <v>Nî</v>
          </cell>
        </row>
        <row r="14">
          <cell r="A14" t="str">
            <v>153</v>
          </cell>
          <cell r="B14" t="str">
            <v>C«ng cô, dông cô</v>
          </cell>
          <cell r="C14" t="str">
            <v>Nî</v>
          </cell>
        </row>
        <row r="15">
          <cell r="A15" t="str">
            <v>154</v>
          </cell>
          <cell r="B15" t="str">
            <v xml:space="preserve">Chi phÝ SXKD dë dang </v>
          </cell>
          <cell r="C15" t="str">
            <v>Nî</v>
          </cell>
        </row>
        <row r="16">
          <cell r="A16" t="str">
            <v>155</v>
          </cell>
          <cell r="B16" t="str">
            <v>Thµnh phÈm</v>
          </cell>
          <cell r="C16" t="str">
            <v>Nî</v>
          </cell>
        </row>
        <row r="17">
          <cell r="A17" t="str">
            <v>156</v>
          </cell>
          <cell r="B17" t="str">
            <v>Hµng ho¸</v>
          </cell>
          <cell r="C17" t="str">
            <v>Nî</v>
          </cell>
        </row>
        <row r="18">
          <cell r="A18" t="str">
            <v>211</v>
          </cell>
          <cell r="B18" t="str">
            <v>Tµi s¶n cè ®Þnh h÷u h×nh</v>
          </cell>
          <cell r="C18" t="str">
            <v>Nî</v>
          </cell>
        </row>
        <row r="19">
          <cell r="A19" t="str">
            <v>214</v>
          </cell>
          <cell r="B19" t="str">
            <v xml:space="preserve">Hao mßn TSC§ </v>
          </cell>
          <cell r="C19" t="str">
            <v>Cã</v>
          </cell>
        </row>
        <row r="20">
          <cell r="A20" t="str">
            <v>311</v>
          </cell>
          <cell r="B20" t="str">
            <v>Vay ng¾n h¹n</v>
          </cell>
          <cell r="C20" t="str">
            <v>Cã</v>
          </cell>
        </row>
        <row r="21">
          <cell r="A21" t="str">
            <v>331</v>
          </cell>
          <cell r="B21" t="str">
            <v>Ph¶i tr¶ ng­êi b¸n</v>
          </cell>
          <cell r="C21" t="str">
            <v>Cã</v>
          </cell>
        </row>
        <row r="22">
          <cell r="A22" t="str">
            <v>133</v>
          </cell>
          <cell r="B22" t="str">
            <v>ThuÕ GTGT ®­îc khÊu trõ</v>
          </cell>
          <cell r="C22" t="str">
            <v>Nî</v>
          </cell>
        </row>
        <row r="23">
          <cell r="A23" t="str">
            <v>3331</v>
          </cell>
          <cell r="B23" t="str">
            <v>ThuÕ gi¸ trÞ gia t¨ng ph¶i nép</v>
          </cell>
          <cell r="C23" t="str">
            <v>Cã</v>
          </cell>
        </row>
        <row r="24">
          <cell r="A24" t="str">
            <v>3333</v>
          </cell>
          <cell r="B24" t="str">
            <v>ThuÕ nhËp khÈu</v>
          </cell>
          <cell r="C24" t="str">
            <v>Cã</v>
          </cell>
        </row>
        <row r="25">
          <cell r="A25" t="str">
            <v>3337</v>
          </cell>
          <cell r="B25" t="str">
            <v>ThuÕ nhµ ®Êt, tiÒn thuª ®Êt</v>
          </cell>
          <cell r="C25" t="str">
            <v>Cã</v>
          </cell>
        </row>
        <row r="26">
          <cell r="A26" t="str">
            <v>3338</v>
          </cell>
          <cell r="B26" t="str">
            <v>C¸c lo¹i thuÕ kh¸c</v>
          </cell>
          <cell r="C26" t="str">
            <v>Cã</v>
          </cell>
        </row>
        <row r="27">
          <cell r="A27" t="str">
            <v>334</v>
          </cell>
          <cell r="B27" t="str">
            <v>Ph¶i tr¶ c«ng nh©n viªn</v>
          </cell>
          <cell r="C27" t="str">
            <v>Cã</v>
          </cell>
        </row>
        <row r="28">
          <cell r="A28" t="str">
            <v>336</v>
          </cell>
          <cell r="B28" t="str">
            <v>Ph¶i tr¶ néi bé</v>
          </cell>
          <cell r="C28" t="str">
            <v>Cã</v>
          </cell>
        </row>
        <row r="29">
          <cell r="A29" t="str">
            <v>3382</v>
          </cell>
          <cell r="B29" t="str">
            <v>Kinh phÝ c«ng ®oµn</v>
          </cell>
          <cell r="C29" t="str">
            <v>Cã</v>
          </cell>
        </row>
        <row r="30">
          <cell r="A30" t="str">
            <v>3383</v>
          </cell>
          <cell r="B30" t="str">
            <v>B¶o hiÓm x· héi</v>
          </cell>
          <cell r="C30" t="str">
            <v>Cã</v>
          </cell>
        </row>
        <row r="31">
          <cell r="A31" t="str">
            <v>3384</v>
          </cell>
          <cell r="B31" t="str">
            <v>B¶o hiÓm YTÕ</v>
          </cell>
          <cell r="C31" t="str">
            <v>Cã</v>
          </cell>
        </row>
        <row r="32">
          <cell r="A32" t="str">
            <v>3388</v>
          </cell>
          <cell r="B32" t="str">
            <v>Ph¶i tr¶, ph¶i nép kh¸c</v>
          </cell>
          <cell r="C32" t="str">
            <v>Cã</v>
          </cell>
        </row>
        <row r="33">
          <cell r="A33" t="str">
            <v>341</v>
          </cell>
          <cell r="B33" t="str">
            <v>Vay dµi h¹n</v>
          </cell>
          <cell r="C33" t="str">
            <v>Cã</v>
          </cell>
        </row>
        <row r="34">
          <cell r="A34" t="str">
            <v>411</v>
          </cell>
          <cell r="B34" t="str">
            <v>Nguån vèn kinh doanh</v>
          </cell>
          <cell r="C34" t="str">
            <v>Cã</v>
          </cell>
        </row>
        <row r="35">
          <cell r="A35" t="str">
            <v>412</v>
          </cell>
          <cell r="B35" t="str">
            <v>chªnh lÖch ®¸nh gi¸ tµI s¶n</v>
          </cell>
          <cell r="C35" t="str">
            <v>L</v>
          </cell>
        </row>
        <row r="36">
          <cell r="A36" t="str">
            <v>413</v>
          </cell>
          <cell r="B36" t="str">
            <v>Chªnh lÖch tû gi¸</v>
          </cell>
          <cell r="C36" t="str">
            <v>L</v>
          </cell>
        </row>
        <row r="37">
          <cell r="A37" t="str">
            <v>421</v>
          </cell>
          <cell r="B37" t="str">
            <v xml:space="preserve">L·i /lç ch­a ph©n phèi </v>
          </cell>
          <cell r="C37" t="str">
            <v>L</v>
          </cell>
        </row>
        <row r="38">
          <cell r="A38" t="str">
            <v>511</v>
          </cell>
          <cell r="B38" t="str">
            <v>Doanh thu b¸n s¶n phÈm</v>
          </cell>
          <cell r="C38" t="str">
            <v>Cã</v>
          </cell>
        </row>
        <row r="39">
          <cell r="A39" t="str">
            <v>531</v>
          </cell>
          <cell r="B39" t="str">
            <v>Gi¶m gi¸ hµng b¸n</v>
          </cell>
          <cell r="C39" t="str">
            <v>Cã</v>
          </cell>
        </row>
        <row r="40">
          <cell r="A40" t="str">
            <v>532</v>
          </cell>
          <cell r="B40" t="str">
            <v>Hµng b¸n bÞ tr¶ l¹i</v>
          </cell>
          <cell r="C40" t="str">
            <v>Cã</v>
          </cell>
        </row>
        <row r="41">
          <cell r="A41" t="str">
            <v>621</v>
          </cell>
          <cell r="B41" t="str">
            <v>Chi phÝ NVLiÖu trùc tiÕp</v>
          </cell>
          <cell r="C41" t="str">
            <v>Nî</v>
          </cell>
        </row>
        <row r="42">
          <cell r="A42" t="str">
            <v>622</v>
          </cell>
          <cell r="B42" t="str">
            <v>Chi phÝ nh©n c«ng trùc tiÕp</v>
          </cell>
          <cell r="C42" t="str">
            <v>Nî</v>
          </cell>
        </row>
        <row r="43">
          <cell r="A43" t="str">
            <v>627</v>
          </cell>
          <cell r="B43" t="str">
            <v xml:space="preserve">Chi phÝ s¶n xuÊt chung </v>
          </cell>
          <cell r="C43" t="str">
            <v>Nî</v>
          </cell>
        </row>
        <row r="44">
          <cell r="A44" t="str">
            <v>632</v>
          </cell>
          <cell r="B44" t="str">
            <v>Gi¸ vèn b¸n hµng</v>
          </cell>
          <cell r="C44" t="str">
            <v>Nî</v>
          </cell>
        </row>
        <row r="45">
          <cell r="A45" t="str">
            <v>641</v>
          </cell>
          <cell r="B45" t="str">
            <v xml:space="preserve">Chi phÝ b¸n hµng </v>
          </cell>
          <cell r="C45" t="str">
            <v>Nî</v>
          </cell>
        </row>
        <row r="46">
          <cell r="A46" t="str">
            <v>642</v>
          </cell>
          <cell r="B46" t="str">
            <v>Chi phÝ qu¶n lý doanh nghiÖp</v>
          </cell>
          <cell r="C46" t="str">
            <v>Nî</v>
          </cell>
        </row>
        <row r="47">
          <cell r="A47" t="str">
            <v>711</v>
          </cell>
          <cell r="B47" t="str">
            <v>Thu nhËp ho¹t ®éng tµi chÝnh</v>
          </cell>
          <cell r="C47" t="str">
            <v>Cã</v>
          </cell>
        </row>
        <row r="48">
          <cell r="A48" t="str">
            <v>721</v>
          </cell>
          <cell r="B48" t="str">
            <v>Thu nhËp bÊt th­êng</v>
          </cell>
          <cell r="C48" t="str">
            <v>Cã</v>
          </cell>
        </row>
        <row r="49">
          <cell r="A49" t="str">
            <v>811</v>
          </cell>
          <cell r="B49" t="str">
            <v>Chi phÝ ho¹t ®éng tµi chÝnh</v>
          </cell>
          <cell r="C49" t="str">
            <v>Nî</v>
          </cell>
        </row>
        <row r="50">
          <cell r="A50" t="str">
            <v>821</v>
          </cell>
          <cell r="B50" t="str">
            <v>Chi phÝ ho¹t ®éng tµi chÝnh</v>
          </cell>
          <cell r="C50" t="str">
            <v>Nî</v>
          </cell>
        </row>
        <row r="51">
          <cell r="A51" t="str">
            <v>911</v>
          </cell>
          <cell r="B51" t="str">
            <v>X¸c ®Þnh kÕt qu¶ kinh doanh</v>
          </cell>
          <cell r="C51" t="str">
            <v>L</v>
          </cell>
        </row>
      </sheetData>
      <sheetData sheetId="1"/>
      <sheetData sheetId="2" refreshError="1"/>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refreshError="1"/>
      <sheetData sheetId="85" refreshError="1"/>
      <sheetData sheetId="86" refreshError="1"/>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sheetData sheetId="136"/>
      <sheetData sheetId="137"/>
      <sheetData sheetId="138" refreshError="1"/>
      <sheetData sheetId="139" refreshError="1"/>
      <sheetData sheetId="140" refreshError="1"/>
      <sheetData sheetId="141"/>
      <sheetData sheetId="142" refreshError="1"/>
      <sheetData sheetId="143" refreshError="1"/>
      <sheetData sheetId="144" refreshError="1"/>
      <sheetData sheetId="145" refreshError="1"/>
      <sheetData sheetId="146" refreshError="1"/>
      <sheetData sheetId="147" refreshError="1"/>
      <sheetData sheetId="148"/>
      <sheetData sheetId="149"/>
      <sheetData sheetId="150"/>
      <sheetData sheetId="151"/>
      <sheetData sheetId="152"/>
      <sheetData sheetId="153" refreshError="1"/>
      <sheetData sheetId="154"/>
      <sheetData sheetId="155"/>
      <sheetData sheetId="156"/>
      <sheetData sheetId="157"/>
      <sheetData sheetId="158"/>
      <sheetData sheetId="159"/>
      <sheetData sheetId="160"/>
      <sheetData sheetId="161"/>
      <sheetData sheetId="162"/>
      <sheetData sheetId="163" refreshError="1"/>
      <sheetData sheetId="164"/>
      <sheetData sheetId="165"/>
      <sheetData sheetId="166"/>
      <sheetData sheetId="167" refreshError="1"/>
      <sheetData sheetId="168" refreshError="1"/>
      <sheetData sheetId="169" refreshError="1"/>
      <sheetData sheetId="170" refreshError="1"/>
      <sheetData sheetId="171" refreshError="1"/>
      <sheetData sheetId="172"/>
      <sheetData sheetId="173" refreshError="1"/>
      <sheetData sheetId="174" refreshError="1"/>
      <sheetData sheetId="175" refreshError="1"/>
      <sheetData sheetId="176"/>
      <sheetData sheetId="177"/>
      <sheetData sheetId="178"/>
      <sheetData sheetId="179"/>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sheetData sheetId="189" refreshError="1"/>
      <sheetData sheetId="190"/>
      <sheetData sheetId="191"/>
      <sheetData sheetId="192"/>
      <sheetData sheetId="193" refreshError="1"/>
      <sheetData sheetId="194"/>
      <sheetData sheetId="195"/>
      <sheetData sheetId="196"/>
      <sheetData sheetId="197"/>
      <sheetData sheetId="198"/>
      <sheetData sheetId="199"/>
      <sheetData sheetId="200"/>
      <sheetData sheetId="201"/>
      <sheetData sheetId="202"/>
      <sheetData sheetId="203"/>
      <sheetData sheetId="204" refreshError="1"/>
      <sheetData sheetId="205"/>
      <sheetData sheetId="206"/>
      <sheetData sheetId="207"/>
      <sheetData sheetId="208" refreshError="1"/>
      <sheetData sheetId="209" refreshError="1"/>
      <sheetData sheetId="210" refreshError="1"/>
      <sheetData sheetId="211" refreshError="1"/>
      <sheetData sheetId="212" refreshError="1"/>
      <sheetData sheetId="213" refreshError="1"/>
      <sheetData sheetId="214"/>
      <sheetData sheetId="215"/>
      <sheetData sheetId="216" refreshError="1"/>
      <sheetData sheetId="217"/>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sheetData sheetId="304"/>
      <sheetData sheetId="305"/>
      <sheetData sheetId="306"/>
      <sheetData sheetId="307" refreshError="1"/>
      <sheetData sheetId="308" refreshError="1"/>
      <sheetData sheetId="309" refreshError="1"/>
      <sheetData sheetId="310" refreshError="1"/>
      <sheetData sheetId="311"/>
      <sheetData sheetId="312"/>
      <sheetData sheetId="313" refreshError="1"/>
      <sheetData sheetId="314" refreshError="1"/>
      <sheetData sheetId="315"/>
      <sheetData sheetId="316"/>
      <sheetData sheetId="317"/>
      <sheetData sheetId="318"/>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sheetData sheetId="340" refreshError="1"/>
      <sheetData sheetId="341" refreshError="1"/>
      <sheetData sheetId="342" refreshError="1"/>
      <sheetData sheetId="343" refreshError="1"/>
      <sheetData sheetId="344"/>
      <sheetData sheetId="345"/>
      <sheetData sheetId="346"/>
      <sheetData sheetId="347"/>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sheetData sheetId="358" refreshError="1"/>
      <sheetData sheetId="359" refreshError="1"/>
      <sheetData sheetId="360" refreshError="1"/>
      <sheetData sheetId="361" refreshError="1"/>
      <sheetData sheetId="362"/>
      <sheetData sheetId="363" refreshError="1"/>
      <sheetData sheetId="364" refreshError="1"/>
      <sheetData sheetId="365" refreshError="1"/>
      <sheetData sheetId="366" refreshError="1"/>
      <sheetData sheetId="367"/>
      <sheetData sheetId="368" refreshError="1"/>
      <sheetData sheetId="369" refreshError="1"/>
      <sheetData sheetId="370"/>
      <sheetData sheetId="371" refreshError="1"/>
      <sheetData sheetId="372" refreshError="1"/>
      <sheetData sheetId="373" refreshError="1"/>
      <sheetData sheetId="374" refreshError="1"/>
      <sheetData sheetId="375" refreshError="1"/>
      <sheetData sheetId="376" refreshError="1"/>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TH"/>
      <sheetName val="DZ 35"/>
      <sheetName val="TBA"/>
      <sheetName val="DZ 0.4"/>
      <sheetName val="Cto"/>
      <sheetName val="tien luong"/>
      <sheetName val="p.sinh"/>
      <sheetName val="Sheet7"/>
      <sheetName val="Sheet8"/>
      <sheetName val="Sheet9"/>
      <sheetName val="Sheet10"/>
      <sheetName val="Sheet11"/>
      <sheetName val="Sheet12"/>
      <sheetName val="Sheet13"/>
      <sheetName val="Sheet14"/>
      <sheetName val="Sheet15"/>
      <sheetName val="Sheet16"/>
    </sheetNames>
    <sheetDataSet>
      <sheetData sheetId="0"/>
      <sheetData sheetId="1"/>
      <sheetData sheetId="2"/>
      <sheetData sheetId="3"/>
      <sheetData sheetId="4"/>
      <sheetData sheetId="5">
        <row r="6">
          <cell r="O6">
            <v>44406600</v>
          </cell>
        </row>
        <row r="8">
          <cell r="O8">
            <v>178399722.69811001</v>
          </cell>
        </row>
        <row r="21">
          <cell r="O21">
            <v>21956235.415262394</v>
          </cell>
        </row>
      </sheetData>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L$-INTER"/>
      <sheetName val="MTL$-TRUNCK-AG"/>
      <sheetName val="MTL$-PRODTANK-UG"/>
      <sheetName val="MTL$-PRODTANK-AG"/>
      <sheetName val="MTL$-JETTY"/>
      <sheetName val="MTL$-TRUNCK-UG"/>
      <sheetName val="XL4Poppy"/>
    </sheetNames>
    <sheetDataSet>
      <sheetData sheetId="0"/>
      <sheetData sheetId="1"/>
      <sheetData sheetId="2"/>
      <sheetData sheetId="3"/>
      <sheetData sheetId="4"/>
      <sheetData sheetId="5"/>
      <sheetData sheetId="6"/>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H-Q1,Q2,01"/>
      <sheetName val="BCCTQT-XLD4"/>
      <sheetName val="BCQT-TTD1"/>
      <sheetName val="CT-chuacoDT"/>
      <sheetName val="Sheet5"/>
      <sheetName val="Sheet6"/>
      <sheetName val="Sheet7"/>
      <sheetName val="Sheet8"/>
      <sheetName val="Sheet9"/>
      <sheetName val="Sheet10"/>
      <sheetName val="Sheet11"/>
      <sheetName val="Sheet12"/>
      <sheetName val="Sheet13"/>
      <sheetName val="Sheet14"/>
      <sheetName val="Sheet15"/>
      <sheetName val="Sheet16"/>
      <sheetName val="Sheet17"/>
      <sheetName val="Sheet18"/>
      <sheetName val="Sheet19"/>
      <sheetName val="Sheet20"/>
      <sheetName val="XL4Poppy"/>
      <sheetName val="TIEN VAY "/>
      <sheetName val="TIEN GOI"/>
      <sheetName val="UOC THUC HIEN TNDN"/>
      <sheetName val="SO CAI TM"/>
      <sheetName val="QUY TM"/>
      <sheetName val="NHAT KY CHI TIEN"/>
      <sheetName val="NVS DLDN"/>
      <sheetName val="HOA KHANH -HUE"/>
      <sheetName val="TO 48 C"/>
      <sheetName val="TTDIEN2"/>
      <sheetName val="HOA XUAN"/>
      <sheetName val="XT AN DON"/>
      <sheetName val="MR 110KV"/>
      <sheetName val="TBA 220 DS"/>
      <sheetName val="MONG TRU"/>
      <sheetName val="110 EAKAR"/>
      <sheetName val="VPXN"/>
      <sheetName val="HR TBA 500"/>
      <sheetName val="QUAN 3"/>
      <sheetName val="TRAM LAP HUE"/>
      <sheetName val="CQuang Q11"/>
      <sheetName val="TBA 110 Lao Bao"/>
      <sheetName val="DZ DH LBao"/>
      <sheetName val="Vi tri 268"/>
      <sheetName val="Da nhim NT"/>
      <sheetName val="TBA 220 HKhanh"/>
      <sheetName val="Vi tri 53,60"/>
      <sheetName val="XUAN HA"/>
      <sheetName val="NX CO KHI"/>
      <sheetName val="TBA 110 HKhanh"/>
      <sheetName val="KH_Q1_Q2_01"/>
      <sheetName val="ctd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nghop"/>
      <sheetName val="0"/>
      <sheetName val="4"/>
      <sheetName val="5"/>
      <sheetName val="6"/>
      <sheetName val="7"/>
      <sheetName val="8"/>
      <sheetName val="9"/>
      <sheetName val="10"/>
      <sheetName val="11"/>
      <sheetName val="12"/>
      <sheetName val="13"/>
      <sheetName val="14"/>
      <sheetName val="15"/>
      <sheetName val="16"/>
    </sheetNames>
    <sheetDataSet>
      <sheetData sheetId="0" refreshError="1"/>
      <sheetData sheetId="1" refreshError="1"/>
      <sheetData sheetId="2" refreshError="1">
        <row r="13">
          <cell r="K13">
            <v>4400</v>
          </cell>
        </row>
        <row r="14">
          <cell r="K14">
            <v>4400</v>
          </cell>
        </row>
        <row r="16">
          <cell r="K16">
            <v>4849.9000000000005</v>
          </cell>
        </row>
        <row r="23">
          <cell r="K23">
            <v>5149.9000000000005</v>
          </cell>
        </row>
        <row r="24">
          <cell r="K24">
            <v>5149.9000000000005</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UONG DAY"/>
      <sheetName val="TBA"/>
      <sheetName val="Giai trinh"/>
      <sheetName val="00000000"/>
      <sheetName val="XL4Poppy"/>
    </sheetNames>
    <sheetDataSet>
      <sheetData sheetId="0"/>
      <sheetData sheetId="1"/>
      <sheetData sheetId="2"/>
      <sheetData sheetId="3"/>
      <sheetData sheetId="4"/>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A QT"/>
      <sheetName val="Z "/>
      <sheetName val="TONG HOP QT"/>
      <sheetName val="TONG HOP DZ 35"/>
      <sheetName val="VL-NC-MTC DZ35 KV"/>
      <sheetName val="CHIET TINH DZ 35 KV"/>
      <sheetName val="CUOC 36 DZ 35 KV"/>
      <sheetName val="TONG HOP TBA"/>
      <sheetName val="VL-NC-MTCTBA"/>
      <sheetName val="CHIET TINH TBA"/>
      <sheetName val="CUOC 36 TBA"/>
      <sheetName val="TONG HOP DZ 0,4 KV"/>
      <sheetName val=" VL-NC-MTC DZ0,4 KV"/>
      <sheetName val="CHIET TINH DZ 0,4 KV"/>
      <sheetName val="CUOC 89 DZ 0,4 KV"/>
      <sheetName val="TONG HOP CCT"/>
      <sheetName val="VL-NC-MTC CTO"/>
      <sheetName val="CHIET TINH CCT"/>
      <sheetName val="CUOC 89 CCT"/>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uc thanh"/>
      <sheetName val="QL1A-QL1A moi"/>
      <sheetName val="C.Bong Lang"/>
      <sheetName val="Vanh dai III (TKKT)"/>
      <sheetName val="SL-NC-MB"/>
      <sheetName val="CX-AD-LC"/>
      <sheetName val="Cau-YBai-Tam"/>
      <sheetName val="XL4Poppy"/>
      <sheetName val="KluongKm2,4"/>
      <sheetName val="B.cao"/>
      <sheetName val="T.tiet"/>
      <sheetName val="T.N"/>
      <sheetName val="00000000"/>
      <sheetName val="VL"/>
      <sheetName val="NHAN CONG"/>
      <sheetName val="MAY"/>
      <sheetName val="VUA"/>
      <sheetName val="DG CAU"/>
      <sheetName val="THOP CAU"/>
      <sheetName val="TLP CAU"/>
      <sheetName val="DAKT1"/>
      <sheetName val="Sheet3"/>
      <sheetName val="XL4Test5"/>
      <sheetName val="XL4Poppy (2)"/>
      <sheetName val="733,14-km238"/>
      <sheetName val="Km237_733,14"/>
      <sheetName val="Km236"/>
      <sheetName val="Km235"/>
      <sheetName val="Km234"/>
      <sheetName val="Km233s,"/>
      <sheetName val="Km232s"/>
      <sheetName val="Km231,"/>
      <sheetName val="Km230"/>
      <sheetName val="Km229s,"/>
      <sheetName val="228_100-229s"/>
      <sheetName val="Km227_838-228_100"/>
      <sheetName val="Km227-227_838s,"/>
      <sheetName val="Km226"/>
      <sheetName val="Km225,"/>
      <sheetName val="Tong KLBS"/>
      <sheetName val="THKLNT(lantruoc)"/>
      <sheetName val="BGThau"/>
      <sheetName val="00000001"/>
      <sheetName val="KTQT-AFC"/>
      <sheetName val="CLDG"/>
      <sheetName val="CLKL"/>
      <sheetName val="Bang du toan"/>
      <sheetName val="Tonghop"/>
      <sheetName val="Bu gia"/>
      <sheetName val="PT vat tu"/>
      <sheetName val="PTVT"/>
      <sheetName val="Sheet1"/>
      <sheetName val="To trinh"/>
      <sheetName val="Sheet2"/>
      <sheetName val="bang2"/>
      <sheetName val="coHoan"/>
      <sheetName val="Congty"/>
      <sheetName val="VPPN"/>
      <sheetName val="XN74"/>
      <sheetName val="XN54"/>
      <sheetName val="XN33"/>
      <sheetName val="NK96"/>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solieu"/>
      <sheetName val="PLV"/>
      <sheetName val="Dongia"/>
      <sheetName val="DTCTtaluy"/>
      <sheetName val="KLDGTT&lt;120%"/>
      <sheetName val="PL2"/>
      <sheetName val="DTnen"/>
      <sheetName val="PL"/>
      <sheetName val="TH"/>
      <sheetName val="THKL nghiemthu"/>
      <sheetName val="DTCTtaluy (2)"/>
      <sheetName val="KLDGTT&lt;120% (2)"/>
      <sheetName val="TH (2)"/>
      <sheetName val="xxxxxxxx"/>
      <sheetName val="XXXXXXX0"/>
      <sheetName val="10000000"/>
      <sheetName val="XXXXXXX1"/>
      <sheetName val="20000000"/>
      <sheetName val="30000000"/>
      <sheetName val="ETH"/>
      <sheetName val="1"/>
      <sheetName val="2"/>
      <sheetName val="3"/>
      <sheetName val="4"/>
      <sheetName val="5"/>
      <sheetName val="6"/>
      <sheetName val="7"/>
      <sheetName val="DT1"/>
      <sheetName val="DT2"/>
      <sheetName val="Nam 2001"/>
      <sheetName val="Tang TSCD 98-02"/>
      <sheetName val="BIEN DONG"/>
      <sheetName val="TSCD 2001"/>
      <sheetName val="Quy 1-2002"/>
      <sheetName val="Quy 2-2002"/>
      <sheetName val="Quy 3-2002"/>
      <sheetName val="Quy 4-02"/>
      <sheetName val="boHoan"/>
      <sheetName val="XN79"/>
      <sheetName val="CTMT"/>
      <sheetName val="C.     Lang"/>
      <sheetName val="QL1A-QL1Q moi"/>
      <sheetName val="SL)NC-MB"/>
      <sheetName val="DG CAࡕ"/>
      <sheetName val="KluongKm2_x000c_4"/>
      <sheetName val="chi tieu HV"/>
      <sheetName val="sx-tt-tk"/>
      <sheetName val="tsach &amp; thu hoi"/>
      <sheetName val="KK than ton   (2)"/>
      <sheetName val="TT cac ho"/>
      <sheetName val="TT trong nganh"/>
      <sheetName val="chi tiet KHM"/>
      <sheetName val="Pham cap"/>
      <sheetName val="DT than"/>
      <sheetName val="Doanh thu"/>
      <sheetName val="gia tri SX"/>
      <sheetName val="Maumoi"/>
      <sheetName val="So Cong nghiep"/>
      <sheetName val="Bia BC"/>
      <sheetName val="TH thanton"/>
      <sheetName val="Dat da thai"/>
      <sheetName val="XNGB-BMD2004"/>
      <sheetName val="GTSX (TT)"/>
      <sheetName val="XNGBQI"/>
      <sheetName val="XNGBQI (2)"/>
      <sheetName val="XNGBQI-04 (2)"/>
      <sheetName val="XNGBQII-04 (2)"/>
      <sheetName val="XNGBQII-04 (3)"/>
      <sheetName val="XNGBQIII-04 (2)"/>
      <sheetName val="XNGBQIII-04 (3)"/>
      <sheetName val="XNGBQIV-04 (2)"/>
      <sheetName val="XNGBQIV-04 (3)"/>
      <sheetName val="XNGBQI-05"/>
      <sheetName val="XNGBQI-05 (02)"/>
      <sheetName val="Gia ban NK bq"/>
      <sheetName val="Sheet19"/>
      <sheetName val="Sheet20"/>
      <sheetName val="Sheet21"/>
      <sheetName val="Sheet22"/>
      <sheetName val="Sheet23"/>
      <sheetName val="Sheet24"/>
      <sheetName val="Sheet25"/>
      <sheetName val="Sheet26"/>
      <sheetName val="Sheet27"/>
      <sheetName val="Sheet28"/>
      <sheetName val="Sheet29"/>
      <sheetName val="Sheet30"/>
      <sheetName val="000000000000"/>
      <sheetName val="100000000000"/>
      <sheetName val="200000000000"/>
      <sheetName val="gVL"/>
      <sheetName val="TK331D"/>
      <sheetName val="334 d"/>
      <sheetName val="Tojg KLBS"/>
      <sheetName val="BDCNH"/>
      <sheetName val="bcdtk"/>
      <sheetName val="BCDKTNH"/>
      <sheetName val="BCDKTTHUE"/>
      <sheetName val="tscd"/>
      <sheetName val="ɂIEN DONG"/>
      <sheetName val="CT doanh thu 2005"/>
      <sheetName val="Dthu 2006 sua"/>
      <sheetName val="Doanh thu gia thanh"/>
      <sheetName val="6 thang 2006"/>
      <sheetName val="Bao cao thue (2)"/>
      <sheetName val="Tong hop CP T10"/>
      <sheetName val="Bao cao thue"/>
      <sheetName val="Thue cong trinh"/>
      <sheetName val="Gia thanh"/>
      <sheetName val="Pke toan"/>
      <sheetName val="Gia thanh cong trinh - Hoa"/>
      <sheetName val="Ke toan thuc hien cong trinh"/>
      <sheetName val="Du kien DT 9 thang de nop"/>
      <sheetName val="HK1"/>
      <sheetName val="HK2"/>
      <sheetName val="CANAM"/>
      <sheetName val="P_x000c_V"/>
      <sheetName val="lt-tl"/>
      <sheetName val="px3-tl"/>
      <sheetName val="px1-tl"/>
      <sheetName val="vp-tl"/>
      <sheetName val="px2,tb-tl"/>
      <sheetName val="th-qt"/>
      <sheetName val="bqt"/>
      <sheetName val="tl-khovt"/>
      <sheetName val="dtkhovt"/>
      <sheetName val="Sheet17"/>
      <sheetName val="Sheet18"/>
      <sheetName val="XL@Test5"/>
      <sheetName val="¶"/>
      <sheetName val="TTDZ22"/>
      <sheetName val="DG CA?"/>
      <sheetName val="Tai khoan"/>
      <sheetName val="C.   ( Lang"/>
      <sheetName val="DG "/>
      <sheetName val="NCong-Day-Su"/>
      <sheetName val="Maumo)"/>
      <sheetName val="Tonchop"/>
      <sheetName val="giathanh1"/>
      <sheetName val="MTO REV.0"/>
      <sheetName val="KH-Q1,Q2,01"/>
      <sheetName val="dmuc"/>
      <sheetName val="BGThau_x0008__x0000__x0000_0000000_x0001__x0006__x0000__x0000_Sheet1_x0008__x0000__x0000_To"/>
      <sheetName val="S`eet12"/>
      <sheetName val="XHXPXXX1"/>
      <sheetName val="0000000!"/>
      <sheetName val="To tri.h"/>
      <sheetName val="cnHoan"/>
      <sheetName val="V_x0010_PN"/>
      <sheetName val="NC"/>
      <sheetName val="KK bo sung"/>
      <sheetName val="Quy_x0000_2-2002"/>
      <sheetName val="NHAN_x0000_CONG"/>
      <sheetName val="?IEN DONG"/>
      <sheetName val="PTVL"/>
      <sheetName val="Bu gi`"/>
      <sheetName val="IBASE"/>
      <sheetName val="˜Ünh m÷c"/>
      <sheetName val="bia"/>
      <sheetName val="rotoduc"/>
      <sheetName val="Truc"/>
      <sheetName val="roto truc"/>
      <sheetName val="stato"/>
      <sheetName val="Day dt"/>
      <sheetName val="statoday"/>
      <sheetName val="stato tam say"/>
      <sheetName val="Than"/>
      <sheetName val="Stato ep"/>
      <sheetName val="Canh gio"/>
      <sheetName val="Napgio"/>
      <sheetName val="Nap-Hopcuc"/>
      <sheetName val="laprap"/>
      <sheetName val="Cocau"/>
      <sheetName val="Ss Z- GB"/>
      <sheetName val="Girder"/>
      <sheetName val="Tendon"/>
      <sheetName val="S29_x0007__x0000__x0000_S"/>
      <sheetName val="tuong"/>
      <sheetName val="Ünh m÷c"/>
      <sheetName val="DO AM DT"/>
      <sheetName val="TDT"/>
      <sheetName val="XL4Te3t5"/>
      <sheetName val="THPDMoi  (2)"/>
      <sheetName val="dongia (2)"/>
      <sheetName val="gtrinh"/>
      <sheetName val="phuluc1"/>
      <sheetName val="TONG HOP VL-NC"/>
      <sheetName val="lam-moi"/>
      <sheetName val="chitiet"/>
      <sheetName val="TONGKE3p "/>
      <sheetName val="TH VL, NC, DDHT Thanhphuoc"/>
      <sheetName val="#REF"/>
      <sheetName val="thao-go"/>
      <sheetName val="DON GIA"/>
      <sheetName val="TONGKE-HT"/>
      <sheetName val="DG"/>
      <sheetName val="LKVL-CK-HT-GD1"/>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Quy"/>
      <sheetName val="Tang TRCD 98-02"/>
      <sheetName val="TSCD 2000"/>
      <sheetName val="NEW-PANEL"/>
      <sheetName val="Q3-01-duyet"/>
      <sheetName val="Na2_x0000__x0000_01"/>
      <sheetName val="S29_x0007_"/>
      <sheetName val="XL4@oppy"/>
      <sheetName val="Km&quot;33s,"/>
      <sheetName val="Km227O838-228_100"/>
      <sheetName val="Dang TSCD 98-02"/>
      <sheetName val="dtkhovd"/>
      <sheetName val="CDMT"/>
      <sheetName val="Sêeet9"/>
      <sheetName val="DT1????????"/>
      <sheetName val="Quy?2-2002"/>
      <sheetName val="DT1?"/>
      <sheetName val="S29_x0007_??S"/>
      <sheetName val="S29_x0007_?S"/>
      <sheetName val="_x0000__x0000_쫀䃝Z"/>
      <sheetName val="_x0000__x0000__x0000__x0000_¢é@Z_x0000__x000d__x0000__x0004_"/>
      <sheetName val="data"/>
      <sheetName val="phi"/>
      <sheetName val="CT_x0000_doanh thu 2005"/>
      <sheetName val="XNGBQII-_x0010_4 (3)"/>
      <sheetName val="tra-vat-lieu"/>
      <sheetName val="PPVT"/>
      <sheetName val="Bang TK goc"/>
      <sheetName val="DGchitiet "/>
      <sheetName val="çha tri SX"/>
      <sheetName val="So Conç!îfhiep"/>
      <sheetName val="CHIET TINH TBA"/>
      <sheetName val="CĮ     Lang"/>
      <sheetName val="INV"/>
      <sheetName val="XXXXXXX2"/>
      <sheetName val="XXXXXXX3"/>
      <sheetName val="XXXXXXX4"/>
      <sheetName val="Sheetr"/>
      <sheetName val="Km225_838-228_100"/>
      <sheetName val="MTO REV.2(ARMOR)"/>
      <sheetName val="Thuc_thanh"/>
      <sheetName val="QL1A-QL1A_moi"/>
      <sheetName val="C_Bong_Lang"/>
      <sheetName val="Vanh_dai_III_(TKKT)"/>
      <sheetName val="NHAN_CONG"/>
      <sheetName val="DG_CAU"/>
      <sheetName val="THOP_CAU"/>
      <sheetName val="TLP_CAU"/>
      <sheetName val="XL4Poppy_(2)"/>
      <sheetName val="B_cao"/>
      <sheetName val="T_tiet"/>
      <sheetName val="T_N"/>
      <sheetName val="Tong_KLBS"/>
      <sheetName val="To_trinh"/>
      <sheetName val="Bang_du_toan"/>
      <sheetName val="Bu_gia"/>
      <sheetName val="PT_vat_tu"/>
      <sheetName val="Nam_2001"/>
      <sheetName val="Tang_TSCD_98-02"/>
      <sheetName val="BIEN_DONG"/>
      <sheetName val="TSCD_2001"/>
      <sheetName val="Quy_1-2002"/>
      <sheetName val="Quy_2-2002"/>
      <sheetName val="Quy_3-2002"/>
      <sheetName val="Quy_4-02"/>
      <sheetName val="THKL_nghiemthu"/>
      <sheetName val="DTCTtaluy_(2)"/>
      <sheetName val="KLDGTT&lt;120%_(2)"/>
      <sheetName val="TH_(2)"/>
      <sheetName val="C______Lang"/>
      <sheetName val="QL1A-QL1Q_moi"/>
      <sheetName val="KluongKm24"/>
      <sheetName val="DG_CAࡕ"/>
      <sheetName val="chi_tieu_HV"/>
      <sheetName val="tsach_&amp;_thu_hoi"/>
      <sheetName val="KK_than_ton___(2)"/>
      <sheetName val="TT_cac_ho"/>
      <sheetName val="TT_trong_nganh"/>
      <sheetName val="chi_tiet_KHM"/>
      <sheetName val="Pham_cap"/>
      <sheetName val="DT_than"/>
      <sheetName val="Doanh_thu"/>
      <sheetName val="gia_tri_SX"/>
      <sheetName val="So_Cong_nghiep"/>
      <sheetName val="Bia_BC"/>
      <sheetName val="TH_thanton"/>
      <sheetName val="Dat_da_thai"/>
      <sheetName val="GTSX_(TT)"/>
      <sheetName val="XNGBQI_(2)"/>
      <sheetName val="XNGBQI-04_(2)"/>
      <sheetName val="XNGBQII-04_(2)"/>
      <sheetName val="XNGBQII-04_(3)"/>
      <sheetName val="XNGBQIII-04_(2)"/>
      <sheetName val="XNGBQIII-04_(3)"/>
      <sheetName val="XNGBQIV-04_(2)"/>
      <sheetName val="XNGBQIV-04_(3)"/>
      <sheetName val="XNGBQI-05_(02)"/>
      <sheetName val="Gia_ban_NK_bq"/>
      <sheetName val="334_d"/>
      <sheetName val="Tai_khoan"/>
      <sheetName val="CT_doanh_thu_2005"/>
      <sheetName val="Dthu_2006_sua"/>
      <sheetName val="Doanh_thu_gia_thanh"/>
      <sheetName val="6_thang_2006"/>
      <sheetName val="Bao_cao_thue_(2)"/>
      <sheetName val="Tong_hop_CP_T10"/>
      <sheetName val="Bao_cao_thue"/>
      <sheetName val="Thue_cong_trinh"/>
      <sheetName val="Gia_thanh"/>
      <sheetName val="Pke_toan"/>
      <sheetName val="Gia_thanh_cong_trinh_-_Hoa"/>
      <sheetName val="Ke_toan_thuc_hien_cong_trinh"/>
      <sheetName val="Du_kien_DT_9_thang_de_nop"/>
      <sheetName val="DG_"/>
      <sheetName val="PV"/>
      <sheetName val="C____(_Lang"/>
      <sheetName val="Tojg_KLBS"/>
      <sheetName val="MTO_REV_0"/>
      <sheetName val="KK_bo_sung"/>
      <sheetName val="Km227Э227_838s,"/>
      <sheetName val="126"/>
      <sheetName val="127"/>
      <sheetName val="128"/>
      <sheetName val="129"/>
      <sheetName val="130"/>
      <sheetName val="131"/>
      <sheetName val="132"/>
      <sheetName val="133"/>
      <sheetName val="Chart1"/>
      <sheetName val="134"/>
      <sheetName val="135"/>
      <sheetName val="136"/>
      <sheetName val="137"/>
      <sheetName val="138"/>
      <sheetName val="139"/>
      <sheetName val="KHUPHO8"/>
      <sheetName val="THONGKE"/>
      <sheetName val="4_x0004__x0000__x0000_XN54_x0004__x0000__x0000_XN33_x0004__x0000__x0000_NK96_x0006__x0000__x0000_Sheet4"/>
      <sheetName val="ptdg"/>
      <sheetName val="DG CA_"/>
      <sheetName val="_IEN DONG"/>
      <sheetName val="DT1________"/>
      <sheetName val="DT1_"/>
      <sheetName val="S29_x0007___S"/>
      <sheetName val="S29_x0007__S"/>
      <sheetName val="DI-ESTI"/>
      <sheetName val="XLÿÿest5"/>
      <sheetName val="BGThau_x0008_"/>
      <sheetName val="THANG1_2004"/>
      <sheetName val="QBINH"/>
      <sheetName val="QTRI"/>
      <sheetName val="HUE"/>
      <sheetName val="DNANG"/>
      <sheetName val="QNAM"/>
      <sheetName val="QNGAI"/>
      <sheetName val="BDINH"/>
      <sheetName val="PYEN"/>
      <sheetName val="KHOA"/>
      <sheetName val="GLAI"/>
      <sheetName val="KTUM"/>
      <sheetName val="DLAK"/>
      <sheetName val="CQUAN"/>
      <sheetName val="TND"/>
      <sheetName val="TKD"/>
      <sheetName val="NTHON"/>
      <sheetName val="MTINH"/>
      <sheetName val="CODIEN"/>
      <sheetName val="VTU"/>
      <sheetName val="LUOI"/>
      <sheetName val="VUANHO"/>
      <sheetName val="VIEN"/>
      <sheetName val="KSAN"/>
      <sheetName val="Thang2_2004"/>
      <sheetName val="XNGBQI-01 (02)"/>
      <sheetName val="NHAN"/>
      <sheetName val="CT"/>
      <sheetName val="ctTBA"/>
      <sheetName val="M+MC"/>
      <sheetName val="coctuatrenda"/>
      <sheetName val="NHAN CWNG"/>
      <sheetName val="BGThau_x0008__x0000_0000000_x0001__x0006__x0000_Sheet1_x0008__x0000_To dr"/>
      <sheetName val="DO_AM_DT"/>
      <sheetName val="ɂIEN_DONG"/>
      <sheetName val="DG_CA?"/>
      <sheetName val="Hạng mục 2"/>
      <sheetName val="Quy $-02"/>
      <sheetName val="_x0000__x0000__x0000__x0000_¢é@Z_x0000__x000a__x0000__x0004_"/>
      <sheetName val="Na2_x0000__x0000_€01"/>
      <sheetName val="CI     Lang"/>
      <sheetName val="HGCHINGS"/>
      <sheetName val="T11-01"/>
      <sheetName val="T12-01"/>
      <sheetName val="01-02"/>
      <sheetName val="02-02"/>
      <sheetName val="03-02"/>
      <sheetName val="T04-02"/>
      <sheetName val="T05-02"/>
      <sheetName val="T06-T02"/>
      <sheetName val="T07-03"/>
      <sheetName val="T08-03"/>
      <sheetName val="T09-03"/>
      <sheetName val="T10-03"/>
      <sheetName val="T11-03"/>
      <sheetName val="T12-03"/>
      <sheetName val="NPLT01-04"/>
      <sheetName val="NPLT02-04"/>
      <sheetName val="NPLT03-04"/>
      <sheetName val="NPLT04-04"/>
      <sheetName val="NPLT05-04"/>
      <sheetName val="NPLT06-04"/>
      <sheetName val="NPLT07-04"/>
      <sheetName val="NPLT08-04"/>
      <sheetName val="NPLT09-04"/>
      <sheetName val="NPLT10-04"/>
      <sheetName val="NPLT11-04"/>
      <sheetName val="NPLT12-04"/>
      <sheetName val="NXT -T12 B"/>
      <sheetName val="NXT -T01-05"/>
      <sheetName val="NXT-T01-05 B"/>
      <sheetName val="NXT-T02-05"/>
      <sheetName val="NXT-T02-05B"/>
      <sheetName val="NXT-T03-05"/>
      <sheetName val="NXT-T03-05 B"/>
      <sheetName val="NXT -T04-05"/>
      <sheetName val="NXT-T05-05"/>
      <sheetName val="NXT -T06-05"/>
      <sheetName val="NXT -T07-05"/>
      <sheetName val="HGHW3"/>
      <sheetName val="HGHW4"/>
      <sheetName val="HGHW5"/>
      <sheetName val="HGCW6"/>
      <sheetName val="CH1"/>
      <sheetName val="EXP2"/>
      <sheetName val="GVL-NC-M"/>
      <sheetName val="tienluong"/>
      <sheetName val="Na2"/>
      <sheetName val="4_x0004_"/>
      <sheetName val=""/>
      <sheetName val="TTTram"/>
      <sheetName val="DTCTtallu"/>
      <sheetName val="Exterior Walls Finishes"/>
      <sheetName val="CPQL"/>
      <sheetName val="THCPQL"/>
      <sheetName val="KTQT-AF_x0003_"/>
      <sheetName val="KLDGT_x0014_&lt;120%"/>
      <sheetName val="Congt9"/>
      <sheetName val="00000003"/>
      <sheetName val="Khoi luong"/>
      <sheetName val="DG _x0000__x0000__x0000__x0000__x0000__x0000__x0000__x0000__x0000__x0009__x0000_᲌Ա_x0000__x0004__x0000__x0000__x0000__x0000__x0000__x0000_窰԰_x0000__x0000__x0000__x0000__x0000_"/>
      <sheetName val="Vong KLBS"/>
      <sheetName val="Du kien DT 9 thang de fop"/>
      <sheetName val="name"/>
      <sheetName val="c`i tiet KHM"/>
      <sheetName val="Pier"/>
      <sheetName val="Pile"/>
      <sheetName val="Km227?227_838s,"/>
      <sheetName val="_x0000__x0000_??Z"/>
      <sheetName val="KKKKKKKK"/>
      <sheetName val="H?ng m?c 2"/>
      <sheetName val="MTO REV.0_x0000__x0000__x0000__x0000__x0000__x0000__x0000__x0000__x0000__x0009__x0000_쫀Ӛ_x0000__x0004__x0000__x0000__x0000__x0000__x0000__x0000__xdd0c_"/>
      <sheetName val="CHITIET VL-N_x0003_-TT-3p"/>
      <sheetName val="_x0000__x0000__x0017_[Q3-01-duyet.xls]Maumo)_x0000_?_x0000__x0000__x0000_"/>
      <sheetName val="?IEN_DONG"/>
      <sheetName val="DG_CA_"/>
      <sheetName val="XNGBQIV-02_x0000__x0000_)"/>
      <sheetName val="BGThau_x0008_??0000000_x0001__x0006_??Sheet1_x0008_??To"/>
      <sheetName val="NHAN?CONG"/>
      <sheetName val="BGThau_x0008_?0000000_x0001__x0006_?Sheet1_x0008_?To dr"/>
      <sheetName val="4_x0004_??XN54_x0004_??XN33_x0004_??NK96_x0006_??Sheet4"/>
      <sheetName val="BGThau_x0008_?0000000_x0001__x0006_?Sheet1_x0008_?To"/>
      <sheetName val="Na2??01"/>
      <sheetName val="4_x0004_?XN54_x0004_?XN33_x0004_?NK96_x0006_?Sheet4"/>
      <sheetName val="CT?doanh thu 2005"/>
      <sheetName val="_x0000__x0000__x0000__x0000_€¢é@Z_x0000__x000d__x0000__x0004_"/>
      <sheetName val="Km23"/>
      <sheetName val="C?     Lang"/>
      <sheetName val="_x0000__x0001__x0000__x0000__x0000__x0000__x0000__x0000__x0000__x0000__x0000__x0000__x0000__x0002__x0000__x0000__x0000__x0000__x0000__x0000__x0000_Ƥ_x0000_Ő_x0000__x0000__x0000_㋎˴_x0000_"/>
      <sheetName val="Thep-MatCat"/>
      <sheetName val="Kiem-Toan"/>
      <sheetName val="NhapSL"/>
      <sheetName val="??쫀䃝Z"/>
      <sheetName val="????¢é@Z?_x000d_?_x0004_"/>
      <sheetName val="Tonghmp"/>
      <sheetName val="TH (2+"/>
      <sheetName val="100000p0"/>
      <sheetName val="30000:00"/>
      <sheetName val="T.tidt"/>
      <sheetName val="coJoan"/>
      <sheetName val="XN&lt;4"/>
      <sheetName val="CL_x0007_G"/>
      <sheetName val="Tongh$p"/>
      <sheetName val="Tang TSCD 90-02"/>
      <sheetName val="Qy 1-2002"/>
      <sheetName val="Quy 3-2x02"/>
      <sheetName val="C/     Lang"/>
      <sheetName val="SDH TP"/>
      <sheetName val="????¢é@Z?_x000a_?_x0004_"/>
      <sheetName val="NKC"/>
      <sheetName val="DSMo (2)"/>
      <sheetName val="DSMo"/>
      <sheetName val="TH Mo"/>
      <sheetName val="21B"/>
      <sheetName val="143"/>
      <sheetName val="141"/>
      <sheetName val="172"/>
      <sheetName val="171"/>
      <sheetName val="170"/>
      <sheetName val="169"/>
      <sheetName val="168"/>
      <sheetName val="167"/>
      <sheetName val="166"/>
      <sheetName val="165"/>
      <sheetName val="164"/>
      <sheetName val="163"/>
      <sheetName val="162"/>
      <sheetName val="161"/>
      <sheetName val="160"/>
      <sheetName val="159"/>
      <sheetName val="158"/>
      <sheetName val="157"/>
      <sheetName val="156"/>
      <sheetName val="155"/>
      <sheetName val="154"/>
      <sheetName val="173"/>
      <sheetName val="152"/>
      <sheetName val="151"/>
      <sheetName val="150"/>
      <sheetName val="149"/>
      <sheetName val="148"/>
      <sheetName val="147"/>
      <sheetName val="146"/>
      <sheetName val="145"/>
      <sheetName val="144"/>
      <sheetName val="142"/>
      <sheetName val="140"/>
      <sheetName val="TH ho"/>
      <sheetName val="TH138-173"/>
      <sheetName val="KKKKKKKK (2)"/>
      <sheetName val="KKKKKKKK_(2)"/>
      <sheetName val="Hedging"/>
      <sheetName val="Vanh dai II_x0000__x0000__x0000_^ÀÏ"/>
      <sheetName val="ɂIEJ DONG"/>
      <sheetName val="Tgng hop CP T10"/>
      <sheetName val="TT_10KV"/>
      <sheetName val="Du Toan"/>
      <sheetName val="GIAVLIEU"/>
      <sheetName val="mtk_b"/>
      <sheetName val="[Q3-01-duyet.xlsUboHoan"/>
      <sheetName val="Qheet19"/>
      <sheetName val="THKL nghiamthu"/>
      <sheetName val="Balg du toan"/>
      <sheetName val="_x0000__x0000__x0000__x0000_€¢é@Z_x0000__x000a__x0000__x0004_"/>
      <sheetName val="��nh m�c"/>
      <sheetName val="Na2_x0000__x0000_�01"/>
      <sheetName val="S�eet9"/>
      <sheetName val="diachi"/>
      <sheetName val="�ha tri SX"/>
      <sheetName val="So Con�!�fhiep"/>
      <sheetName val="XL��est5"/>
      <sheetName val="_x0000__x0000__x0000__x0000_���@Z_x0000__x000d__x0000__x0004_"/>
      <sheetName val="Tai_khկ_x0000_缀"/>
      <sheetName val="Na2??€01"/>
      <sheetName val="_x0000__x0000__x0000__x0000__x0000__x0000__x0000__x0000_ (2)"/>
      <sheetName val="DG _x0000__x0000__x0000__x0000__x0000__x0000__x0000__x0000__x0000_ _x0000_᲌Ա_x0000__x0004__x0000__x0000__x0000__x0000__x0000__x0000_窰԰_x0000__x0000__x0000__x0000__x0000_"/>
      <sheetName val="Thuc_thanh1"/>
      <sheetName val="QL1A-QL1A_moi1"/>
      <sheetName val="C_Bong_Lang1"/>
      <sheetName val="Vanh_dai_III_(TKKT)1"/>
      <sheetName val="NHAN_CONG1"/>
      <sheetName val="DG_CAU1"/>
      <sheetName val="THOP_CAU1"/>
      <sheetName val="TLP_CAU1"/>
      <sheetName val="XL4Poppy_(2)1"/>
      <sheetName val="Tong_KLBS1"/>
      <sheetName val="To_trinh1"/>
      <sheetName val="B_cao1"/>
      <sheetName val="T_tiet1"/>
      <sheetName val="T_N1"/>
      <sheetName val="Bang_du_toan1"/>
      <sheetName val="Bu_gia1"/>
      <sheetName val="PT_vat_tu1"/>
      <sheetName val="Nam_20011"/>
      <sheetName val="Tang_TSCD_98-021"/>
      <sheetName val="BIEN_DONG1"/>
      <sheetName val="TSCD_20011"/>
      <sheetName val="Quy_1-20021"/>
      <sheetName val="Quy_2-20021"/>
      <sheetName val="Quy_3-20021"/>
      <sheetName val="Quy_4-021"/>
      <sheetName val="THKL_nghiemthu1"/>
      <sheetName val="DTCTtaluy_(2)1"/>
      <sheetName val="KLDGTT&lt;120%_(2)1"/>
      <sheetName val="TH_(2)1"/>
      <sheetName val="C______Lang1"/>
      <sheetName val="QL1A-QL1Q_moi1"/>
      <sheetName val="DG_CAࡕ1"/>
      <sheetName val="chi_tieu_HV1"/>
      <sheetName val="tsach_&amp;_thu_hoi1"/>
      <sheetName val="KK_than_ton___(2)1"/>
      <sheetName val="TT_cac_ho1"/>
      <sheetName val="TT_trong_nganh1"/>
      <sheetName val="chi_tiet_KHM1"/>
      <sheetName val="Pham_cap1"/>
      <sheetName val="DT_than1"/>
      <sheetName val="Doanh_thu1"/>
      <sheetName val="gia_tri_SX1"/>
      <sheetName val="So_Cong_nghiep1"/>
      <sheetName val="Bia_BC1"/>
      <sheetName val="TH_thanton1"/>
      <sheetName val="Dat_da_thai1"/>
      <sheetName val="GTSX_(TT)1"/>
      <sheetName val="XNGBQI_(2)1"/>
      <sheetName val="XNGBQI-04_(2)1"/>
      <sheetName val="XNGBQII-04_(2)1"/>
      <sheetName val="XNGBQII-04_(3)1"/>
      <sheetName val="XNGBQIII-04_(2)1"/>
      <sheetName val="XNGBQIII-04_(3)1"/>
      <sheetName val="XNGBQIV-04_(2)1"/>
      <sheetName val="XNGBQIV-04_(3)1"/>
      <sheetName val="XNGBQI-05_(02)1"/>
      <sheetName val="Gia_ban_NK_bq1"/>
      <sheetName val="334_d1"/>
      <sheetName val="DG_1"/>
      <sheetName val="DG_CA?1"/>
      <sheetName val="C____(_Lang1"/>
      <sheetName val="Shѥet10"/>
      <sheetName val="_x0000_ongia (2)"/>
      <sheetName val="CT_doanh_thu_20051"/>
      <sheetName val="Dthu_2006_sua1"/>
      <sheetName val="Doanh_thu_gia_thanh1"/>
      <sheetName val="6_thang_20061"/>
    </sheetNames>
    <sheetDataSet>
      <sheetData sheetId="0" refreshError="1">
        <row r="29">
          <cell r="E29">
            <v>9566000</v>
          </cell>
        </row>
      </sheetData>
      <sheetData sheetId="1"/>
      <sheetData sheetId="2"/>
      <sheetData sheetId="3"/>
      <sheetData sheetId="4"/>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refreshError="1"/>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refreshError="1"/>
      <sheetData sheetId="117"/>
      <sheetData sheetId="118" refreshError="1"/>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refreshError="1"/>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refreshError="1"/>
      <sheetData sheetId="206" refreshError="1"/>
      <sheetData sheetId="207" refreshError="1"/>
      <sheetData sheetId="208" refreshError="1"/>
      <sheetData sheetId="209" refreshError="1"/>
      <sheetData sheetId="210" refreshError="1"/>
      <sheetData sheetId="211"/>
      <sheetData sheetId="212"/>
      <sheetData sheetId="213" refreshError="1"/>
      <sheetData sheetId="214" refreshError="1"/>
      <sheetData sheetId="215" refreshError="1"/>
      <sheetData sheetId="216" refreshError="1"/>
      <sheetData sheetId="217"/>
      <sheetData sheetId="218"/>
      <sheetData sheetId="219"/>
      <sheetData sheetId="220"/>
      <sheetData sheetId="221"/>
      <sheetData sheetId="222"/>
      <sheetData sheetId="223"/>
      <sheetData sheetId="224" refreshError="1"/>
      <sheetData sheetId="225" refreshError="1"/>
      <sheetData sheetId="226" refreshError="1"/>
      <sheetData sheetId="227"/>
      <sheetData sheetId="228" refreshError="1"/>
      <sheetData sheetId="229" refreshError="1"/>
      <sheetData sheetId="230"/>
      <sheetData sheetId="231"/>
      <sheetData sheetId="232" refreshError="1"/>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refreshError="1"/>
      <sheetData sheetId="250" refreshError="1"/>
      <sheetData sheetId="251" refreshError="1"/>
      <sheetData sheetId="252" refreshError="1"/>
      <sheetData sheetId="253" refreshError="1"/>
      <sheetData sheetId="254" refreshError="1"/>
      <sheetData sheetId="255" refreshError="1"/>
      <sheetData sheetId="256"/>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sheetData sheetId="286"/>
      <sheetData sheetId="287"/>
      <sheetData sheetId="288" refreshError="1"/>
      <sheetData sheetId="289" refreshError="1"/>
      <sheetData sheetId="290"/>
      <sheetData sheetId="291"/>
      <sheetData sheetId="292"/>
      <sheetData sheetId="293"/>
      <sheetData sheetId="294"/>
      <sheetData sheetId="295"/>
      <sheetData sheetId="296"/>
      <sheetData sheetId="297" refreshError="1"/>
      <sheetData sheetId="298"/>
      <sheetData sheetId="299"/>
      <sheetData sheetId="300"/>
      <sheetData sheetId="301"/>
      <sheetData sheetId="302"/>
      <sheetData sheetId="303"/>
      <sheetData sheetId="304" refreshError="1"/>
      <sheetData sheetId="305" refreshError="1"/>
      <sheetData sheetId="306" refreshError="1"/>
      <sheetData sheetId="307" refreshError="1"/>
      <sheetData sheetId="308"/>
      <sheetData sheetId="309"/>
      <sheetData sheetId="310" refreshError="1"/>
      <sheetData sheetId="311"/>
      <sheetData sheetId="312" refreshError="1"/>
      <sheetData sheetId="313" refreshError="1"/>
      <sheetData sheetId="314"/>
      <sheetData sheetId="315"/>
      <sheetData sheetId="316" refreshError="1"/>
      <sheetData sheetId="317" refreshError="1"/>
      <sheetData sheetId="318"/>
      <sheetData sheetId="319"/>
      <sheetData sheetId="320"/>
      <sheetData sheetId="321"/>
      <sheetData sheetId="322"/>
      <sheetData sheetId="323"/>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sheetData sheetId="405"/>
      <sheetData sheetId="406"/>
      <sheetData sheetId="407"/>
      <sheetData sheetId="408"/>
      <sheetData sheetId="409"/>
      <sheetData sheetId="410"/>
      <sheetData sheetId="411"/>
      <sheetData sheetId="412"/>
      <sheetData sheetId="413" refreshError="1"/>
      <sheetData sheetId="414"/>
      <sheetData sheetId="415"/>
      <sheetData sheetId="416"/>
      <sheetData sheetId="417"/>
      <sheetData sheetId="418"/>
      <sheetData sheetId="419"/>
      <sheetData sheetId="420"/>
      <sheetData sheetId="42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sheetData sheetId="432" refreshError="1"/>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refreshError="1"/>
      <sheetData sheetId="460" refreshError="1"/>
      <sheetData sheetId="461" refreshError="1"/>
      <sheetData sheetId="462" refreshError="1"/>
      <sheetData sheetId="463" refreshError="1"/>
      <sheetData sheetId="464"/>
      <sheetData sheetId="465"/>
      <sheetData sheetId="466" refreshError="1"/>
      <sheetData sheetId="467" refreshError="1"/>
      <sheetData sheetId="468" refreshError="1"/>
      <sheetData sheetId="469" refreshError="1"/>
      <sheetData sheetId="470"/>
      <sheetData sheetId="471" refreshError="1"/>
      <sheetData sheetId="472"/>
      <sheetData sheetId="473" refreshError="1"/>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refreshError="1"/>
      <sheetData sheetId="519" refreshError="1"/>
      <sheetData sheetId="520"/>
      <sheetData sheetId="521" refreshError="1"/>
      <sheetData sheetId="522" refreshError="1"/>
      <sheetData sheetId="523" refreshError="1"/>
      <sheetData sheetId="524"/>
      <sheetData sheetId="525" refreshError="1"/>
      <sheetData sheetId="526"/>
      <sheetData sheetId="527"/>
      <sheetData sheetId="528"/>
      <sheetData sheetId="529"/>
      <sheetData sheetId="530"/>
      <sheetData sheetId="531" refreshError="1"/>
      <sheetData sheetId="532" refreshError="1"/>
      <sheetData sheetId="533" refreshError="1"/>
      <sheetData sheetId="534"/>
      <sheetData sheetId="535"/>
      <sheetData sheetId="536" refreshError="1"/>
      <sheetData sheetId="537"/>
      <sheetData sheetId="538" refreshError="1"/>
      <sheetData sheetId="539" refreshError="1"/>
      <sheetData sheetId="540" refreshError="1"/>
      <sheetData sheetId="541" refreshError="1"/>
      <sheetData sheetId="542"/>
      <sheetData sheetId="543" refreshError="1"/>
      <sheetData sheetId="544" refreshError="1"/>
      <sheetData sheetId="545" refreshError="1"/>
      <sheetData sheetId="546" refreshError="1"/>
      <sheetData sheetId="547" refreshError="1"/>
      <sheetData sheetId="548" refreshError="1"/>
      <sheetData sheetId="549"/>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sheetData sheetId="569"/>
      <sheetData sheetId="570"/>
      <sheetData sheetId="571"/>
      <sheetData sheetId="572"/>
      <sheetData sheetId="573"/>
      <sheetData sheetId="574"/>
      <sheetData sheetId="575"/>
      <sheetData sheetId="576"/>
      <sheetData sheetId="577"/>
      <sheetData sheetId="578"/>
      <sheetData sheetId="579"/>
      <sheetData sheetId="580" refreshError="1"/>
      <sheetData sheetId="581" refreshError="1"/>
      <sheetData sheetId="582" refreshError="1"/>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refreshError="1"/>
      <sheetData sheetId="624" refreshError="1"/>
      <sheetData sheetId="625" refreshError="1"/>
      <sheetData sheetId="626"/>
      <sheetData sheetId="627"/>
      <sheetData sheetId="628" refreshError="1"/>
      <sheetData sheetId="629" refreshError="1"/>
      <sheetData sheetId="630" refreshError="1"/>
      <sheetData sheetId="631" refreshError="1"/>
      <sheetData sheetId="632"/>
      <sheetData sheetId="633"/>
      <sheetData sheetId="634" refreshError="1"/>
      <sheetData sheetId="635"/>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sheetData sheetId="713"/>
      <sheetData sheetId="714"/>
      <sheetData sheetId="715"/>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enluong"/>
      <sheetName val="kinhphi"/>
      <sheetName val="ptvt"/>
      <sheetName val="sat"/>
      <sheetName val="clechvt"/>
      <sheetName val="dongia"/>
      <sheetName val="tonghop"/>
      <sheetName val="ctttc"/>
      <sheetName val="bia"/>
      <sheetName val="TN NEW"/>
      <sheetName val="285"/>
      <sheetName val="phangoithau"/>
      <sheetName val="TDT"/>
      <sheetName val="THCPXD"/>
      <sheetName val="cpkhac"/>
      <sheetName val="CP CBSX"/>
      <sheetName val="THTN"/>
      <sheetName val="TN CT"/>
      <sheetName val="VLNCMTC TN"/>
      <sheetName val="CT day dan su phu kien"/>
      <sheetName val="CT xa - tiep dia"/>
      <sheetName val="THEP HINH"/>
      <sheetName val="CT cot"/>
      <sheetName val="Ct BT mong"/>
      <sheetName val="DatDao"/>
      <sheetName val="K LUONG duong day"/>
      <sheetName val="DG"/>
      <sheetName val="TH CTO"/>
      <sheetName val="VL-NC CTo"/>
      <sheetName val="CT cong to"/>
      <sheetName val="KL CONG TO"/>
      <sheetName val="VL DAU THAU"/>
      <sheetName val="TH DZ0,4"/>
      <sheetName val="TT"/>
      <sheetName val="VCDD"/>
      <sheetName val="VL-NC DZ0,4"/>
      <sheetName val="TH THAO DO"/>
      <sheetName val="VL-NC-MTC thao do"/>
      <sheetName val="CT THAO DO"/>
      <sheetName val="KL Thao Do"/>
      <sheetName val="00000000"/>
      <sheetName val="Sheet1"/>
      <sheetName val="Sheet2"/>
      <sheetName val="Sheet3"/>
      <sheetName val="XL4Poppy"/>
      <sheetName val="Xlc5nguyhiem"/>
      <sheetName val="CosoXL"/>
      <sheetName val="KhuTG"/>
      <sheetName val="10000000"/>
      <sheetName val="XL4Test5"/>
      <sheetName val="Thuc thanh"/>
      <sheetName val="thang12"/>
      <sheetName val="thang11"/>
      <sheetName val="thang10"/>
      <sheetName val="thang9"/>
      <sheetName val="thang8"/>
      <sheetName val="thang7"/>
      <sheetName val="thang6"/>
      <sheetName val="thang5"/>
      <sheetName val="thang4"/>
      <sheetName val="thang3"/>
      <sheetName val="thang2"/>
      <sheetName val="thang1"/>
      <sheetName val="THDT"/>
      <sheetName val="THDG"/>
      <sheetName val="CTDG"/>
      <sheetName val="CTBT"/>
      <sheetName val="CPBT"/>
      <sheetName val="TB"/>
      <sheetName val="VC"/>
      <sheetName val="BANG KE"/>
      <sheetName val="DL2"/>
    </sheetNames>
    <sheetDataSet>
      <sheetData sheetId="0"/>
      <sheetData sheetId="1"/>
      <sheetData sheetId="2" refreshError="1">
        <row r="6">
          <cell r="A6">
            <v>1</v>
          </cell>
          <cell r="B6">
            <v>2</v>
          </cell>
          <cell r="C6">
            <v>3</v>
          </cell>
          <cell r="D6">
            <v>4</v>
          </cell>
          <cell r="E6">
            <v>5</v>
          </cell>
          <cell r="F6">
            <v>6</v>
          </cell>
          <cell r="G6">
            <v>7</v>
          </cell>
          <cell r="H6">
            <v>8</v>
          </cell>
          <cell r="I6">
            <v>9</v>
          </cell>
          <cell r="J6">
            <v>10</v>
          </cell>
          <cell r="K6">
            <v>11</v>
          </cell>
          <cell r="L6">
            <v>12</v>
          </cell>
          <cell r="M6">
            <v>13</v>
          </cell>
          <cell r="N6">
            <v>14</v>
          </cell>
          <cell r="O6">
            <v>15</v>
          </cell>
          <cell r="P6">
            <v>16</v>
          </cell>
          <cell r="Q6">
            <v>17</v>
          </cell>
          <cell r="R6">
            <v>18</v>
          </cell>
          <cell r="S6">
            <v>19</v>
          </cell>
          <cell r="T6">
            <v>20</v>
          </cell>
          <cell r="U6">
            <v>21</v>
          </cell>
          <cell r="V6">
            <v>22</v>
          </cell>
          <cell r="W6">
            <v>23</v>
          </cell>
          <cell r="X6">
            <v>24</v>
          </cell>
        </row>
        <row r="7">
          <cell r="B7" t="str">
            <v>I. NÃÖN MOÏNG :</v>
          </cell>
          <cell r="C7">
            <v>0</v>
          </cell>
          <cell r="D7">
            <v>0</v>
          </cell>
          <cell r="F7">
            <v>22169.059999999998</v>
          </cell>
          <cell r="G7">
            <v>22.68</v>
          </cell>
          <cell r="H7">
            <v>53.999999999999993</v>
          </cell>
          <cell r="I7">
            <v>10.17</v>
          </cell>
          <cell r="J7">
            <v>30.39</v>
          </cell>
          <cell r="K7">
            <v>110.8</v>
          </cell>
          <cell r="L7">
            <v>0</v>
          </cell>
          <cell r="M7">
            <v>8043.3</v>
          </cell>
          <cell r="N7">
            <v>5713</v>
          </cell>
          <cell r="O7">
            <v>0</v>
          </cell>
          <cell r="P7">
            <v>0</v>
          </cell>
          <cell r="Q7">
            <v>0</v>
          </cell>
          <cell r="R7">
            <v>0.67</v>
          </cell>
          <cell r="S7">
            <v>10.039999999999999</v>
          </cell>
          <cell r="T7">
            <v>0</v>
          </cell>
          <cell r="U7">
            <v>0</v>
          </cell>
          <cell r="V7">
            <v>0</v>
          </cell>
          <cell r="W7">
            <v>0</v>
          </cell>
          <cell r="X7">
            <v>1.45</v>
          </cell>
        </row>
        <row r="8">
          <cell r="A8" t="str">
            <v>221.110</v>
          </cell>
          <cell r="B8" t="str">
            <v>Bã täng loït moïng âaï 4x6 M50</v>
          </cell>
          <cell r="C8" t="str">
            <v>m3</v>
          </cell>
          <cell r="D8">
            <v>16.239999999999998</v>
          </cell>
          <cell r="E8">
            <v>16.649999999999999</v>
          </cell>
          <cell r="F8">
            <v>2573</v>
          </cell>
          <cell r="G8">
            <v>7.24</v>
          </cell>
          <cell r="J8">
            <v>12.44</v>
          </cell>
          <cell r="K8">
            <v>0</v>
          </cell>
          <cell r="L8">
            <v>0</v>
          </cell>
          <cell r="M8">
            <v>0</v>
          </cell>
          <cell r="N8">
            <v>0</v>
          </cell>
          <cell r="O8">
            <v>0</v>
          </cell>
          <cell r="P8">
            <v>0</v>
          </cell>
          <cell r="Q8">
            <v>0</v>
          </cell>
          <cell r="R8">
            <v>0</v>
          </cell>
          <cell r="S8">
            <v>0</v>
          </cell>
          <cell r="T8">
            <v>0</v>
          </cell>
          <cell r="U8">
            <v>0</v>
          </cell>
          <cell r="V8">
            <v>0</v>
          </cell>
          <cell r="W8">
            <v>0</v>
          </cell>
          <cell r="X8">
            <v>0</v>
          </cell>
        </row>
        <row r="9">
          <cell r="A9" t="str">
            <v>200.110</v>
          </cell>
          <cell r="B9" t="str">
            <v>Xáy âaï häüc væîa XM M75</v>
          </cell>
          <cell r="C9" t="str">
            <v>m3</v>
          </cell>
          <cell r="D9">
            <v>92.33</v>
          </cell>
          <cell r="E9">
            <v>38.78</v>
          </cell>
          <cell r="F9">
            <v>9987.7900000000009</v>
          </cell>
          <cell r="H9">
            <v>43.36</v>
          </cell>
          <cell r="K9">
            <v>110.8</v>
          </cell>
          <cell r="L9">
            <v>0</v>
          </cell>
          <cell r="M9">
            <v>0</v>
          </cell>
          <cell r="N9">
            <v>0</v>
          </cell>
          <cell r="O9">
            <v>0</v>
          </cell>
          <cell r="P9">
            <v>0</v>
          </cell>
          <cell r="Q9">
            <v>0</v>
          </cell>
          <cell r="R9">
            <v>0</v>
          </cell>
          <cell r="S9">
            <v>0</v>
          </cell>
          <cell r="T9">
            <v>0</v>
          </cell>
          <cell r="U9">
            <v>0</v>
          </cell>
          <cell r="V9">
            <v>0</v>
          </cell>
          <cell r="W9">
            <v>0</v>
          </cell>
          <cell r="X9">
            <v>0</v>
          </cell>
        </row>
        <row r="10">
          <cell r="A10" t="str">
            <v>204.410</v>
          </cell>
          <cell r="B10" t="str">
            <v xml:space="preserve">Xáy gaûch âàûc væîa XM M75 báûc cáúp , bäön hoa </v>
          </cell>
          <cell r="C10" t="str">
            <v>m2</v>
          </cell>
          <cell r="D10">
            <v>9.93</v>
          </cell>
          <cell r="E10">
            <v>2.98</v>
          </cell>
          <cell r="F10">
            <v>767.5</v>
          </cell>
          <cell r="H10">
            <v>3.33</v>
          </cell>
          <cell r="K10">
            <v>0</v>
          </cell>
          <cell r="L10">
            <v>0</v>
          </cell>
          <cell r="M10">
            <v>8043.3</v>
          </cell>
          <cell r="N10">
            <v>0</v>
          </cell>
          <cell r="O10">
            <v>0</v>
          </cell>
          <cell r="P10">
            <v>0</v>
          </cell>
          <cell r="Q10">
            <v>0</v>
          </cell>
          <cell r="R10">
            <v>0</v>
          </cell>
          <cell r="S10">
            <v>0</v>
          </cell>
          <cell r="T10">
            <v>0</v>
          </cell>
          <cell r="U10">
            <v>0</v>
          </cell>
          <cell r="V10">
            <v>0</v>
          </cell>
          <cell r="W10">
            <v>0</v>
          </cell>
          <cell r="X10">
            <v>0.03</v>
          </cell>
        </row>
        <row r="11">
          <cell r="A11" t="str">
            <v>224.110</v>
          </cell>
          <cell r="B11" t="str">
            <v>Bã täng giàòng moïng âaï 1x2 M200</v>
          </cell>
          <cell r="C11">
            <v>0</v>
          </cell>
          <cell r="D11">
            <v>8.52</v>
          </cell>
          <cell r="E11">
            <v>8.73</v>
          </cell>
          <cell r="F11">
            <v>2839</v>
          </cell>
          <cell r="G11">
            <v>3.6</v>
          </cell>
          <cell r="I11">
            <v>7.34</v>
          </cell>
          <cell r="K11">
            <v>0</v>
          </cell>
          <cell r="L11">
            <v>0</v>
          </cell>
          <cell r="M11">
            <v>0</v>
          </cell>
          <cell r="N11">
            <v>0</v>
          </cell>
          <cell r="O11">
            <v>0</v>
          </cell>
          <cell r="P11">
            <v>0</v>
          </cell>
          <cell r="Q11">
            <v>0</v>
          </cell>
          <cell r="R11">
            <v>0</v>
          </cell>
          <cell r="S11">
            <v>0</v>
          </cell>
          <cell r="T11">
            <v>0</v>
          </cell>
          <cell r="U11">
            <v>0</v>
          </cell>
          <cell r="V11">
            <v>0</v>
          </cell>
          <cell r="W11">
            <v>0</v>
          </cell>
          <cell r="X11">
            <v>0.98</v>
          </cell>
        </row>
        <row r="12">
          <cell r="A12" t="str">
            <v>222.410</v>
          </cell>
          <cell r="B12" t="str">
            <v xml:space="preserve">Bã täng moïng cäüt M200 âaï 1x2 </v>
          </cell>
          <cell r="C12" t="str">
            <v>m3</v>
          </cell>
          <cell r="D12">
            <v>3.2899999999999996</v>
          </cell>
          <cell r="E12">
            <v>3.37</v>
          </cell>
          <cell r="F12">
            <v>1095.92</v>
          </cell>
          <cell r="G12">
            <v>1.39</v>
          </cell>
          <cell r="I12">
            <v>2.83</v>
          </cell>
          <cell r="K12">
            <v>0</v>
          </cell>
          <cell r="L12">
            <v>0</v>
          </cell>
          <cell r="M12">
            <v>0</v>
          </cell>
          <cell r="N12">
            <v>0</v>
          </cell>
          <cell r="O12">
            <v>0</v>
          </cell>
          <cell r="P12">
            <v>0</v>
          </cell>
          <cell r="Q12">
            <v>0</v>
          </cell>
          <cell r="R12">
            <v>0</v>
          </cell>
          <cell r="S12">
            <v>0</v>
          </cell>
          <cell r="T12">
            <v>0</v>
          </cell>
          <cell r="U12">
            <v>0</v>
          </cell>
          <cell r="V12">
            <v>0</v>
          </cell>
          <cell r="W12">
            <v>0</v>
          </cell>
          <cell r="X12">
            <v>0.44</v>
          </cell>
        </row>
        <row r="13">
          <cell r="A13" t="str">
            <v>651.150</v>
          </cell>
          <cell r="B13" t="str">
            <v>Traït moïng tæåìng væîa XM M50 daìy 20</v>
          </cell>
          <cell r="C13" t="str">
            <v>m2</v>
          </cell>
          <cell r="D13">
            <v>25.27</v>
          </cell>
          <cell r="E13">
            <v>0.57999999999999996</v>
          </cell>
          <cell r="F13">
            <v>105.44</v>
          </cell>
          <cell r="H13">
            <v>0.69</v>
          </cell>
          <cell r="K13">
            <v>0</v>
          </cell>
          <cell r="L13">
            <v>0</v>
          </cell>
          <cell r="M13">
            <v>0</v>
          </cell>
          <cell r="N13">
            <v>0</v>
          </cell>
          <cell r="O13">
            <v>0</v>
          </cell>
          <cell r="P13">
            <v>0</v>
          </cell>
          <cell r="Q13">
            <v>0</v>
          </cell>
          <cell r="R13">
            <v>0</v>
          </cell>
          <cell r="S13">
            <v>0</v>
          </cell>
          <cell r="T13">
            <v>0</v>
          </cell>
          <cell r="U13">
            <v>0</v>
          </cell>
          <cell r="V13">
            <v>0</v>
          </cell>
          <cell r="W13">
            <v>0</v>
          </cell>
          <cell r="X13">
            <v>0</v>
          </cell>
        </row>
        <row r="14">
          <cell r="A14" t="str">
            <v>651.310</v>
          </cell>
          <cell r="B14" t="str">
            <v xml:space="preserve">Traït báûc cáúp væîa XM M75 daìy 20 âaïnh maìu </v>
          </cell>
          <cell r="C14" t="str">
            <v>m2</v>
          </cell>
          <cell r="D14">
            <v>38.61</v>
          </cell>
          <cell r="E14">
            <v>0.69</v>
          </cell>
          <cell r="F14">
            <v>177.71</v>
          </cell>
          <cell r="H14">
            <v>0.77</v>
          </cell>
          <cell r="K14">
            <v>0</v>
          </cell>
          <cell r="L14">
            <v>0</v>
          </cell>
          <cell r="M14">
            <v>0</v>
          </cell>
          <cell r="N14">
            <v>0</v>
          </cell>
          <cell r="O14">
            <v>0</v>
          </cell>
          <cell r="P14">
            <v>0</v>
          </cell>
          <cell r="Q14">
            <v>0</v>
          </cell>
          <cell r="R14">
            <v>0</v>
          </cell>
          <cell r="S14">
            <v>0</v>
          </cell>
          <cell r="T14">
            <v>0</v>
          </cell>
          <cell r="U14">
            <v>0</v>
          </cell>
          <cell r="V14">
            <v>0</v>
          </cell>
          <cell r="W14">
            <v>0</v>
          </cell>
          <cell r="X14">
            <v>0</v>
          </cell>
        </row>
        <row r="15">
          <cell r="A15" t="str">
            <v>651.130</v>
          </cell>
          <cell r="B15" t="str">
            <v>Traït bäön hoa væîa XM M75 daìy 15</v>
          </cell>
          <cell r="C15" t="str">
            <v>m2</v>
          </cell>
          <cell r="D15">
            <v>8.1999999999999993</v>
          </cell>
          <cell r="E15">
            <v>0.14000000000000001</v>
          </cell>
          <cell r="F15">
            <v>36.06</v>
          </cell>
          <cell r="H15">
            <v>0.16</v>
          </cell>
          <cell r="K15">
            <v>0</v>
          </cell>
          <cell r="L15">
            <v>0</v>
          </cell>
          <cell r="M15">
            <v>0</v>
          </cell>
          <cell r="N15">
            <v>0</v>
          </cell>
          <cell r="O15">
            <v>0</v>
          </cell>
          <cell r="P15">
            <v>0</v>
          </cell>
          <cell r="Q15">
            <v>0</v>
          </cell>
          <cell r="R15">
            <v>0</v>
          </cell>
          <cell r="S15">
            <v>0</v>
          </cell>
          <cell r="T15">
            <v>0</v>
          </cell>
          <cell r="U15">
            <v>0</v>
          </cell>
          <cell r="V15">
            <v>0</v>
          </cell>
          <cell r="W15">
            <v>0</v>
          </cell>
          <cell r="X15">
            <v>0</v>
          </cell>
        </row>
        <row r="16">
          <cell r="A16" t="str">
            <v>701.110</v>
          </cell>
          <cell r="B16" t="str">
            <v xml:space="preserve">Queït väi moïng tæåìng , bäön hoa 1 tràõng , 2 maìu </v>
          </cell>
          <cell r="C16" t="str">
            <v>m2</v>
          </cell>
          <cell r="D16">
            <v>33.47</v>
          </cell>
          <cell r="E16">
            <v>0</v>
          </cell>
          <cell r="K16">
            <v>0</v>
          </cell>
          <cell r="L16">
            <v>0</v>
          </cell>
          <cell r="M16">
            <v>0</v>
          </cell>
          <cell r="N16">
            <v>0</v>
          </cell>
          <cell r="O16">
            <v>0</v>
          </cell>
          <cell r="P16">
            <v>0</v>
          </cell>
          <cell r="Q16">
            <v>0</v>
          </cell>
          <cell r="R16">
            <v>0.67</v>
          </cell>
          <cell r="S16">
            <v>10.039999999999999</v>
          </cell>
          <cell r="T16">
            <v>0</v>
          </cell>
          <cell r="U16">
            <v>0</v>
          </cell>
          <cell r="V16">
            <v>0</v>
          </cell>
          <cell r="W16">
            <v>0</v>
          </cell>
          <cell r="X16">
            <v>0</v>
          </cell>
        </row>
        <row r="17">
          <cell r="A17" t="str">
            <v>221.110</v>
          </cell>
          <cell r="B17" t="str">
            <v xml:space="preserve">Bã täng âaï 4x6 M50 nãön nhaì </v>
          </cell>
          <cell r="C17" t="str">
            <v>m3</v>
          </cell>
          <cell r="D17">
            <v>23.44</v>
          </cell>
          <cell r="E17">
            <v>24.03</v>
          </cell>
          <cell r="F17">
            <v>3714</v>
          </cell>
          <cell r="G17">
            <v>10.45</v>
          </cell>
          <cell r="J17">
            <v>17.95</v>
          </cell>
          <cell r="K17">
            <v>0</v>
          </cell>
          <cell r="L17">
            <v>0</v>
          </cell>
          <cell r="M17">
            <v>0</v>
          </cell>
          <cell r="N17">
            <v>0</v>
          </cell>
          <cell r="O17">
            <v>0</v>
          </cell>
          <cell r="P17">
            <v>0</v>
          </cell>
          <cell r="Q17">
            <v>0</v>
          </cell>
          <cell r="R17">
            <v>0</v>
          </cell>
          <cell r="S17">
            <v>0</v>
          </cell>
          <cell r="T17">
            <v>0</v>
          </cell>
          <cell r="U17">
            <v>0</v>
          </cell>
          <cell r="V17">
            <v>0</v>
          </cell>
          <cell r="W17">
            <v>0</v>
          </cell>
          <cell r="X17">
            <v>0</v>
          </cell>
        </row>
        <row r="18">
          <cell r="A18" t="str">
            <v>684.130</v>
          </cell>
          <cell r="B18" t="str">
            <v>Laït gaûch hoa XM væîa XM M50</v>
          </cell>
          <cell r="C18" t="str">
            <v>m2</v>
          </cell>
          <cell r="D18">
            <v>228.52</v>
          </cell>
          <cell r="E18">
            <v>4.8</v>
          </cell>
          <cell r="F18">
            <v>872.64</v>
          </cell>
          <cell r="G18">
            <v>0</v>
          </cell>
          <cell r="H18">
            <v>5.69</v>
          </cell>
          <cell r="K18">
            <v>0</v>
          </cell>
          <cell r="L18">
            <v>0</v>
          </cell>
          <cell r="M18">
            <v>0</v>
          </cell>
          <cell r="N18">
            <v>5713</v>
          </cell>
          <cell r="O18">
            <v>0</v>
          </cell>
          <cell r="P18">
            <v>0</v>
          </cell>
          <cell r="Q18">
            <v>0</v>
          </cell>
          <cell r="R18">
            <v>0</v>
          </cell>
          <cell r="S18">
            <v>0</v>
          </cell>
          <cell r="T18">
            <v>0</v>
          </cell>
          <cell r="U18">
            <v>0</v>
          </cell>
          <cell r="V18">
            <v>0</v>
          </cell>
          <cell r="W18">
            <v>0</v>
          </cell>
          <cell r="X18">
            <v>0</v>
          </cell>
        </row>
        <row r="20">
          <cell r="A20">
            <v>0</v>
          </cell>
          <cell r="B20" t="str">
            <v>II. THÁN NHAÌ :</v>
          </cell>
          <cell r="C20">
            <v>0</v>
          </cell>
          <cell r="D20">
            <v>0</v>
          </cell>
          <cell r="F20">
            <v>10941.180000000002</v>
          </cell>
          <cell r="G20">
            <v>4.0500000000000007</v>
          </cell>
          <cell r="H20">
            <v>48.71</v>
          </cell>
          <cell r="I20">
            <v>8.26</v>
          </cell>
          <cell r="J20">
            <v>0</v>
          </cell>
          <cell r="K20">
            <v>0</v>
          </cell>
          <cell r="L20">
            <v>43421.97</v>
          </cell>
          <cell r="M20">
            <v>680.34</v>
          </cell>
          <cell r="N20">
            <v>0</v>
          </cell>
          <cell r="O20">
            <v>0</v>
          </cell>
          <cell r="P20">
            <v>0</v>
          </cell>
          <cell r="Q20">
            <v>0</v>
          </cell>
          <cell r="R20">
            <v>27.17</v>
          </cell>
          <cell r="S20">
            <v>426.23</v>
          </cell>
          <cell r="T20">
            <v>34.340000000000003</v>
          </cell>
          <cell r="U20">
            <v>0</v>
          </cell>
          <cell r="V20">
            <v>0</v>
          </cell>
          <cell r="W20">
            <v>0</v>
          </cell>
          <cell r="X20">
            <v>1.21</v>
          </cell>
        </row>
        <row r="21">
          <cell r="A21" t="str">
            <v>205.130</v>
          </cell>
          <cell r="B21" t="str">
            <v>Xáy tæåìng 220 gaûch äúng væîa XM M50 cao &lt;= 4m</v>
          </cell>
          <cell r="C21" t="str">
            <v>m3</v>
          </cell>
          <cell r="D21">
            <v>48.07</v>
          </cell>
          <cell r="E21">
            <v>7.93</v>
          </cell>
          <cell r="F21">
            <v>1441.67</v>
          </cell>
          <cell r="H21">
            <v>9.4</v>
          </cell>
          <cell r="K21">
            <v>0</v>
          </cell>
          <cell r="L21">
            <v>21631.5</v>
          </cell>
          <cell r="M21">
            <v>0</v>
          </cell>
          <cell r="N21">
            <v>0</v>
          </cell>
          <cell r="O21">
            <v>0</v>
          </cell>
          <cell r="P21">
            <v>0</v>
          </cell>
          <cell r="Q21">
            <v>0</v>
          </cell>
          <cell r="R21">
            <v>0</v>
          </cell>
          <cell r="S21">
            <v>0</v>
          </cell>
          <cell r="T21">
            <v>0</v>
          </cell>
          <cell r="U21">
            <v>0</v>
          </cell>
          <cell r="V21">
            <v>0</v>
          </cell>
          <cell r="W21">
            <v>0</v>
          </cell>
          <cell r="X21">
            <v>0.14000000000000001</v>
          </cell>
        </row>
        <row r="22">
          <cell r="A22" t="str">
            <v>205.140</v>
          </cell>
          <cell r="B22" t="str">
            <v xml:space="preserve">Xáy tæåìng 220 gaûch äúng væîa XM M50 cao &gt; 4m : </v>
          </cell>
          <cell r="C22" t="str">
            <v>m3</v>
          </cell>
          <cell r="D22">
            <v>1.22</v>
          </cell>
          <cell r="E22">
            <v>0.2</v>
          </cell>
          <cell r="F22">
            <v>36.36</v>
          </cell>
          <cell r="H22">
            <v>0.24</v>
          </cell>
          <cell r="K22">
            <v>0</v>
          </cell>
          <cell r="L22">
            <v>549</v>
          </cell>
          <cell r="M22">
            <v>0</v>
          </cell>
          <cell r="N22">
            <v>0</v>
          </cell>
          <cell r="O22">
            <v>0</v>
          </cell>
          <cell r="P22">
            <v>0</v>
          </cell>
          <cell r="Q22">
            <v>0</v>
          </cell>
          <cell r="R22">
            <v>0</v>
          </cell>
          <cell r="S22">
            <v>0</v>
          </cell>
          <cell r="T22">
            <v>0</v>
          </cell>
          <cell r="U22">
            <v>0</v>
          </cell>
          <cell r="V22">
            <v>0</v>
          </cell>
          <cell r="W22">
            <v>0</v>
          </cell>
          <cell r="X22">
            <v>0.01</v>
          </cell>
        </row>
        <row r="23">
          <cell r="A23" t="str">
            <v>205.110</v>
          </cell>
          <cell r="B23" t="str">
            <v>Xáy tæåìng 110 gaûch äúng væîa XM M50 cao &lt;= 4m</v>
          </cell>
          <cell r="C23" t="str">
            <v>m3</v>
          </cell>
          <cell r="D23">
            <v>41.357100000000003</v>
          </cell>
          <cell r="E23">
            <v>6.2</v>
          </cell>
          <cell r="F23">
            <v>1127.1600000000001</v>
          </cell>
          <cell r="H23">
            <v>7.35</v>
          </cell>
          <cell r="K23">
            <v>0</v>
          </cell>
          <cell r="L23">
            <v>19024.27</v>
          </cell>
          <cell r="M23">
            <v>0</v>
          </cell>
          <cell r="N23">
            <v>0</v>
          </cell>
          <cell r="O23">
            <v>0</v>
          </cell>
          <cell r="P23">
            <v>0</v>
          </cell>
          <cell r="Q23">
            <v>0</v>
          </cell>
          <cell r="R23">
            <v>0</v>
          </cell>
          <cell r="S23">
            <v>0</v>
          </cell>
          <cell r="T23">
            <v>0</v>
          </cell>
          <cell r="U23">
            <v>0</v>
          </cell>
          <cell r="V23">
            <v>0</v>
          </cell>
          <cell r="W23">
            <v>0</v>
          </cell>
          <cell r="X23">
            <v>0.12</v>
          </cell>
        </row>
        <row r="24">
          <cell r="A24" t="str">
            <v>205.120</v>
          </cell>
          <cell r="B24" t="str">
            <v>Xáy tæåìng 110 gaûch äúng væîa XM M50 cao &gt; 4m</v>
          </cell>
          <cell r="C24" t="str">
            <v>m3</v>
          </cell>
          <cell r="D24">
            <v>4.82</v>
          </cell>
          <cell r="E24">
            <v>0.72</v>
          </cell>
          <cell r="F24">
            <v>130.9</v>
          </cell>
          <cell r="H24">
            <v>0.85</v>
          </cell>
          <cell r="K24">
            <v>0</v>
          </cell>
          <cell r="L24">
            <v>2217.1999999999998</v>
          </cell>
          <cell r="M24">
            <v>0</v>
          </cell>
          <cell r="N24">
            <v>0</v>
          </cell>
          <cell r="O24">
            <v>0</v>
          </cell>
          <cell r="P24">
            <v>0</v>
          </cell>
          <cell r="Q24">
            <v>0</v>
          </cell>
          <cell r="R24">
            <v>0</v>
          </cell>
          <cell r="S24">
            <v>0</v>
          </cell>
          <cell r="T24">
            <v>0</v>
          </cell>
          <cell r="U24">
            <v>0</v>
          </cell>
          <cell r="V24">
            <v>0</v>
          </cell>
          <cell r="W24">
            <v>0</v>
          </cell>
          <cell r="X24">
            <v>0.05</v>
          </cell>
        </row>
        <row r="25">
          <cell r="A25" t="str">
            <v>651.130</v>
          </cell>
          <cell r="B25" t="str">
            <v>Traït tæåìng gaûch äúng cao &lt;= 4m væîa XM M50 daìy 15</v>
          </cell>
          <cell r="C25" t="str">
            <v>m2</v>
          </cell>
          <cell r="D25">
            <v>1226.18</v>
          </cell>
          <cell r="E25">
            <v>20.85</v>
          </cell>
          <cell r="F25">
            <v>3790.53</v>
          </cell>
          <cell r="H25">
            <v>24.71</v>
          </cell>
          <cell r="K25">
            <v>0</v>
          </cell>
          <cell r="L25">
            <v>0</v>
          </cell>
          <cell r="M25">
            <v>0</v>
          </cell>
          <cell r="N25">
            <v>0</v>
          </cell>
          <cell r="O25">
            <v>0</v>
          </cell>
          <cell r="P25">
            <v>0</v>
          </cell>
          <cell r="Q25">
            <v>0</v>
          </cell>
          <cell r="R25">
            <v>0</v>
          </cell>
          <cell r="S25">
            <v>0</v>
          </cell>
          <cell r="T25">
            <v>0</v>
          </cell>
          <cell r="U25">
            <v>0</v>
          </cell>
          <cell r="V25">
            <v>0</v>
          </cell>
          <cell r="W25">
            <v>0</v>
          </cell>
          <cell r="X25">
            <v>0</v>
          </cell>
        </row>
        <row r="26">
          <cell r="A26" t="str">
            <v>651.140</v>
          </cell>
          <cell r="B26" t="str">
            <v>Traït tæåìng gaûch äúng cao &gt; 4m væîa XM M50 daìy 15</v>
          </cell>
          <cell r="C26" t="str">
            <v>m2</v>
          </cell>
          <cell r="D26">
            <v>98.64</v>
          </cell>
          <cell r="E26">
            <v>1.68</v>
          </cell>
          <cell r="F26">
            <v>305.42</v>
          </cell>
          <cell r="H26">
            <v>1.99</v>
          </cell>
          <cell r="K26">
            <v>0</v>
          </cell>
          <cell r="L26">
            <v>0</v>
          </cell>
          <cell r="M26">
            <v>0</v>
          </cell>
          <cell r="N26">
            <v>0</v>
          </cell>
          <cell r="O26">
            <v>0</v>
          </cell>
          <cell r="P26">
            <v>0</v>
          </cell>
          <cell r="Q26">
            <v>0</v>
          </cell>
          <cell r="R26">
            <v>0</v>
          </cell>
          <cell r="S26">
            <v>0</v>
          </cell>
          <cell r="T26">
            <v>0</v>
          </cell>
          <cell r="U26">
            <v>0</v>
          </cell>
          <cell r="V26">
            <v>0</v>
          </cell>
          <cell r="W26">
            <v>0</v>
          </cell>
          <cell r="X26">
            <v>0</v>
          </cell>
        </row>
        <row r="27">
          <cell r="A27" t="str">
            <v>204.310</v>
          </cell>
          <cell r="B27" t="str">
            <v xml:space="preserve">Xáy äÚp truû væîa XM M75 gaûch âàûc </v>
          </cell>
          <cell r="C27" t="str">
            <v>m3</v>
          </cell>
          <cell r="D27">
            <v>0.87</v>
          </cell>
          <cell r="E27">
            <v>0.27</v>
          </cell>
          <cell r="F27">
            <v>69.540000000000006</v>
          </cell>
          <cell r="H27">
            <v>0.3</v>
          </cell>
          <cell r="K27">
            <v>0</v>
          </cell>
          <cell r="L27">
            <v>0</v>
          </cell>
          <cell r="M27">
            <v>680.34</v>
          </cell>
          <cell r="N27">
            <v>0</v>
          </cell>
          <cell r="O27">
            <v>0</v>
          </cell>
          <cell r="P27">
            <v>0</v>
          </cell>
          <cell r="Q27">
            <v>0</v>
          </cell>
          <cell r="R27">
            <v>0</v>
          </cell>
          <cell r="S27">
            <v>0</v>
          </cell>
          <cell r="T27">
            <v>0</v>
          </cell>
          <cell r="U27">
            <v>0</v>
          </cell>
          <cell r="V27">
            <v>0</v>
          </cell>
          <cell r="W27">
            <v>0</v>
          </cell>
          <cell r="X27">
            <v>0</v>
          </cell>
        </row>
        <row r="28">
          <cell r="A28" t="str">
            <v>651.220</v>
          </cell>
          <cell r="B28" t="str">
            <v>Traït truû væîa XM M75 daìy 15</v>
          </cell>
          <cell r="C28" t="str">
            <v>m2</v>
          </cell>
          <cell r="D28">
            <v>7.92</v>
          </cell>
          <cell r="E28">
            <v>0.14000000000000001</v>
          </cell>
          <cell r="F28">
            <v>36.06</v>
          </cell>
          <cell r="H28">
            <v>0.16</v>
          </cell>
          <cell r="K28">
            <v>0</v>
          </cell>
          <cell r="L28">
            <v>0</v>
          </cell>
          <cell r="M28">
            <v>0</v>
          </cell>
          <cell r="N28">
            <v>0</v>
          </cell>
          <cell r="O28">
            <v>0</v>
          </cell>
          <cell r="P28">
            <v>0</v>
          </cell>
          <cell r="Q28">
            <v>0</v>
          </cell>
          <cell r="R28">
            <v>0</v>
          </cell>
          <cell r="S28">
            <v>0</v>
          </cell>
          <cell r="T28">
            <v>0</v>
          </cell>
          <cell r="U28">
            <v>0</v>
          </cell>
          <cell r="V28">
            <v>0</v>
          </cell>
          <cell r="W28">
            <v>0</v>
          </cell>
          <cell r="X28">
            <v>0</v>
          </cell>
        </row>
        <row r="29">
          <cell r="A29" t="str">
            <v>651.220</v>
          </cell>
          <cell r="B29" t="str">
            <v>Traït chaình cæía væîa XM M75 daìy 20</v>
          </cell>
          <cell r="C29" t="str">
            <v>m2</v>
          </cell>
          <cell r="D29">
            <v>54.48</v>
          </cell>
          <cell r="E29">
            <v>0.98</v>
          </cell>
          <cell r="F29">
            <v>252.4</v>
          </cell>
          <cell r="H29">
            <v>1.1000000000000001</v>
          </cell>
          <cell r="K29">
            <v>0</v>
          </cell>
          <cell r="L29">
            <v>0</v>
          </cell>
          <cell r="M29">
            <v>0</v>
          </cell>
          <cell r="N29">
            <v>0</v>
          </cell>
          <cell r="O29">
            <v>0</v>
          </cell>
          <cell r="P29">
            <v>0</v>
          </cell>
          <cell r="Q29">
            <v>0</v>
          </cell>
          <cell r="R29">
            <v>0</v>
          </cell>
          <cell r="S29">
            <v>0</v>
          </cell>
          <cell r="T29">
            <v>0</v>
          </cell>
          <cell r="U29">
            <v>0</v>
          </cell>
          <cell r="V29">
            <v>0</v>
          </cell>
          <cell r="W29">
            <v>0</v>
          </cell>
          <cell r="X29">
            <v>0</v>
          </cell>
        </row>
        <row r="30">
          <cell r="A30" t="str">
            <v>222.410</v>
          </cell>
          <cell r="B30" t="str">
            <v xml:space="preserve">Bã täng truû M200 âaï 1x2 </v>
          </cell>
          <cell r="C30" t="str">
            <v>m3</v>
          </cell>
          <cell r="D30">
            <v>1.1200000000000001</v>
          </cell>
          <cell r="E30">
            <v>1.1499999999999999</v>
          </cell>
          <cell r="F30">
            <v>373.98</v>
          </cell>
          <cell r="G30">
            <v>0.47</v>
          </cell>
          <cell r="I30">
            <v>0.97</v>
          </cell>
          <cell r="K30">
            <v>0</v>
          </cell>
          <cell r="L30">
            <v>0</v>
          </cell>
          <cell r="M30">
            <v>0</v>
          </cell>
          <cell r="N30">
            <v>0</v>
          </cell>
          <cell r="O30">
            <v>0</v>
          </cell>
          <cell r="P30">
            <v>0</v>
          </cell>
          <cell r="Q30">
            <v>0</v>
          </cell>
          <cell r="R30">
            <v>0</v>
          </cell>
          <cell r="S30">
            <v>0</v>
          </cell>
          <cell r="T30">
            <v>0</v>
          </cell>
          <cell r="U30">
            <v>0</v>
          </cell>
          <cell r="V30">
            <v>0</v>
          </cell>
          <cell r="W30">
            <v>0</v>
          </cell>
          <cell r="X30">
            <v>0.15</v>
          </cell>
        </row>
        <row r="31">
          <cell r="A31" t="str">
            <v>300.510</v>
          </cell>
          <cell r="B31" t="str">
            <v xml:space="preserve">Bã täng lanh tä M200 âaï 1x2 </v>
          </cell>
          <cell r="C31" t="str">
            <v>m3</v>
          </cell>
          <cell r="D31">
            <v>2.0500000000000003</v>
          </cell>
          <cell r="E31">
            <v>2.08</v>
          </cell>
          <cell r="F31">
            <v>676.42</v>
          </cell>
          <cell r="G31">
            <v>0.86</v>
          </cell>
          <cell r="I31">
            <v>1.75</v>
          </cell>
          <cell r="K31">
            <v>0</v>
          </cell>
          <cell r="L31">
            <v>0</v>
          </cell>
          <cell r="M31">
            <v>0</v>
          </cell>
          <cell r="N31">
            <v>0</v>
          </cell>
          <cell r="O31">
            <v>0</v>
          </cell>
          <cell r="P31">
            <v>0</v>
          </cell>
          <cell r="Q31">
            <v>0</v>
          </cell>
          <cell r="R31">
            <v>0</v>
          </cell>
          <cell r="S31">
            <v>0</v>
          </cell>
          <cell r="T31">
            <v>0</v>
          </cell>
          <cell r="U31">
            <v>0</v>
          </cell>
          <cell r="V31">
            <v>0</v>
          </cell>
          <cell r="W31">
            <v>0</v>
          </cell>
          <cell r="X31">
            <v>0.03</v>
          </cell>
        </row>
        <row r="32">
          <cell r="A32" t="str">
            <v>300.510</v>
          </cell>
          <cell r="B32" t="str">
            <v xml:space="preserve">Bã täng ä vàng M200 âaï 1x2 </v>
          </cell>
          <cell r="C32" t="str">
            <v>m3</v>
          </cell>
          <cell r="D32">
            <v>0.28000000000000003</v>
          </cell>
          <cell r="E32">
            <v>0.28000000000000003</v>
          </cell>
          <cell r="F32">
            <v>91.06</v>
          </cell>
          <cell r="G32">
            <v>0.12</v>
          </cell>
          <cell r="I32">
            <v>0.24</v>
          </cell>
          <cell r="K32">
            <v>0</v>
          </cell>
          <cell r="L32">
            <v>0</v>
          </cell>
          <cell r="M32">
            <v>0</v>
          </cell>
          <cell r="N32">
            <v>0</v>
          </cell>
          <cell r="O32">
            <v>0</v>
          </cell>
          <cell r="P32">
            <v>0</v>
          </cell>
          <cell r="Q32">
            <v>0</v>
          </cell>
          <cell r="R32">
            <v>0</v>
          </cell>
          <cell r="S32">
            <v>0</v>
          </cell>
          <cell r="T32">
            <v>0</v>
          </cell>
          <cell r="U32">
            <v>0</v>
          </cell>
          <cell r="V32">
            <v>0</v>
          </cell>
          <cell r="W32">
            <v>0</v>
          </cell>
          <cell r="X32">
            <v>0</v>
          </cell>
        </row>
        <row r="33">
          <cell r="A33" t="str">
            <v>651.320</v>
          </cell>
          <cell r="B33" t="str">
            <v>Traït ä vàng væîa XM M50 daìy 15</v>
          </cell>
          <cell r="C33" t="str">
            <v>m2</v>
          </cell>
          <cell r="D33">
            <v>4.62</v>
          </cell>
          <cell r="E33">
            <v>0.08</v>
          </cell>
          <cell r="F33">
            <v>14.54</v>
          </cell>
          <cell r="H33">
            <v>0.09</v>
          </cell>
          <cell r="K33">
            <v>0</v>
          </cell>
          <cell r="L33">
            <v>0</v>
          </cell>
          <cell r="M33">
            <v>0</v>
          </cell>
          <cell r="N33">
            <v>0</v>
          </cell>
          <cell r="O33">
            <v>0</v>
          </cell>
          <cell r="P33">
            <v>0</v>
          </cell>
          <cell r="Q33">
            <v>0</v>
          </cell>
          <cell r="R33">
            <v>0</v>
          </cell>
          <cell r="S33">
            <v>0</v>
          </cell>
          <cell r="T33">
            <v>0</v>
          </cell>
          <cell r="U33">
            <v>0</v>
          </cell>
          <cell r="V33">
            <v>0</v>
          </cell>
          <cell r="W33">
            <v>0</v>
          </cell>
          <cell r="X33">
            <v>0</v>
          </cell>
        </row>
        <row r="34">
          <cell r="A34" t="str">
            <v>672.110</v>
          </cell>
          <cell r="B34" t="str">
            <v>Laïng ä vàng væîa XM M75 daìy 20</v>
          </cell>
          <cell r="C34" t="str">
            <v>m2</v>
          </cell>
          <cell r="D34">
            <v>4.62</v>
          </cell>
          <cell r="E34">
            <v>0.06</v>
          </cell>
          <cell r="F34">
            <v>15.45</v>
          </cell>
          <cell r="H34">
            <v>7.0000000000000007E-2</v>
          </cell>
          <cell r="K34">
            <v>0</v>
          </cell>
          <cell r="L34">
            <v>0</v>
          </cell>
          <cell r="M34">
            <v>0</v>
          </cell>
          <cell r="N34">
            <v>0</v>
          </cell>
          <cell r="O34">
            <v>0</v>
          </cell>
          <cell r="P34">
            <v>0</v>
          </cell>
          <cell r="Q34">
            <v>0</v>
          </cell>
          <cell r="R34">
            <v>0</v>
          </cell>
          <cell r="S34">
            <v>0</v>
          </cell>
          <cell r="T34">
            <v>0</v>
          </cell>
          <cell r="U34">
            <v>0</v>
          </cell>
          <cell r="V34">
            <v>0</v>
          </cell>
          <cell r="W34">
            <v>0</v>
          </cell>
          <cell r="X34">
            <v>0</v>
          </cell>
        </row>
        <row r="35">
          <cell r="A35" t="str">
            <v>651.420</v>
          </cell>
          <cell r="B35" t="str">
            <v>Traït chè næåïc ä vàng væîa XM M75</v>
          </cell>
          <cell r="C35" t="str">
            <v>md</v>
          </cell>
          <cell r="D35">
            <v>16.100000000000001</v>
          </cell>
          <cell r="E35">
            <v>7.0000000000000007E-2</v>
          </cell>
          <cell r="F35">
            <v>18.03</v>
          </cell>
          <cell r="H35">
            <v>0.08</v>
          </cell>
          <cell r="K35">
            <v>0</v>
          </cell>
          <cell r="L35">
            <v>0</v>
          </cell>
          <cell r="M35">
            <v>0</v>
          </cell>
          <cell r="N35">
            <v>0</v>
          </cell>
          <cell r="O35">
            <v>0</v>
          </cell>
          <cell r="P35">
            <v>0</v>
          </cell>
          <cell r="Q35">
            <v>0</v>
          </cell>
          <cell r="R35">
            <v>0</v>
          </cell>
          <cell r="S35">
            <v>0</v>
          </cell>
          <cell r="T35">
            <v>0</v>
          </cell>
          <cell r="U35">
            <v>0</v>
          </cell>
          <cell r="V35">
            <v>0</v>
          </cell>
          <cell r="W35">
            <v>0</v>
          </cell>
          <cell r="X35">
            <v>0</v>
          </cell>
        </row>
        <row r="36">
          <cell r="A36" t="str">
            <v>651.330</v>
          </cell>
          <cell r="B36" t="str">
            <v xml:space="preserve">Traït häö dáöu vaìo ä vàng </v>
          </cell>
          <cell r="C36" t="str">
            <v>m2</v>
          </cell>
          <cell r="D36">
            <v>9.24</v>
          </cell>
          <cell r="F36">
            <v>10</v>
          </cell>
          <cell r="K36">
            <v>0</v>
          </cell>
          <cell r="L36">
            <v>0</v>
          </cell>
          <cell r="M36">
            <v>0</v>
          </cell>
          <cell r="N36">
            <v>0</v>
          </cell>
          <cell r="O36">
            <v>0</v>
          </cell>
          <cell r="P36">
            <v>0</v>
          </cell>
          <cell r="Q36">
            <v>0</v>
          </cell>
          <cell r="R36">
            <v>0</v>
          </cell>
          <cell r="S36">
            <v>0</v>
          </cell>
          <cell r="T36">
            <v>0</v>
          </cell>
          <cell r="U36">
            <v>0</v>
          </cell>
          <cell r="V36">
            <v>0</v>
          </cell>
          <cell r="W36">
            <v>0</v>
          </cell>
          <cell r="X36">
            <v>0</v>
          </cell>
        </row>
        <row r="37">
          <cell r="A37" t="str">
            <v>651.220</v>
          </cell>
          <cell r="B37" t="str">
            <v>Traït truû truûc A væîa XM M75 daìy 15</v>
          </cell>
          <cell r="C37" t="str">
            <v>m2</v>
          </cell>
          <cell r="D37">
            <v>25.76</v>
          </cell>
          <cell r="E37">
            <v>0.46</v>
          </cell>
          <cell r="F37">
            <v>118.47</v>
          </cell>
          <cell r="H37">
            <v>0.51</v>
          </cell>
          <cell r="K37">
            <v>0</v>
          </cell>
          <cell r="L37">
            <v>0</v>
          </cell>
          <cell r="M37">
            <v>0</v>
          </cell>
          <cell r="N37">
            <v>0</v>
          </cell>
          <cell r="O37">
            <v>0</v>
          </cell>
          <cell r="P37">
            <v>0</v>
          </cell>
          <cell r="Q37">
            <v>0</v>
          </cell>
          <cell r="R37">
            <v>0</v>
          </cell>
          <cell r="S37">
            <v>0</v>
          </cell>
          <cell r="T37">
            <v>0</v>
          </cell>
          <cell r="U37">
            <v>0</v>
          </cell>
          <cell r="V37">
            <v>0</v>
          </cell>
          <cell r="W37">
            <v>0</v>
          </cell>
          <cell r="X37">
            <v>0</v>
          </cell>
        </row>
        <row r="38">
          <cell r="A38" t="str">
            <v>224.110</v>
          </cell>
          <cell r="B38" t="str">
            <v xml:space="preserve">Bã täng dáöm M200 âaï 1x2 </v>
          </cell>
          <cell r="C38" t="str">
            <v>m3</v>
          </cell>
          <cell r="D38">
            <v>6.1499999999999995</v>
          </cell>
          <cell r="E38">
            <v>6.3</v>
          </cell>
          <cell r="F38">
            <v>2048.7600000000002</v>
          </cell>
          <cell r="G38">
            <v>2.6</v>
          </cell>
          <cell r="I38">
            <v>5.3</v>
          </cell>
          <cell r="K38">
            <v>0</v>
          </cell>
          <cell r="L38">
            <v>0</v>
          </cell>
          <cell r="M38">
            <v>0</v>
          </cell>
          <cell r="N38">
            <v>0</v>
          </cell>
          <cell r="O38">
            <v>0</v>
          </cell>
          <cell r="P38">
            <v>0</v>
          </cell>
          <cell r="Q38">
            <v>0</v>
          </cell>
          <cell r="R38">
            <v>0</v>
          </cell>
          <cell r="S38">
            <v>0</v>
          </cell>
          <cell r="T38">
            <v>0</v>
          </cell>
          <cell r="U38">
            <v>0</v>
          </cell>
          <cell r="V38">
            <v>0</v>
          </cell>
          <cell r="W38">
            <v>0</v>
          </cell>
          <cell r="X38">
            <v>0.71</v>
          </cell>
        </row>
        <row r="39">
          <cell r="A39" t="str">
            <v>651.330</v>
          </cell>
          <cell r="B39" t="str">
            <v>Traït dáöm væîa XM M50 daìy 15</v>
          </cell>
          <cell r="C39" t="str">
            <v>m2</v>
          </cell>
          <cell r="D39">
            <v>87.44</v>
          </cell>
          <cell r="E39">
            <v>1.57</v>
          </cell>
          <cell r="F39">
            <v>285.43</v>
          </cell>
          <cell r="H39">
            <v>1.86</v>
          </cell>
          <cell r="K39">
            <v>0</v>
          </cell>
          <cell r="L39">
            <v>0</v>
          </cell>
          <cell r="M39">
            <v>0</v>
          </cell>
          <cell r="N39">
            <v>0</v>
          </cell>
          <cell r="O39">
            <v>0</v>
          </cell>
          <cell r="P39">
            <v>0</v>
          </cell>
          <cell r="Q39">
            <v>0</v>
          </cell>
          <cell r="R39">
            <v>0</v>
          </cell>
          <cell r="S39">
            <v>0</v>
          </cell>
          <cell r="T39">
            <v>0</v>
          </cell>
          <cell r="U39">
            <v>0</v>
          </cell>
          <cell r="V39">
            <v>0</v>
          </cell>
          <cell r="W39">
            <v>0</v>
          </cell>
          <cell r="X39">
            <v>0</v>
          </cell>
        </row>
        <row r="40">
          <cell r="A40" t="str">
            <v>651.330</v>
          </cell>
          <cell r="B40" t="str">
            <v xml:space="preserve">Traït häö dáöu vaìo âáöm bã täng </v>
          </cell>
          <cell r="C40" t="str">
            <v>m2</v>
          </cell>
          <cell r="D40">
            <v>87.44</v>
          </cell>
          <cell r="F40">
            <v>99</v>
          </cell>
          <cell r="K40">
            <v>0</v>
          </cell>
          <cell r="L40">
            <v>0</v>
          </cell>
          <cell r="M40">
            <v>0</v>
          </cell>
          <cell r="N40">
            <v>0</v>
          </cell>
          <cell r="O40">
            <v>0</v>
          </cell>
          <cell r="P40">
            <v>0</v>
          </cell>
          <cell r="Q40">
            <v>0</v>
          </cell>
          <cell r="R40">
            <v>0</v>
          </cell>
          <cell r="S40">
            <v>0</v>
          </cell>
          <cell r="T40">
            <v>0</v>
          </cell>
          <cell r="U40">
            <v>0</v>
          </cell>
          <cell r="V40">
            <v>0</v>
          </cell>
          <cell r="W40">
            <v>0</v>
          </cell>
          <cell r="X40">
            <v>0</v>
          </cell>
        </row>
        <row r="41">
          <cell r="A41" t="str">
            <v>701.110</v>
          </cell>
          <cell r="B41" t="str">
            <v xml:space="preserve">Queït väi tæåìng truû 1 tràõng 2 maìu </v>
          </cell>
          <cell r="C41" t="str">
            <v>m2</v>
          </cell>
          <cell r="D41">
            <v>1358.5000000000002</v>
          </cell>
          <cell r="E41">
            <v>0</v>
          </cell>
          <cell r="K41">
            <v>0</v>
          </cell>
          <cell r="L41">
            <v>0</v>
          </cell>
          <cell r="M41">
            <v>0</v>
          </cell>
          <cell r="N41">
            <v>0</v>
          </cell>
          <cell r="O41">
            <v>0</v>
          </cell>
          <cell r="P41">
            <v>0</v>
          </cell>
          <cell r="Q41">
            <v>0</v>
          </cell>
          <cell r="R41">
            <v>27.17</v>
          </cell>
          <cell r="S41">
            <v>407.55</v>
          </cell>
          <cell r="T41">
            <v>0</v>
          </cell>
          <cell r="U41">
            <v>0</v>
          </cell>
          <cell r="V41">
            <v>0</v>
          </cell>
          <cell r="W41">
            <v>0</v>
          </cell>
          <cell r="X41">
            <v>0</v>
          </cell>
        </row>
        <row r="42">
          <cell r="A42" t="str">
            <v>701.130</v>
          </cell>
          <cell r="B42" t="str">
            <v>Queït väi chaình cæía , ä vàng , lanh tä 3 næåïc tràõng</v>
          </cell>
          <cell r="C42" t="str">
            <v>m2</v>
          </cell>
          <cell r="D42">
            <v>59.099999999999994</v>
          </cell>
          <cell r="E42">
            <v>0</v>
          </cell>
          <cell r="K42">
            <v>0</v>
          </cell>
          <cell r="L42">
            <v>0</v>
          </cell>
          <cell r="M42">
            <v>0</v>
          </cell>
          <cell r="N42">
            <v>0</v>
          </cell>
          <cell r="O42">
            <v>0</v>
          </cell>
          <cell r="P42">
            <v>0</v>
          </cell>
          <cell r="Q42">
            <v>0</v>
          </cell>
          <cell r="R42">
            <v>0</v>
          </cell>
          <cell r="S42">
            <v>18.68</v>
          </cell>
          <cell r="T42">
            <v>0</v>
          </cell>
          <cell r="U42">
            <v>0</v>
          </cell>
          <cell r="V42">
            <v>0</v>
          </cell>
          <cell r="W42">
            <v>0</v>
          </cell>
          <cell r="X42">
            <v>0</v>
          </cell>
        </row>
        <row r="43">
          <cell r="A43" t="str">
            <v>703.440</v>
          </cell>
          <cell r="B43" t="str">
            <v xml:space="preserve">Sån cæía âi, säø panä, panä kênh 3 næåïc  maìu xaïm </v>
          </cell>
          <cell r="C43" t="str">
            <v>m2</v>
          </cell>
          <cell r="D43">
            <v>113.4</v>
          </cell>
          <cell r="E43">
            <v>0</v>
          </cell>
          <cell r="K43">
            <v>0</v>
          </cell>
          <cell r="L43">
            <v>0</v>
          </cell>
          <cell r="M43">
            <v>0</v>
          </cell>
          <cell r="N43">
            <v>0</v>
          </cell>
          <cell r="O43">
            <v>0</v>
          </cell>
          <cell r="P43">
            <v>0</v>
          </cell>
          <cell r="Q43">
            <v>0</v>
          </cell>
          <cell r="R43">
            <v>0</v>
          </cell>
          <cell r="S43">
            <v>0</v>
          </cell>
          <cell r="T43">
            <v>25.52</v>
          </cell>
          <cell r="U43">
            <v>0</v>
          </cell>
          <cell r="V43">
            <v>0</v>
          </cell>
          <cell r="W43">
            <v>0</v>
          </cell>
          <cell r="X43">
            <v>0</v>
          </cell>
        </row>
        <row r="44">
          <cell r="A44" t="str">
            <v>703.440</v>
          </cell>
          <cell r="B44" t="str">
            <v xml:space="preserve">Sån cæía säø sàõt chåïp kênh 3 næåïc maìu xaïm </v>
          </cell>
          <cell r="C44" t="str">
            <v>m2</v>
          </cell>
          <cell r="D44">
            <v>39.200000000000003</v>
          </cell>
          <cell r="E44">
            <v>0</v>
          </cell>
          <cell r="K44">
            <v>0</v>
          </cell>
          <cell r="L44">
            <v>0</v>
          </cell>
          <cell r="M44">
            <v>0</v>
          </cell>
          <cell r="N44">
            <v>0</v>
          </cell>
          <cell r="O44">
            <v>0</v>
          </cell>
          <cell r="P44">
            <v>0</v>
          </cell>
          <cell r="Q44">
            <v>0</v>
          </cell>
          <cell r="R44">
            <v>0</v>
          </cell>
          <cell r="S44">
            <v>0</v>
          </cell>
          <cell r="T44">
            <v>8.82</v>
          </cell>
          <cell r="U44">
            <v>0</v>
          </cell>
          <cell r="V44">
            <v>0</v>
          </cell>
          <cell r="W44">
            <v>0</v>
          </cell>
          <cell r="X44">
            <v>0</v>
          </cell>
        </row>
        <row r="45">
          <cell r="A45">
            <v>0</v>
          </cell>
          <cell r="B45" t="str">
            <v>III. TRÁÖN + MAÏI NHAÌ :</v>
          </cell>
          <cell r="C45">
            <v>0</v>
          </cell>
          <cell r="D45">
            <v>0</v>
          </cell>
          <cell r="F45">
            <v>2651.1300000000006</v>
          </cell>
          <cell r="G45">
            <v>2.1</v>
          </cell>
          <cell r="H45">
            <v>4.4899999999999993</v>
          </cell>
          <cell r="I45">
            <v>4.2600000000000007</v>
          </cell>
          <cell r="J45">
            <v>0</v>
          </cell>
          <cell r="K45">
            <v>0</v>
          </cell>
          <cell r="L45">
            <v>0</v>
          </cell>
          <cell r="M45">
            <v>713.4</v>
          </cell>
          <cell r="N45">
            <v>0</v>
          </cell>
          <cell r="O45">
            <v>0</v>
          </cell>
          <cell r="P45">
            <v>0</v>
          </cell>
          <cell r="Q45">
            <v>0</v>
          </cell>
          <cell r="R45">
            <v>0.53</v>
          </cell>
          <cell r="S45">
            <v>33.880000000000003</v>
          </cell>
          <cell r="T45">
            <v>51.07</v>
          </cell>
          <cell r="U45">
            <v>6.6899999999999995</v>
          </cell>
          <cell r="V45">
            <v>355.45</v>
          </cell>
          <cell r="W45">
            <v>175.56</v>
          </cell>
          <cell r="X45">
            <v>0.5</v>
          </cell>
        </row>
        <row r="46">
          <cell r="A46" t="str">
            <v>225.110</v>
          </cell>
          <cell r="B46" t="str">
            <v xml:space="preserve">Bã täng saìn maïi M200 âaï 1x2 </v>
          </cell>
          <cell r="C46" t="str">
            <v>m3</v>
          </cell>
          <cell r="D46">
            <v>3.71</v>
          </cell>
          <cell r="E46">
            <v>3.8</v>
          </cell>
          <cell r="F46">
            <v>1235.76</v>
          </cell>
          <cell r="G46">
            <v>1.57</v>
          </cell>
          <cell r="I46">
            <v>3.2</v>
          </cell>
          <cell r="K46">
            <v>0</v>
          </cell>
          <cell r="L46">
            <v>0</v>
          </cell>
          <cell r="M46">
            <v>0</v>
          </cell>
          <cell r="N46">
            <v>0</v>
          </cell>
          <cell r="O46">
            <v>0</v>
          </cell>
          <cell r="P46">
            <v>0</v>
          </cell>
          <cell r="Q46">
            <v>0</v>
          </cell>
          <cell r="R46">
            <v>0</v>
          </cell>
          <cell r="S46">
            <v>0</v>
          </cell>
          <cell r="T46">
            <v>0</v>
          </cell>
          <cell r="U46">
            <v>0</v>
          </cell>
          <cell r="V46">
            <v>0</v>
          </cell>
          <cell r="W46">
            <v>0</v>
          </cell>
          <cell r="X46">
            <v>0.37</v>
          </cell>
        </row>
        <row r="47">
          <cell r="A47" t="str">
            <v>225.210</v>
          </cell>
          <cell r="B47" t="str">
            <v xml:space="preserve">Bã täng sã nä M200 âaï 1x2 </v>
          </cell>
          <cell r="C47" t="str">
            <v>m3</v>
          </cell>
          <cell r="D47">
            <v>0.77</v>
          </cell>
          <cell r="E47">
            <v>0.79</v>
          </cell>
          <cell r="F47">
            <v>256.91000000000003</v>
          </cell>
          <cell r="G47">
            <v>0.33</v>
          </cell>
          <cell r="I47">
            <v>0.66</v>
          </cell>
          <cell r="K47">
            <v>0</v>
          </cell>
          <cell r="L47">
            <v>0</v>
          </cell>
          <cell r="M47">
            <v>0</v>
          </cell>
          <cell r="N47">
            <v>0</v>
          </cell>
          <cell r="O47">
            <v>0</v>
          </cell>
          <cell r="P47">
            <v>0</v>
          </cell>
          <cell r="Q47">
            <v>0</v>
          </cell>
          <cell r="R47">
            <v>0</v>
          </cell>
          <cell r="S47">
            <v>0</v>
          </cell>
          <cell r="T47">
            <v>0</v>
          </cell>
          <cell r="U47">
            <v>0</v>
          </cell>
          <cell r="V47">
            <v>0</v>
          </cell>
          <cell r="W47">
            <v>0</v>
          </cell>
          <cell r="X47">
            <v>0.08</v>
          </cell>
        </row>
        <row r="48">
          <cell r="A48" t="str">
            <v>651.320</v>
          </cell>
          <cell r="B48" t="str">
            <v>Traït saìn maïi sã nä væîa XM M50 daìy 15</v>
          </cell>
          <cell r="C48" t="str">
            <v>m2</v>
          </cell>
          <cell r="D48">
            <v>52.94</v>
          </cell>
          <cell r="E48">
            <v>0.95</v>
          </cell>
          <cell r="F48">
            <v>172.71</v>
          </cell>
          <cell r="H48">
            <v>1.1299999999999999</v>
          </cell>
          <cell r="K48">
            <v>0</v>
          </cell>
          <cell r="L48">
            <v>0</v>
          </cell>
          <cell r="M48">
            <v>0</v>
          </cell>
          <cell r="N48">
            <v>0</v>
          </cell>
          <cell r="O48">
            <v>0</v>
          </cell>
          <cell r="P48">
            <v>0</v>
          </cell>
          <cell r="Q48">
            <v>0</v>
          </cell>
          <cell r="R48">
            <v>0</v>
          </cell>
          <cell r="S48">
            <v>0</v>
          </cell>
          <cell r="T48">
            <v>0</v>
          </cell>
          <cell r="U48">
            <v>0</v>
          </cell>
          <cell r="V48">
            <v>0</v>
          </cell>
          <cell r="W48">
            <v>0</v>
          </cell>
          <cell r="X48">
            <v>0</v>
          </cell>
        </row>
        <row r="49">
          <cell r="A49" t="str">
            <v>671.140</v>
          </cell>
          <cell r="B49" t="str">
            <v>Laïng saìn maïi væîa XM M75 daìy 30</v>
          </cell>
          <cell r="C49" t="str">
            <v>m2</v>
          </cell>
          <cell r="D49">
            <v>49.96</v>
          </cell>
          <cell r="E49">
            <v>1.75</v>
          </cell>
          <cell r="F49">
            <v>450.71</v>
          </cell>
          <cell r="H49">
            <v>1.96</v>
          </cell>
          <cell r="K49">
            <v>0</v>
          </cell>
          <cell r="L49">
            <v>0</v>
          </cell>
          <cell r="M49">
            <v>0</v>
          </cell>
          <cell r="N49">
            <v>0</v>
          </cell>
          <cell r="O49">
            <v>0</v>
          </cell>
          <cell r="P49">
            <v>0</v>
          </cell>
          <cell r="Q49">
            <v>0</v>
          </cell>
          <cell r="R49">
            <v>0</v>
          </cell>
          <cell r="S49">
            <v>0</v>
          </cell>
          <cell r="T49">
            <v>0</v>
          </cell>
          <cell r="U49">
            <v>0</v>
          </cell>
          <cell r="V49">
            <v>0</v>
          </cell>
          <cell r="W49">
            <v>0</v>
          </cell>
          <cell r="X49">
            <v>0</v>
          </cell>
        </row>
        <row r="50">
          <cell r="A50" t="str">
            <v>651.330</v>
          </cell>
          <cell r="B50" t="str">
            <v xml:space="preserve">Ngám næåïc XM chäúng tháúm saìn </v>
          </cell>
          <cell r="C50" t="str">
            <v>m2</v>
          </cell>
          <cell r="D50">
            <v>49.96</v>
          </cell>
          <cell r="F50">
            <v>57</v>
          </cell>
          <cell r="K50">
            <v>0</v>
          </cell>
          <cell r="L50">
            <v>0</v>
          </cell>
          <cell r="M50">
            <v>0</v>
          </cell>
          <cell r="N50">
            <v>0</v>
          </cell>
          <cell r="O50">
            <v>0</v>
          </cell>
          <cell r="P50">
            <v>0</v>
          </cell>
          <cell r="Q50">
            <v>0</v>
          </cell>
          <cell r="R50">
            <v>0</v>
          </cell>
          <cell r="S50">
            <v>0</v>
          </cell>
          <cell r="T50">
            <v>0</v>
          </cell>
          <cell r="U50">
            <v>0</v>
          </cell>
          <cell r="V50">
            <v>0</v>
          </cell>
          <cell r="W50">
            <v>0</v>
          </cell>
          <cell r="X50">
            <v>0</v>
          </cell>
        </row>
        <row r="51">
          <cell r="A51" t="str">
            <v>651.510</v>
          </cell>
          <cell r="B51" t="str">
            <v>Traït thaình sã nä væîa XM M75 trong vaì ngoaìi  daìy 15</v>
          </cell>
          <cell r="C51" t="str">
            <v>m2</v>
          </cell>
          <cell r="D51">
            <v>26.72</v>
          </cell>
          <cell r="E51">
            <v>0.32</v>
          </cell>
          <cell r="F51">
            <v>82.42</v>
          </cell>
          <cell r="H51">
            <v>0.36</v>
          </cell>
          <cell r="K51">
            <v>0</v>
          </cell>
          <cell r="L51">
            <v>0</v>
          </cell>
          <cell r="M51">
            <v>0</v>
          </cell>
          <cell r="N51">
            <v>0</v>
          </cell>
          <cell r="O51">
            <v>0</v>
          </cell>
          <cell r="P51">
            <v>0</v>
          </cell>
          <cell r="Q51">
            <v>0</v>
          </cell>
          <cell r="R51">
            <v>0</v>
          </cell>
          <cell r="S51">
            <v>0</v>
          </cell>
          <cell r="T51">
            <v>0</v>
          </cell>
          <cell r="U51">
            <v>0</v>
          </cell>
          <cell r="V51">
            <v>0</v>
          </cell>
          <cell r="W51">
            <v>0</v>
          </cell>
          <cell r="X51">
            <v>0</v>
          </cell>
        </row>
        <row r="52">
          <cell r="A52" t="str">
            <v>225.210</v>
          </cell>
          <cell r="B52" t="str">
            <v xml:space="preserve">Bã täng lam ngang M200 âaï 1x2 </v>
          </cell>
          <cell r="C52" t="str">
            <v>m3</v>
          </cell>
          <cell r="D52">
            <v>0.47</v>
          </cell>
          <cell r="E52">
            <v>0.48</v>
          </cell>
          <cell r="F52">
            <v>156.1</v>
          </cell>
          <cell r="G52">
            <v>0.2</v>
          </cell>
          <cell r="I52">
            <v>0.4</v>
          </cell>
          <cell r="K52">
            <v>0</v>
          </cell>
          <cell r="L52">
            <v>0</v>
          </cell>
          <cell r="M52">
            <v>0</v>
          </cell>
          <cell r="N52">
            <v>0</v>
          </cell>
          <cell r="O52">
            <v>0</v>
          </cell>
          <cell r="P52">
            <v>0</v>
          </cell>
          <cell r="Q52">
            <v>0</v>
          </cell>
          <cell r="R52">
            <v>0</v>
          </cell>
          <cell r="S52">
            <v>0</v>
          </cell>
          <cell r="T52">
            <v>0</v>
          </cell>
          <cell r="U52">
            <v>0</v>
          </cell>
          <cell r="V52">
            <v>0</v>
          </cell>
          <cell r="W52">
            <v>0</v>
          </cell>
          <cell r="X52">
            <v>0.05</v>
          </cell>
        </row>
        <row r="53">
          <cell r="A53" t="str">
            <v>651.310</v>
          </cell>
          <cell r="B53" t="str">
            <v>Traït lam ngang væîa XM M75 daìy 15</v>
          </cell>
          <cell r="C53" t="str">
            <v>m2</v>
          </cell>
          <cell r="D53">
            <v>17.64</v>
          </cell>
          <cell r="E53">
            <v>0.32</v>
          </cell>
          <cell r="F53">
            <v>82.42</v>
          </cell>
          <cell r="H53">
            <v>0.36</v>
          </cell>
          <cell r="K53">
            <v>0</v>
          </cell>
          <cell r="L53">
            <v>0</v>
          </cell>
          <cell r="M53">
            <v>0</v>
          </cell>
          <cell r="N53">
            <v>0</v>
          </cell>
          <cell r="O53">
            <v>0</v>
          </cell>
          <cell r="P53">
            <v>0</v>
          </cell>
          <cell r="Q53">
            <v>0</v>
          </cell>
          <cell r="R53">
            <v>0</v>
          </cell>
          <cell r="S53">
            <v>0</v>
          </cell>
          <cell r="T53">
            <v>0</v>
          </cell>
          <cell r="U53">
            <v>0</v>
          </cell>
          <cell r="V53">
            <v>0</v>
          </cell>
          <cell r="W53">
            <v>0</v>
          </cell>
          <cell r="X53">
            <v>0</v>
          </cell>
        </row>
        <row r="54">
          <cell r="A54" t="str">
            <v>701.130</v>
          </cell>
          <cell r="B54" t="str">
            <v xml:space="preserve">Queït väi lam ngang , tráön 3 næåïc tràõng </v>
          </cell>
          <cell r="C54" t="str">
            <v>m2</v>
          </cell>
          <cell r="D54">
            <v>70.58</v>
          </cell>
          <cell r="E54">
            <v>0</v>
          </cell>
          <cell r="K54">
            <v>0</v>
          </cell>
          <cell r="L54">
            <v>0</v>
          </cell>
          <cell r="M54">
            <v>0</v>
          </cell>
          <cell r="N54">
            <v>0</v>
          </cell>
          <cell r="O54">
            <v>0</v>
          </cell>
          <cell r="P54">
            <v>0</v>
          </cell>
          <cell r="Q54">
            <v>0</v>
          </cell>
          <cell r="R54">
            <v>0</v>
          </cell>
          <cell r="S54">
            <v>22.3</v>
          </cell>
          <cell r="T54">
            <v>0</v>
          </cell>
          <cell r="U54">
            <v>0</v>
          </cell>
          <cell r="V54">
            <v>0</v>
          </cell>
          <cell r="W54">
            <v>0</v>
          </cell>
          <cell r="X54">
            <v>0</v>
          </cell>
        </row>
        <row r="55">
          <cell r="A55" t="str">
            <v>701.120</v>
          </cell>
          <cell r="B55" t="str">
            <v xml:space="preserve">Queït väi sã nä 1 tràõng , 2 maìu </v>
          </cell>
          <cell r="C55" t="str">
            <v>m2</v>
          </cell>
          <cell r="D55">
            <v>26.72</v>
          </cell>
          <cell r="E55">
            <v>0</v>
          </cell>
          <cell r="K55">
            <v>0</v>
          </cell>
          <cell r="L55">
            <v>0</v>
          </cell>
          <cell r="M55">
            <v>0</v>
          </cell>
          <cell r="N55">
            <v>0</v>
          </cell>
          <cell r="O55">
            <v>0</v>
          </cell>
          <cell r="P55">
            <v>0</v>
          </cell>
          <cell r="Q55">
            <v>0</v>
          </cell>
          <cell r="R55">
            <v>0.53</v>
          </cell>
          <cell r="S55">
            <v>8.02</v>
          </cell>
          <cell r="T55">
            <v>0</v>
          </cell>
          <cell r="U55">
            <v>0</v>
          </cell>
          <cell r="V55">
            <v>0</v>
          </cell>
          <cell r="W55">
            <v>0</v>
          </cell>
          <cell r="X55">
            <v>0</v>
          </cell>
        </row>
        <row r="56">
          <cell r="A56" t="str">
            <v>694.110</v>
          </cell>
          <cell r="B56" t="str">
            <v xml:space="preserve">Gia cäng âoïng tráön vaïn eïp </v>
          </cell>
          <cell r="C56" t="str">
            <v>m2</v>
          </cell>
          <cell r="D56">
            <v>159.6</v>
          </cell>
          <cell r="E56">
            <v>0</v>
          </cell>
          <cell r="K56">
            <v>0</v>
          </cell>
          <cell r="L56">
            <v>0</v>
          </cell>
          <cell r="M56">
            <v>0</v>
          </cell>
          <cell r="N56">
            <v>0</v>
          </cell>
          <cell r="O56">
            <v>0</v>
          </cell>
          <cell r="P56">
            <v>0</v>
          </cell>
          <cell r="Q56">
            <v>0</v>
          </cell>
          <cell r="R56">
            <v>0</v>
          </cell>
          <cell r="S56">
            <v>0</v>
          </cell>
          <cell r="T56">
            <v>0</v>
          </cell>
          <cell r="U56">
            <v>3.19</v>
          </cell>
          <cell r="V56">
            <v>0</v>
          </cell>
          <cell r="W56">
            <v>175.56</v>
          </cell>
          <cell r="X56">
            <v>0</v>
          </cell>
        </row>
        <row r="57">
          <cell r="A57" t="str">
            <v>703.220</v>
          </cell>
          <cell r="B57" t="str">
            <v xml:space="preserve">Sån tráön vaïn eïp 3 næåïc tràõng </v>
          </cell>
          <cell r="C57" t="str">
            <v>m2</v>
          </cell>
          <cell r="D57">
            <v>159.6</v>
          </cell>
          <cell r="E57">
            <v>0</v>
          </cell>
          <cell r="K57">
            <v>0</v>
          </cell>
          <cell r="L57">
            <v>0</v>
          </cell>
          <cell r="M57">
            <v>0</v>
          </cell>
          <cell r="N57">
            <v>0</v>
          </cell>
          <cell r="O57">
            <v>0</v>
          </cell>
          <cell r="P57">
            <v>0</v>
          </cell>
          <cell r="Q57">
            <v>0</v>
          </cell>
          <cell r="R57">
            <v>0</v>
          </cell>
          <cell r="S57">
            <v>0</v>
          </cell>
          <cell r="T57">
            <v>51.07</v>
          </cell>
          <cell r="U57">
            <v>0</v>
          </cell>
          <cell r="V57">
            <v>0</v>
          </cell>
          <cell r="W57">
            <v>0</v>
          </cell>
          <cell r="X57">
            <v>0</v>
          </cell>
        </row>
        <row r="58">
          <cell r="A58" t="str">
            <v>401.420</v>
          </cell>
          <cell r="B58" t="str">
            <v>Gia cäng xaì gäö gäù maïi nhaì ( gäù nhoïm 3 )</v>
          </cell>
          <cell r="C58" t="str">
            <v>m3</v>
          </cell>
          <cell r="D58">
            <v>3.18</v>
          </cell>
          <cell r="E58">
            <v>0</v>
          </cell>
          <cell r="K58">
            <v>0</v>
          </cell>
          <cell r="L58">
            <v>0</v>
          </cell>
          <cell r="M58">
            <v>0</v>
          </cell>
          <cell r="N58">
            <v>0</v>
          </cell>
          <cell r="O58">
            <v>0</v>
          </cell>
          <cell r="P58">
            <v>0</v>
          </cell>
          <cell r="Q58">
            <v>0</v>
          </cell>
          <cell r="R58">
            <v>0</v>
          </cell>
          <cell r="S58">
            <v>0</v>
          </cell>
          <cell r="T58">
            <v>0</v>
          </cell>
          <cell r="U58">
            <v>3.5</v>
          </cell>
          <cell r="V58">
            <v>0</v>
          </cell>
          <cell r="W58">
            <v>0</v>
          </cell>
          <cell r="X58">
            <v>0</v>
          </cell>
        </row>
        <row r="59">
          <cell r="A59" t="str">
            <v>605.210</v>
          </cell>
          <cell r="B59" t="str">
            <v xml:space="preserve">Låüp tän traïng keîm maïi nhaì </v>
          </cell>
          <cell r="C59" t="str">
            <v>m2</v>
          </cell>
          <cell r="D59">
            <v>269.27999999999997</v>
          </cell>
          <cell r="E59">
            <v>0</v>
          </cell>
          <cell r="K59">
            <v>0</v>
          </cell>
          <cell r="L59">
            <v>0</v>
          </cell>
          <cell r="M59">
            <v>0</v>
          </cell>
          <cell r="N59">
            <v>0</v>
          </cell>
          <cell r="O59">
            <v>0</v>
          </cell>
          <cell r="P59">
            <v>0</v>
          </cell>
          <cell r="Q59">
            <v>0</v>
          </cell>
          <cell r="R59">
            <v>0</v>
          </cell>
          <cell r="S59">
            <v>0</v>
          </cell>
          <cell r="T59">
            <v>0</v>
          </cell>
          <cell r="U59">
            <v>0</v>
          </cell>
          <cell r="V59">
            <v>355.45</v>
          </cell>
          <cell r="W59">
            <v>0</v>
          </cell>
          <cell r="X59">
            <v>0</v>
          </cell>
        </row>
        <row r="60">
          <cell r="A60" t="str">
            <v>204.420</v>
          </cell>
          <cell r="B60" t="str">
            <v>Xáy båì chaíy gaûch âàûc væîa XM M75</v>
          </cell>
          <cell r="C60" t="str">
            <v>m3</v>
          </cell>
          <cell r="D60">
            <v>0.87</v>
          </cell>
          <cell r="E60">
            <v>0.26</v>
          </cell>
          <cell r="F60">
            <v>66.959999999999994</v>
          </cell>
          <cell r="H60">
            <v>0.28999999999999998</v>
          </cell>
          <cell r="M60">
            <v>713.4</v>
          </cell>
        </row>
        <row r="61">
          <cell r="A61" t="str">
            <v>651.140</v>
          </cell>
          <cell r="B61" t="str">
            <v>Traït båì chaíy væîa XM M75 daìy 15</v>
          </cell>
          <cell r="C61" t="str">
            <v>m2</v>
          </cell>
          <cell r="D61">
            <v>11.88</v>
          </cell>
          <cell r="E61">
            <v>0.2</v>
          </cell>
          <cell r="F61">
            <v>51.51</v>
          </cell>
          <cell r="H61">
            <v>0.22</v>
          </cell>
        </row>
        <row r="62">
          <cell r="A62" t="str">
            <v>701.120</v>
          </cell>
          <cell r="B62" t="str">
            <v>Queït väi båì chaíy 3 næåïc tràõng</v>
          </cell>
          <cell r="C62" t="str">
            <v>m2</v>
          </cell>
          <cell r="D62">
            <v>11.88</v>
          </cell>
          <cell r="E62">
            <v>0</v>
          </cell>
          <cell r="F62">
            <v>0</v>
          </cell>
          <cell r="H62">
            <v>0</v>
          </cell>
          <cell r="S62">
            <v>3.56</v>
          </cell>
        </row>
        <row r="63">
          <cell r="A63" t="str">
            <v>651.420</v>
          </cell>
          <cell r="B63" t="str">
            <v>Traït chè næåïc sã nä</v>
          </cell>
          <cell r="C63" t="str">
            <v>m</v>
          </cell>
          <cell r="D63">
            <v>33.200000000000003</v>
          </cell>
          <cell r="E63">
            <v>0.15</v>
          </cell>
          <cell r="F63">
            <v>38.630000000000003</v>
          </cell>
          <cell r="H63">
            <v>0.17</v>
          </cell>
        </row>
        <row r="64">
          <cell r="A64">
            <v>0</v>
          </cell>
          <cell r="B64" t="str">
            <v>IV. KHU VÃÛ SINH - BÃØ TÆÛ HOAÛI - BÃÚP - HÄÚ GA :</v>
          </cell>
          <cell r="C64">
            <v>0</v>
          </cell>
          <cell r="D64">
            <v>0</v>
          </cell>
          <cell r="F64">
            <v>3304.2599999999998</v>
          </cell>
          <cell r="G64">
            <v>2.27</v>
          </cell>
          <cell r="H64">
            <v>9.629999999999999</v>
          </cell>
          <cell r="I64">
            <v>1.67</v>
          </cell>
          <cell r="J64">
            <v>2.68</v>
          </cell>
          <cell r="K64">
            <v>0</v>
          </cell>
          <cell r="L64">
            <v>0</v>
          </cell>
          <cell r="M64">
            <v>10479.6</v>
          </cell>
          <cell r="N64">
            <v>0</v>
          </cell>
          <cell r="O64">
            <v>13.51</v>
          </cell>
          <cell r="P64">
            <v>5664.75</v>
          </cell>
          <cell r="Q64">
            <v>50.769999999999996</v>
          </cell>
          <cell r="R64">
            <v>0.27</v>
          </cell>
          <cell r="S64">
            <v>4.12</v>
          </cell>
          <cell r="T64">
            <v>0</v>
          </cell>
          <cell r="U64">
            <v>0</v>
          </cell>
          <cell r="V64">
            <v>0</v>
          </cell>
          <cell r="W64">
            <v>0</v>
          </cell>
          <cell r="X64">
            <v>6.0000000000000005E-2</v>
          </cell>
        </row>
        <row r="65">
          <cell r="A65">
            <v>0</v>
          </cell>
          <cell r="B65" t="str">
            <v>a, Khu vãû sinh :</v>
          </cell>
          <cell r="C65">
            <v>0</v>
          </cell>
          <cell r="D65">
            <v>0</v>
          </cell>
        </row>
        <row r="66">
          <cell r="A66" t="str">
            <v>204.410</v>
          </cell>
          <cell r="B66" t="str">
            <v xml:space="preserve">Xáy thaình bãø næåïc khu vãû sinh daìy 110 væîa XM M75 </v>
          </cell>
          <cell r="C66" t="str">
            <v>m3</v>
          </cell>
          <cell r="D66">
            <v>0.65</v>
          </cell>
          <cell r="E66">
            <v>0.2</v>
          </cell>
          <cell r="F66">
            <v>51.51</v>
          </cell>
          <cell r="H66">
            <v>0.22</v>
          </cell>
          <cell r="K66">
            <v>0</v>
          </cell>
          <cell r="L66">
            <v>0</v>
          </cell>
          <cell r="M66">
            <v>533</v>
          </cell>
          <cell r="N66">
            <v>0</v>
          </cell>
          <cell r="O66">
            <v>0</v>
          </cell>
          <cell r="P66">
            <v>0</v>
          </cell>
          <cell r="Q66">
            <v>0</v>
          </cell>
          <cell r="R66">
            <v>0</v>
          </cell>
          <cell r="S66">
            <v>0</v>
          </cell>
          <cell r="T66">
            <v>0</v>
          </cell>
          <cell r="U66">
            <v>0</v>
          </cell>
          <cell r="V66">
            <v>0</v>
          </cell>
          <cell r="W66">
            <v>0</v>
          </cell>
          <cell r="X66">
            <v>0</v>
          </cell>
        </row>
        <row r="67">
          <cell r="A67" t="str">
            <v>651.510</v>
          </cell>
          <cell r="B67" t="str">
            <v>Traït thaình bãø næåïc væîa XM M75 daìy 20</v>
          </cell>
          <cell r="C67" t="str">
            <v>m2</v>
          </cell>
          <cell r="D67">
            <v>7.35</v>
          </cell>
          <cell r="E67">
            <v>0.09</v>
          </cell>
          <cell r="F67">
            <v>23.18</v>
          </cell>
          <cell r="H67">
            <v>0.1</v>
          </cell>
          <cell r="K67">
            <v>0</v>
          </cell>
          <cell r="L67">
            <v>0</v>
          </cell>
          <cell r="M67">
            <v>0</v>
          </cell>
          <cell r="N67">
            <v>0</v>
          </cell>
          <cell r="O67">
            <v>0</v>
          </cell>
          <cell r="P67">
            <v>0</v>
          </cell>
          <cell r="Q67">
            <v>0</v>
          </cell>
          <cell r="R67">
            <v>0</v>
          </cell>
          <cell r="S67">
            <v>0</v>
          </cell>
          <cell r="T67">
            <v>0</v>
          </cell>
          <cell r="U67">
            <v>0</v>
          </cell>
          <cell r="V67">
            <v>0</v>
          </cell>
          <cell r="W67">
            <v>0</v>
          </cell>
          <cell r="X67">
            <v>0</v>
          </cell>
        </row>
        <row r="68">
          <cell r="A68" t="str">
            <v>672.120</v>
          </cell>
          <cell r="B68" t="str">
            <v xml:space="preserve">Laïng bãø næåïc , xê xäøm væîa XM M75 daìy 30 âaïnh maìu </v>
          </cell>
          <cell r="C68" t="str">
            <v>m2</v>
          </cell>
          <cell r="D68">
            <v>8.19</v>
          </cell>
          <cell r="E68">
            <v>0.18</v>
          </cell>
          <cell r="F68">
            <v>46.36</v>
          </cell>
          <cell r="H68">
            <v>0.2</v>
          </cell>
          <cell r="K68">
            <v>0</v>
          </cell>
          <cell r="L68">
            <v>0</v>
          </cell>
          <cell r="M68">
            <v>0</v>
          </cell>
          <cell r="N68">
            <v>0</v>
          </cell>
          <cell r="O68">
            <v>0</v>
          </cell>
          <cell r="P68">
            <v>0</v>
          </cell>
          <cell r="Q68">
            <v>0</v>
          </cell>
          <cell r="R68">
            <v>0</v>
          </cell>
          <cell r="S68">
            <v>0</v>
          </cell>
          <cell r="T68">
            <v>0</v>
          </cell>
          <cell r="U68">
            <v>0</v>
          </cell>
          <cell r="V68">
            <v>0</v>
          </cell>
          <cell r="W68">
            <v>0</v>
          </cell>
          <cell r="X68">
            <v>0</v>
          </cell>
        </row>
        <row r="69">
          <cell r="A69" t="str">
            <v>651.330</v>
          </cell>
          <cell r="B69" t="str">
            <v xml:space="preserve">Âaïnh maìu thaình bãø næåïc bàòng xi màng nguyãn cháút </v>
          </cell>
          <cell r="C69" t="str">
            <v>m2</v>
          </cell>
          <cell r="D69">
            <v>7.35</v>
          </cell>
          <cell r="F69">
            <v>8</v>
          </cell>
          <cell r="K69">
            <v>0</v>
          </cell>
          <cell r="L69">
            <v>0</v>
          </cell>
          <cell r="M69">
            <v>0</v>
          </cell>
          <cell r="N69">
            <v>0</v>
          </cell>
          <cell r="O69">
            <v>0</v>
          </cell>
          <cell r="P69">
            <v>0</v>
          </cell>
          <cell r="Q69">
            <v>0</v>
          </cell>
          <cell r="R69">
            <v>0</v>
          </cell>
          <cell r="S69">
            <v>0</v>
          </cell>
          <cell r="T69">
            <v>0</v>
          </cell>
          <cell r="U69">
            <v>0</v>
          </cell>
          <cell r="V69">
            <v>0</v>
          </cell>
          <cell r="W69">
            <v>0</v>
          </cell>
          <cell r="X69">
            <v>0</v>
          </cell>
        </row>
        <row r="70">
          <cell r="A70" t="str">
            <v>685.130</v>
          </cell>
          <cell r="B70" t="str">
            <v>ÄÚp gaûch men Trung Quäúc loaûi 11x11 khu vãû sinh</v>
          </cell>
          <cell r="C70" t="str">
            <v>m2</v>
          </cell>
          <cell r="D70">
            <v>68.25</v>
          </cell>
          <cell r="E70">
            <v>1.43</v>
          </cell>
          <cell r="F70">
            <v>259.97000000000003</v>
          </cell>
          <cell r="H70">
            <v>1.69</v>
          </cell>
          <cell r="K70">
            <v>0</v>
          </cell>
          <cell r="L70">
            <v>0</v>
          </cell>
          <cell r="M70">
            <v>0</v>
          </cell>
          <cell r="N70">
            <v>0</v>
          </cell>
          <cell r="O70">
            <v>0</v>
          </cell>
          <cell r="P70">
            <v>5664.75</v>
          </cell>
          <cell r="Q70">
            <v>23.89</v>
          </cell>
          <cell r="R70">
            <v>0</v>
          </cell>
          <cell r="S70">
            <v>0</v>
          </cell>
          <cell r="T70">
            <v>0</v>
          </cell>
          <cell r="U70">
            <v>0</v>
          </cell>
          <cell r="V70">
            <v>0</v>
          </cell>
          <cell r="W70">
            <v>0</v>
          </cell>
          <cell r="X70">
            <v>0</v>
          </cell>
        </row>
        <row r="71">
          <cell r="A71" t="str">
            <v>686.110</v>
          </cell>
          <cell r="B71" t="str">
            <v>Laït gaûch vé khu vãû sinh 300x300</v>
          </cell>
          <cell r="C71" t="str">
            <v>m2</v>
          </cell>
          <cell r="D71">
            <v>13.44</v>
          </cell>
          <cell r="E71">
            <v>0.21</v>
          </cell>
          <cell r="F71">
            <v>38.18</v>
          </cell>
          <cell r="H71">
            <v>0.25</v>
          </cell>
          <cell r="K71">
            <v>0</v>
          </cell>
          <cell r="L71">
            <v>0</v>
          </cell>
          <cell r="M71">
            <v>0</v>
          </cell>
          <cell r="N71">
            <v>0</v>
          </cell>
          <cell r="O71">
            <v>13.51</v>
          </cell>
          <cell r="P71">
            <v>0</v>
          </cell>
          <cell r="Q71">
            <v>26.88</v>
          </cell>
          <cell r="R71">
            <v>0</v>
          </cell>
          <cell r="S71">
            <v>0</v>
          </cell>
          <cell r="T71">
            <v>0</v>
          </cell>
          <cell r="U71">
            <v>0</v>
          </cell>
          <cell r="V71">
            <v>0</v>
          </cell>
          <cell r="W71">
            <v>0</v>
          </cell>
          <cell r="X71">
            <v>0</v>
          </cell>
        </row>
        <row r="72">
          <cell r="A72">
            <v>0</v>
          </cell>
          <cell r="B72" t="str">
            <v xml:space="preserve">b, Bãø tæû hoaûi : </v>
          </cell>
          <cell r="C72">
            <v>0</v>
          </cell>
          <cell r="D72">
            <v>0</v>
          </cell>
        </row>
        <row r="73">
          <cell r="A73" t="str">
            <v>221.110</v>
          </cell>
          <cell r="B73" t="str">
            <v xml:space="preserve">Bã täng loït âaï 4x6 M100 bãø tæû hoaûi </v>
          </cell>
          <cell r="C73" t="str">
            <v>m3</v>
          </cell>
          <cell r="D73">
            <v>2.38</v>
          </cell>
          <cell r="E73">
            <v>2.44</v>
          </cell>
          <cell r="F73">
            <v>490</v>
          </cell>
          <cell r="G73">
            <v>1.2</v>
          </cell>
          <cell r="J73">
            <v>2.25</v>
          </cell>
          <cell r="K73">
            <v>0</v>
          </cell>
          <cell r="L73">
            <v>0</v>
          </cell>
          <cell r="M73">
            <v>0</v>
          </cell>
          <cell r="N73">
            <v>0</v>
          </cell>
          <cell r="O73">
            <v>0</v>
          </cell>
          <cell r="P73">
            <v>0</v>
          </cell>
          <cell r="Q73">
            <v>0</v>
          </cell>
          <cell r="R73">
            <v>0</v>
          </cell>
          <cell r="S73">
            <v>0</v>
          </cell>
          <cell r="T73">
            <v>0</v>
          </cell>
          <cell r="U73">
            <v>0</v>
          </cell>
          <cell r="V73">
            <v>0</v>
          </cell>
          <cell r="W73">
            <v>0</v>
          </cell>
          <cell r="X73">
            <v>0</v>
          </cell>
        </row>
        <row r="74">
          <cell r="A74" t="str">
            <v>204.410</v>
          </cell>
          <cell r="B74" t="str">
            <v xml:space="preserve">Xáy tæåìng häú ga væîa XM M75 gaûch âàûc </v>
          </cell>
          <cell r="C74" t="str">
            <v>m3</v>
          </cell>
          <cell r="D74">
            <v>10.3</v>
          </cell>
          <cell r="E74">
            <v>3.09</v>
          </cell>
          <cell r="F74">
            <v>795.83</v>
          </cell>
          <cell r="H74">
            <v>3.45</v>
          </cell>
          <cell r="K74">
            <v>0</v>
          </cell>
          <cell r="L74">
            <v>0</v>
          </cell>
          <cell r="M74">
            <v>8446</v>
          </cell>
          <cell r="N74">
            <v>0</v>
          </cell>
          <cell r="O74">
            <v>0</v>
          </cell>
          <cell r="P74">
            <v>0</v>
          </cell>
          <cell r="Q74">
            <v>0</v>
          </cell>
          <cell r="R74">
            <v>0</v>
          </cell>
          <cell r="S74">
            <v>0</v>
          </cell>
          <cell r="T74">
            <v>0</v>
          </cell>
          <cell r="U74">
            <v>0</v>
          </cell>
          <cell r="V74">
            <v>0</v>
          </cell>
          <cell r="W74">
            <v>0</v>
          </cell>
          <cell r="X74">
            <v>0.03</v>
          </cell>
        </row>
        <row r="75">
          <cell r="A75" t="str">
            <v>651.150</v>
          </cell>
          <cell r="B75" t="str">
            <v>Traït thaình trong bãø tæû hoaûi væîa XM M75 daìy 20</v>
          </cell>
          <cell r="C75" t="str">
            <v>m2</v>
          </cell>
          <cell r="D75">
            <v>65.099999999999994</v>
          </cell>
          <cell r="E75">
            <v>1.5</v>
          </cell>
          <cell r="F75">
            <v>386.33</v>
          </cell>
          <cell r="H75">
            <v>1.68</v>
          </cell>
          <cell r="K75">
            <v>0</v>
          </cell>
          <cell r="L75">
            <v>0</v>
          </cell>
          <cell r="M75">
            <v>0</v>
          </cell>
          <cell r="N75">
            <v>0</v>
          </cell>
          <cell r="O75">
            <v>0</v>
          </cell>
          <cell r="P75">
            <v>0</v>
          </cell>
          <cell r="Q75">
            <v>0</v>
          </cell>
          <cell r="R75">
            <v>0</v>
          </cell>
          <cell r="S75">
            <v>0</v>
          </cell>
          <cell r="T75">
            <v>0</v>
          </cell>
          <cell r="U75">
            <v>0</v>
          </cell>
          <cell r="V75">
            <v>0</v>
          </cell>
          <cell r="W75">
            <v>0</v>
          </cell>
          <cell r="X75">
            <v>0</v>
          </cell>
        </row>
        <row r="76">
          <cell r="A76" t="str">
            <v>651.330</v>
          </cell>
          <cell r="B76" t="str">
            <v xml:space="preserve">Âaïnh maìu bàòng XM nguyãn cháút bãø tæû hoaûi </v>
          </cell>
          <cell r="C76" t="str">
            <v>m2</v>
          </cell>
          <cell r="D76">
            <v>65.099999999999994</v>
          </cell>
          <cell r="F76">
            <v>74</v>
          </cell>
          <cell r="K76">
            <v>0</v>
          </cell>
          <cell r="L76">
            <v>0</v>
          </cell>
          <cell r="M76">
            <v>0</v>
          </cell>
          <cell r="N76">
            <v>0</v>
          </cell>
          <cell r="O76">
            <v>0</v>
          </cell>
          <cell r="P76">
            <v>0</v>
          </cell>
          <cell r="Q76">
            <v>0</v>
          </cell>
          <cell r="R76">
            <v>0</v>
          </cell>
          <cell r="S76">
            <v>0</v>
          </cell>
          <cell r="T76">
            <v>0</v>
          </cell>
          <cell r="U76">
            <v>0</v>
          </cell>
          <cell r="V76">
            <v>0</v>
          </cell>
          <cell r="W76">
            <v>0</v>
          </cell>
          <cell r="X76">
            <v>0</v>
          </cell>
        </row>
        <row r="77">
          <cell r="A77" t="str">
            <v>671.110</v>
          </cell>
          <cell r="B77" t="str">
            <v xml:space="preserve">Laïng âaïy bãø væîa XM M75 daìy 20 âaïnh maìu </v>
          </cell>
          <cell r="C77" t="str">
            <v>m2</v>
          </cell>
          <cell r="D77">
            <v>8.64</v>
          </cell>
          <cell r="E77">
            <v>0.22</v>
          </cell>
          <cell r="F77">
            <v>56.66</v>
          </cell>
          <cell r="H77">
            <v>0.25</v>
          </cell>
          <cell r="K77">
            <v>0</v>
          </cell>
          <cell r="L77">
            <v>0</v>
          </cell>
          <cell r="M77">
            <v>0</v>
          </cell>
          <cell r="N77">
            <v>0</v>
          </cell>
          <cell r="O77">
            <v>0</v>
          </cell>
          <cell r="P77">
            <v>0</v>
          </cell>
          <cell r="Q77">
            <v>0</v>
          </cell>
          <cell r="R77">
            <v>0</v>
          </cell>
          <cell r="S77">
            <v>0</v>
          </cell>
          <cell r="T77">
            <v>0</v>
          </cell>
          <cell r="U77">
            <v>0</v>
          </cell>
          <cell r="V77">
            <v>0</v>
          </cell>
          <cell r="W77">
            <v>0</v>
          </cell>
          <cell r="X77">
            <v>0</v>
          </cell>
        </row>
        <row r="78">
          <cell r="A78" t="str">
            <v>651.130</v>
          </cell>
          <cell r="B78" t="str">
            <v>Traït thaình ngoaìi bãø tæû hoaûi væîa XM M50 daìy 15</v>
          </cell>
          <cell r="C78" t="str">
            <v>m2</v>
          </cell>
          <cell r="D78">
            <v>15.08</v>
          </cell>
          <cell r="E78">
            <v>0.26</v>
          </cell>
          <cell r="F78">
            <v>47.27</v>
          </cell>
          <cell r="H78">
            <v>0.31</v>
          </cell>
          <cell r="K78">
            <v>0</v>
          </cell>
          <cell r="L78">
            <v>0</v>
          </cell>
          <cell r="M78">
            <v>0</v>
          </cell>
          <cell r="N78">
            <v>0</v>
          </cell>
          <cell r="O78">
            <v>0</v>
          </cell>
          <cell r="P78">
            <v>0</v>
          </cell>
          <cell r="Q78">
            <v>0</v>
          </cell>
          <cell r="R78">
            <v>0</v>
          </cell>
          <cell r="S78">
            <v>0</v>
          </cell>
          <cell r="T78">
            <v>0</v>
          </cell>
          <cell r="U78">
            <v>0</v>
          </cell>
          <cell r="V78">
            <v>0</v>
          </cell>
          <cell r="W78">
            <v>0</v>
          </cell>
          <cell r="X78">
            <v>0</v>
          </cell>
        </row>
        <row r="79">
          <cell r="A79" t="str">
            <v>300.510</v>
          </cell>
          <cell r="B79" t="str">
            <v xml:space="preserve">Bã täng táúm âan M200 âaï 1x2 âuïc sàôn </v>
          </cell>
          <cell r="C79" t="str">
            <v>m3</v>
          </cell>
          <cell r="D79">
            <v>1.38</v>
          </cell>
          <cell r="E79">
            <v>1.4</v>
          </cell>
          <cell r="F79">
            <v>455.28</v>
          </cell>
          <cell r="G79">
            <v>0.57999999999999996</v>
          </cell>
          <cell r="I79">
            <v>1.18</v>
          </cell>
          <cell r="K79">
            <v>0</v>
          </cell>
          <cell r="L79">
            <v>0</v>
          </cell>
          <cell r="M79">
            <v>0</v>
          </cell>
          <cell r="N79">
            <v>0</v>
          </cell>
          <cell r="O79">
            <v>0</v>
          </cell>
          <cell r="P79">
            <v>0</v>
          </cell>
          <cell r="Q79">
            <v>0</v>
          </cell>
          <cell r="R79">
            <v>0</v>
          </cell>
          <cell r="S79">
            <v>0</v>
          </cell>
          <cell r="T79">
            <v>0</v>
          </cell>
          <cell r="U79">
            <v>0</v>
          </cell>
          <cell r="V79">
            <v>0</v>
          </cell>
          <cell r="W79">
            <v>0</v>
          </cell>
          <cell r="X79">
            <v>0.02</v>
          </cell>
        </row>
        <row r="80">
          <cell r="A80">
            <v>0</v>
          </cell>
          <cell r="B80" t="str">
            <v xml:space="preserve">c, Bãúp : </v>
          </cell>
          <cell r="C80">
            <v>0</v>
          </cell>
          <cell r="D80">
            <v>0</v>
          </cell>
        </row>
        <row r="81">
          <cell r="A81" t="str">
            <v>204.410</v>
          </cell>
          <cell r="B81" t="str">
            <v xml:space="preserve">Xáy tæåìng 110 væîa XM M50 gaûch âàûc </v>
          </cell>
          <cell r="C81" t="str">
            <v>m3</v>
          </cell>
          <cell r="D81">
            <v>0.75</v>
          </cell>
          <cell r="E81">
            <v>0.23</v>
          </cell>
          <cell r="F81">
            <v>41.81</v>
          </cell>
          <cell r="H81">
            <v>0.27</v>
          </cell>
          <cell r="K81">
            <v>0</v>
          </cell>
          <cell r="L81">
            <v>0</v>
          </cell>
          <cell r="M81">
            <v>615</v>
          </cell>
          <cell r="N81">
            <v>0</v>
          </cell>
          <cell r="O81">
            <v>0</v>
          </cell>
          <cell r="P81">
            <v>0</v>
          </cell>
          <cell r="Q81">
            <v>0</v>
          </cell>
          <cell r="R81">
            <v>0</v>
          </cell>
          <cell r="S81">
            <v>0</v>
          </cell>
          <cell r="T81">
            <v>0</v>
          </cell>
          <cell r="U81">
            <v>0</v>
          </cell>
          <cell r="V81">
            <v>0</v>
          </cell>
          <cell r="W81">
            <v>0</v>
          </cell>
          <cell r="X81">
            <v>0</v>
          </cell>
        </row>
        <row r="82">
          <cell r="A82" t="str">
            <v>651.130</v>
          </cell>
          <cell r="B82" t="str">
            <v xml:space="preserve">Traït tæåìng væîa XM M75 bãû bãúp </v>
          </cell>
          <cell r="C82" t="str">
            <v>m2</v>
          </cell>
          <cell r="D82">
            <v>13.72</v>
          </cell>
          <cell r="E82">
            <v>0.23</v>
          </cell>
          <cell r="F82">
            <v>59.24</v>
          </cell>
          <cell r="H82">
            <v>0.26</v>
          </cell>
          <cell r="K82">
            <v>0</v>
          </cell>
          <cell r="L82">
            <v>0</v>
          </cell>
          <cell r="M82">
            <v>0</v>
          </cell>
          <cell r="N82">
            <v>0</v>
          </cell>
          <cell r="O82">
            <v>0</v>
          </cell>
          <cell r="P82">
            <v>0</v>
          </cell>
          <cell r="Q82">
            <v>0</v>
          </cell>
          <cell r="R82">
            <v>0</v>
          </cell>
          <cell r="S82">
            <v>0</v>
          </cell>
          <cell r="T82">
            <v>0</v>
          </cell>
          <cell r="U82">
            <v>0</v>
          </cell>
          <cell r="V82">
            <v>0</v>
          </cell>
          <cell r="W82">
            <v>0</v>
          </cell>
          <cell r="X82">
            <v>0</v>
          </cell>
        </row>
        <row r="83">
          <cell r="A83" t="str">
            <v>701.110</v>
          </cell>
          <cell r="B83" t="str">
            <v xml:space="preserve">Queït väi thaình bãû bãúp 1 tràõng 2 maìu </v>
          </cell>
          <cell r="C83" t="str">
            <v>m2</v>
          </cell>
          <cell r="D83">
            <v>13.72</v>
          </cell>
          <cell r="E83">
            <v>0</v>
          </cell>
          <cell r="K83">
            <v>0</v>
          </cell>
          <cell r="L83">
            <v>0</v>
          </cell>
          <cell r="M83">
            <v>0</v>
          </cell>
          <cell r="N83">
            <v>0</v>
          </cell>
          <cell r="O83">
            <v>0</v>
          </cell>
          <cell r="P83">
            <v>0</v>
          </cell>
          <cell r="Q83">
            <v>0</v>
          </cell>
          <cell r="R83">
            <v>0.27</v>
          </cell>
          <cell r="S83">
            <v>4.12</v>
          </cell>
          <cell r="T83">
            <v>0</v>
          </cell>
          <cell r="U83">
            <v>0</v>
          </cell>
          <cell r="V83">
            <v>0</v>
          </cell>
          <cell r="W83">
            <v>0</v>
          </cell>
          <cell r="X83">
            <v>0</v>
          </cell>
        </row>
        <row r="84">
          <cell r="A84" t="str">
            <v>300.510</v>
          </cell>
          <cell r="B84" t="str">
            <v xml:space="preserve">Bã täng táúm âan bãû bãúp </v>
          </cell>
          <cell r="C84" t="str">
            <v>m3</v>
          </cell>
          <cell r="D84">
            <v>0.34</v>
          </cell>
          <cell r="E84">
            <v>0.35</v>
          </cell>
          <cell r="F84">
            <v>113.82</v>
          </cell>
          <cell r="G84">
            <v>0.14000000000000001</v>
          </cell>
          <cell r="I84">
            <v>0.28999999999999998</v>
          </cell>
          <cell r="K84">
            <v>0</v>
          </cell>
          <cell r="L84">
            <v>0</v>
          </cell>
          <cell r="M84">
            <v>0</v>
          </cell>
          <cell r="N84">
            <v>0</v>
          </cell>
          <cell r="O84">
            <v>0</v>
          </cell>
          <cell r="P84">
            <v>0</v>
          </cell>
          <cell r="Q84">
            <v>0</v>
          </cell>
          <cell r="R84">
            <v>0</v>
          </cell>
          <cell r="S84">
            <v>0</v>
          </cell>
          <cell r="T84">
            <v>0</v>
          </cell>
          <cell r="U84">
            <v>0</v>
          </cell>
          <cell r="V84">
            <v>0</v>
          </cell>
          <cell r="W84">
            <v>0</v>
          </cell>
          <cell r="X84">
            <v>0.01</v>
          </cell>
        </row>
        <row r="85">
          <cell r="A85" t="str">
            <v>651.320</v>
          </cell>
          <cell r="B85" t="str">
            <v>Traït thaình dæåïi vaì trãn bãû bãúp væîa XM M75 daìy 15</v>
          </cell>
          <cell r="C85" t="str">
            <v>m2</v>
          </cell>
          <cell r="D85">
            <v>9.8000000000000007</v>
          </cell>
          <cell r="E85">
            <v>0.18</v>
          </cell>
          <cell r="F85">
            <v>46.36</v>
          </cell>
          <cell r="H85">
            <v>0.2</v>
          </cell>
          <cell r="K85">
            <v>0</v>
          </cell>
          <cell r="L85">
            <v>0</v>
          </cell>
          <cell r="M85">
            <v>0</v>
          </cell>
          <cell r="N85">
            <v>0</v>
          </cell>
          <cell r="O85">
            <v>0</v>
          </cell>
          <cell r="P85">
            <v>0</v>
          </cell>
          <cell r="Q85">
            <v>0</v>
          </cell>
          <cell r="R85">
            <v>0</v>
          </cell>
          <cell r="S85">
            <v>0</v>
          </cell>
          <cell r="T85">
            <v>0</v>
          </cell>
          <cell r="U85">
            <v>0</v>
          </cell>
          <cell r="V85">
            <v>0</v>
          </cell>
          <cell r="W85">
            <v>0</v>
          </cell>
          <cell r="X85">
            <v>0</v>
          </cell>
        </row>
        <row r="86">
          <cell r="A86" t="str">
            <v>651.330</v>
          </cell>
          <cell r="B86" t="str">
            <v xml:space="preserve">Âaïnh maìu màût trãn bãû bãúp </v>
          </cell>
          <cell r="C86" t="str">
            <v>m2</v>
          </cell>
          <cell r="D86">
            <v>4.9000000000000004</v>
          </cell>
          <cell r="K86">
            <v>0</v>
          </cell>
          <cell r="L86">
            <v>0</v>
          </cell>
          <cell r="M86">
            <v>0</v>
          </cell>
          <cell r="N86">
            <v>0</v>
          </cell>
          <cell r="O86">
            <v>0</v>
          </cell>
          <cell r="P86">
            <v>0</v>
          </cell>
          <cell r="Q86">
            <v>0</v>
          </cell>
          <cell r="R86">
            <v>0</v>
          </cell>
          <cell r="S86">
            <v>0</v>
          </cell>
          <cell r="T86">
            <v>0</v>
          </cell>
          <cell r="U86">
            <v>0</v>
          </cell>
          <cell r="V86">
            <v>0</v>
          </cell>
          <cell r="W86">
            <v>0</v>
          </cell>
          <cell r="X86">
            <v>0</v>
          </cell>
        </row>
        <row r="87">
          <cell r="A87">
            <v>0</v>
          </cell>
          <cell r="B87" t="str">
            <v>d, Häú ga :</v>
          </cell>
          <cell r="C87">
            <v>0</v>
          </cell>
          <cell r="D87">
            <v>0</v>
          </cell>
        </row>
        <row r="88">
          <cell r="A88" t="str">
            <v>221.110</v>
          </cell>
          <cell r="B88" t="str">
            <v>Bã täng loït âaï 4x6 M50</v>
          </cell>
          <cell r="C88" t="str">
            <v>m3</v>
          </cell>
          <cell r="D88">
            <v>0.56999999999999995</v>
          </cell>
          <cell r="E88">
            <v>0.57999999999999996</v>
          </cell>
          <cell r="F88">
            <v>90</v>
          </cell>
          <cell r="G88">
            <v>0.25</v>
          </cell>
          <cell r="J88">
            <v>0.43</v>
          </cell>
          <cell r="K88">
            <v>0</v>
          </cell>
          <cell r="L88">
            <v>0</v>
          </cell>
          <cell r="M88">
            <v>0</v>
          </cell>
          <cell r="N88">
            <v>0</v>
          </cell>
          <cell r="O88">
            <v>0</v>
          </cell>
          <cell r="P88">
            <v>0</v>
          </cell>
          <cell r="Q88">
            <v>0</v>
          </cell>
          <cell r="R88">
            <v>0</v>
          </cell>
          <cell r="S88">
            <v>0</v>
          </cell>
          <cell r="T88">
            <v>0</v>
          </cell>
          <cell r="U88">
            <v>0</v>
          </cell>
          <cell r="V88">
            <v>0</v>
          </cell>
          <cell r="W88">
            <v>0</v>
          </cell>
          <cell r="X88">
            <v>0</v>
          </cell>
        </row>
        <row r="89">
          <cell r="A89" t="str">
            <v>204.410</v>
          </cell>
          <cell r="B89" t="str">
            <v>Xáy tæåìng 110 häú ga væîa XM M75</v>
          </cell>
          <cell r="C89" t="str">
            <v>m3</v>
          </cell>
          <cell r="D89">
            <v>1.08</v>
          </cell>
          <cell r="E89">
            <v>0.32</v>
          </cell>
          <cell r="F89">
            <v>82.42</v>
          </cell>
          <cell r="H89">
            <v>0.36</v>
          </cell>
          <cell r="K89">
            <v>0</v>
          </cell>
          <cell r="L89">
            <v>0</v>
          </cell>
          <cell r="M89">
            <v>885.6</v>
          </cell>
          <cell r="N89">
            <v>0</v>
          </cell>
          <cell r="O89">
            <v>0</v>
          </cell>
          <cell r="P89">
            <v>0</v>
          </cell>
          <cell r="Q89">
            <v>0</v>
          </cell>
          <cell r="R89">
            <v>0</v>
          </cell>
          <cell r="S89">
            <v>0</v>
          </cell>
          <cell r="T89">
            <v>0</v>
          </cell>
          <cell r="U89">
            <v>0</v>
          </cell>
          <cell r="V89">
            <v>0</v>
          </cell>
          <cell r="W89">
            <v>0</v>
          </cell>
          <cell r="X89">
            <v>0</v>
          </cell>
        </row>
        <row r="90">
          <cell r="A90" t="str">
            <v>651.130</v>
          </cell>
          <cell r="B90" t="str">
            <v>Traït thaình trong vaì ngoaìi häú ga væîa XM M50 daìy 15</v>
          </cell>
          <cell r="C90" t="str">
            <v>m2</v>
          </cell>
          <cell r="D90">
            <v>19.600000000000001</v>
          </cell>
          <cell r="E90">
            <v>0.33</v>
          </cell>
          <cell r="F90">
            <v>59.99</v>
          </cell>
          <cell r="H90">
            <v>0.39</v>
          </cell>
          <cell r="K90">
            <v>0</v>
          </cell>
          <cell r="L90">
            <v>0</v>
          </cell>
          <cell r="M90">
            <v>0</v>
          </cell>
          <cell r="N90">
            <v>0</v>
          </cell>
          <cell r="O90">
            <v>0</v>
          </cell>
          <cell r="P90">
            <v>0</v>
          </cell>
          <cell r="Q90">
            <v>0</v>
          </cell>
          <cell r="R90">
            <v>0</v>
          </cell>
          <cell r="S90">
            <v>0</v>
          </cell>
          <cell r="T90">
            <v>0</v>
          </cell>
          <cell r="U90">
            <v>0</v>
          </cell>
          <cell r="V90">
            <v>0</v>
          </cell>
          <cell r="W90">
            <v>0</v>
          </cell>
          <cell r="X90">
            <v>0</v>
          </cell>
        </row>
        <row r="91">
          <cell r="A91" t="str">
            <v>300.510</v>
          </cell>
          <cell r="B91" t="str">
            <v xml:space="preserve">Bã täng táúm âan M200 âaï 1x2 </v>
          </cell>
          <cell r="C91" t="str">
            <v>m3</v>
          </cell>
          <cell r="D91">
            <v>0.24</v>
          </cell>
          <cell r="E91">
            <v>0.24</v>
          </cell>
          <cell r="F91">
            <v>78.05</v>
          </cell>
          <cell r="G91">
            <v>0.1</v>
          </cell>
          <cell r="I91">
            <v>0.2</v>
          </cell>
          <cell r="K91">
            <v>0</v>
          </cell>
          <cell r="L91">
            <v>0</v>
          </cell>
          <cell r="M91">
            <v>0</v>
          </cell>
          <cell r="N91">
            <v>0</v>
          </cell>
          <cell r="O91">
            <v>0</v>
          </cell>
          <cell r="P91">
            <v>0</v>
          </cell>
          <cell r="Q91">
            <v>0</v>
          </cell>
          <cell r="R91">
            <v>0</v>
          </cell>
          <cell r="S91">
            <v>0</v>
          </cell>
          <cell r="T91">
            <v>0</v>
          </cell>
          <cell r="U91">
            <v>0</v>
          </cell>
          <cell r="V91">
            <v>0</v>
          </cell>
          <cell r="W91">
            <v>0</v>
          </cell>
          <cell r="X91">
            <v>0</v>
          </cell>
        </row>
        <row r="92">
          <cell r="A92">
            <v>0</v>
          </cell>
          <cell r="B92" t="str">
            <v xml:space="preserve">V. THAÏP NÆÅÏC </v>
          </cell>
          <cell r="C92">
            <v>0</v>
          </cell>
          <cell r="D92">
            <v>0</v>
          </cell>
          <cell r="F92">
            <v>3249.1</v>
          </cell>
          <cell r="G92">
            <v>3.69</v>
          </cell>
          <cell r="H92">
            <v>2.11</v>
          </cell>
          <cell r="I92">
            <v>6.3500000000000005</v>
          </cell>
          <cell r="J92">
            <v>1.1000000000000001</v>
          </cell>
          <cell r="K92">
            <v>0</v>
          </cell>
          <cell r="L92">
            <v>0</v>
          </cell>
          <cell r="M92">
            <v>1385.8</v>
          </cell>
          <cell r="N92">
            <v>0</v>
          </cell>
          <cell r="O92">
            <v>0</v>
          </cell>
          <cell r="P92">
            <v>0</v>
          </cell>
          <cell r="Q92">
            <v>0</v>
          </cell>
          <cell r="R92">
            <v>0.83</v>
          </cell>
          <cell r="S92">
            <v>12.49</v>
          </cell>
          <cell r="T92">
            <v>0</v>
          </cell>
          <cell r="U92">
            <v>0</v>
          </cell>
          <cell r="V92">
            <v>0</v>
          </cell>
          <cell r="W92">
            <v>0</v>
          </cell>
          <cell r="X92">
            <v>0.8600000000000001</v>
          </cell>
        </row>
        <row r="93">
          <cell r="A93" t="str">
            <v>221.110</v>
          </cell>
          <cell r="B93" t="str">
            <v>Bã täng loït moïng âaï 4x6 M100</v>
          </cell>
          <cell r="C93" t="str">
            <v>m3</v>
          </cell>
          <cell r="D93">
            <v>1.1599999999999999</v>
          </cell>
          <cell r="E93">
            <v>1.19</v>
          </cell>
          <cell r="F93">
            <v>239</v>
          </cell>
          <cell r="G93">
            <v>0.57999999999999996</v>
          </cell>
          <cell r="J93">
            <v>1.1000000000000001</v>
          </cell>
          <cell r="K93">
            <v>0</v>
          </cell>
          <cell r="L93">
            <v>0</v>
          </cell>
          <cell r="M93">
            <v>0</v>
          </cell>
          <cell r="N93">
            <v>0</v>
          </cell>
          <cell r="O93">
            <v>0</v>
          </cell>
          <cell r="P93">
            <v>0</v>
          </cell>
          <cell r="Q93">
            <v>0</v>
          </cell>
          <cell r="R93">
            <v>0</v>
          </cell>
          <cell r="S93">
            <v>0</v>
          </cell>
          <cell r="T93">
            <v>0</v>
          </cell>
          <cell r="U93">
            <v>0</v>
          </cell>
          <cell r="V93">
            <v>0</v>
          </cell>
          <cell r="W93">
            <v>0</v>
          </cell>
          <cell r="X93">
            <v>0</v>
          </cell>
        </row>
        <row r="94">
          <cell r="A94" t="str">
            <v>221.340</v>
          </cell>
          <cell r="B94" t="str">
            <v>Bã täng moïng cäüt M200 âaï 1x2</v>
          </cell>
          <cell r="C94" t="str">
            <v>m3</v>
          </cell>
          <cell r="D94">
            <v>4.29</v>
          </cell>
          <cell r="E94">
            <v>4.4000000000000004</v>
          </cell>
          <cell r="F94">
            <v>1430.88</v>
          </cell>
          <cell r="G94">
            <v>1.81</v>
          </cell>
          <cell r="I94">
            <v>3.7</v>
          </cell>
          <cell r="K94">
            <v>0</v>
          </cell>
          <cell r="L94">
            <v>0</v>
          </cell>
          <cell r="M94">
            <v>0</v>
          </cell>
          <cell r="N94">
            <v>0</v>
          </cell>
          <cell r="O94">
            <v>0</v>
          </cell>
          <cell r="P94">
            <v>0</v>
          </cell>
          <cell r="Q94">
            <v>0</v>
          </cell>
          <cell r="R94">
            <v>0</v>
          </cell>
          <cell r="S94">
            <v>0</v>
          </cell>
          <cell r="T94">
            <v>0</v>
          </cell>
          <cell r="U94">
            <v>0</v>
          </cell>
          <cell r="V94">
            <v>0</v>
          </cell>
          <cell r="W94">
            <v>0</v>
          </cell>
          <cell r="X94">
            <v>7.0000000000000007E-2</v>
          </cell>
        </row>
        <row r="95">
          <cell r="A95" t="str">
            <v>226.210</v>
          </cell>
          <cell r="B95" t="str">
            <v xml:space="preserve">Bã täng thaïp næåïc M200 âaï 1x2 </v>
          </cell>
          <cell r="C95" t="str">
            <v>m3</v>
          </cell>
          <cell r="D95">
            <v>2.73</v>
          </cell>
          <cell r="E95">
            <v>2.8</v>
          </cell>
          <cell r="F95">
            <v>910.56</v>
          </cell>
          <cell r="G95">
            <v>1.1499999999999999</v>
          </cell>
          <cell r="I95">
            <v>2.35</v>
          </cell>
          <cell r="K95">
            <v>0</v>
          </cell>
          <cell r="L95">
            <v>0</v>
          </cell>
          <cell r="M95">
            <v>0</v>
          </cell>
          <cell r="N95">
            <v>0</v>
          </cell>
          <cell r="O95">
            <v>0</v>
          </cell>
          <cell r="P95">
            <v>0</v>
          </cell>
          <cell r="Q95">
            <v>0</v>
          </cell>
          <cell r="R95">
            <v>0</v>
          </cell>
          <cell r="S95">
            <v>0</v>
          </cell>
          <cell r="T95">
            <v>0</v>
          </cell>
          <cell r="U95">
            <v>0</v>
          </cell>
          <cell r="V95">
            <v>0</v>
          </cell>
          <cell r="W95">
            <v>0</v>
          </cell>
          <cell r="X95">
            <v>0.76</v>
          </cell>
        </row>
        <row r="96">
          <cell r="A96" t="str">
            <v>204.420</v>
          </cell>
          <cell r="B96" t="str">
            <v>Xáy thaình thaïp næåïc gaûch âàûc væîa XM M75 daìy 20</v>
          </cell>
          <cell r="C96" t="str">
            <v>m3</v>
          </cell>
          <cell r="D96">
            <v>1.69</v>
          </cell>
          <cell r="E96">
            <v>0.51</v>
          </cell>
          <cell r="F96">
            <v>131.35</v>
          </cell>
          <cell r="H96">
            <v>0.56999999999999995</v>
          </cell>
          <cell r="K96">
            <v>0</v>
          </cell>
          <cell r="L96">
            <v>0</v>
          </cell>
          <cell r="M96">
            <v>1385.8</v>
          </cell>
          <cell r="N96">
            <v>0</v>
          </cell>
          <cell r="O96">
            <v>0</v>
          </cell>
          <cell r="P96">
            <v>0</v>
          </cell>
          <cell r="Q96">
            <v>0</v>
          </cell>
          <cell r="R96">
            <v>0</v>
          </cell>
          <cell r="S96">
            <v>0</v>
          </cell>
          <cell r="T96">
            <v>0</v>
          </cell>
          <cell r="U96">
            <v>0</v>
          </cell>
          <cell r="V96">
            <v>0</v>
          </cell>
          <cell r="W96">
            <v>0</v>
          </cell>
          <cell r="X96">
            <v>0.02</v>
          </cell>
        </row>
        <row r="97">
          <cell r="A97" t="str">
            <v>300.510</v>
          </cell>
          <cell r="B97" t="str">
            <v xml:space="preserve">Bã täng táúm âan âáûy bãø M200 âaï 1x2 </v>
          </cell>
          <cell r="C97" t="str">
            <v>m3</v>
          </cell>
          <cell r="D97">
            <v>0.35</v>
          </cell>
          <cell r="E97">
            <v>0.36</v>
          </cell>
          <cell r="F97">
            <v>117.07</v>
          </cell>
          <cell r="G97">
            <v>0.15</v>
          </cell>
          <cell r="I97">
            <v>0.3</v>
          </cell>
          <cell r="K97">
            <v>0</v>
          </cell>
          <cell r="L97">
            <v>0</v>
          </cell>
          <cell r="M97">
            <v>0</v>
          </cell>
          <cell r="N97">
            <v>0</v>
          </cell>
          <cell r="O97">
            <v>0</v>
          </cell>
          <cell r="P97">
            <v>0</v>
          </cell>
          <cell r="Q97">
            <v>0</v>
          </cell>
          <cell r="R97">
            <v>0</v>
          </cell>
          <cell r="S97">
            <v>0</v>
          </cell>
          <cell r="T97">
            <v>0</v>
          </cell>
          <cell r="U97">
            <v>0</v>
          </cell>
          <cell r="V97">
            <v>0</v>
          </cell>
          <cell r="W97">
            <v>0</v>
          </cell>
          <cell r="X97">
            <v>0.01</v>
          </cell>
        </row>
        <row r="98">
          <cell r="A98" t="str">
            <v>651.140</v>
          </cell>
          <cell r="B98" t="str">
            <v>Traït thaình trong bãø næåïc 2 låïp væîa XM M75</v>
          </cell>
          <cell r="C98" t="str">
            <v>m2</v>
          </cell>
          <cell r="D98">
            <v>21.83</v>
          </cell>
          <cell r="E98">
            <v>0.37</v>
          </cell>
          <cell r="F98">
            <v>95.29</v>
          </cell>
          <cell r="H98">
            <v>0.41</v>
          </cell>
          <cell r="K98">
            <v>0</v>
          </cell>
          <cell r="L98">
            <v>0</v>
          </cell>
          <cell r="M98">
            <v>0</v>
          </cell>
          <cell r="N98">
            <v>0</v>
          </cell>
          <cell r="O98">
            <v>0</v>
          </cell>
          <cell r="P98">
            <v>0</v>
          </cell>
          <cell r="Q98">
            <v>0</v>
          </cell>
          <cell r="R98">
            <v>0</v>
          </cell>
          <cell r="S98">
            <v>0</v>
          </cell>
          <cell r="T98">
            <v>0</v>
          </cell>
          <cell r="U98">
            <v>0</v>
          </cell>
          <cell r="V98">
            <v>0</v>
          </cell>
          <cell r="W98">
            <v>0</v>
          </cell>
          <cell r="X98">
            <v>0</v>
          </cell>
        </row>
        <row r="99">
          <cell r="A99" t="str">
            <v>651.330</v>
          </cell>
          <cell r="B99" t="str">
            <v xml:space="preserve">Âaïnh maìu bàòng XM nguyãn cháút thaình bãø </v>
          </cell>
          <cell r="C99" t="str">
            <v>m2</v>
          </cell>
          <cell r="D99">
            <v>21.83</v>
          </cell>
          <cell r="F99">
            <v>25</v>
          </cell>
          <cell r="K99">
            <v>0</v>
          </cell>
          <cell r="L99">
            <v>0</v>
          </cell>
          <cell r="M99">
            <v>0</v>
          </cell>
          <cell r="N99">
            <v>0</v>
          </cell>
          <cell r="O99">
            <v>0</v>
          </cell>
          <cell r="P99">
            <v>0</v>
          </cell>
          <cell r="Q99">
            <v>0</v>
          </cell>
          <cell r="R99">
            <v>0</v>
          </cell>
          <cell r="S99">
            <v>0</v>
          </cell>
          <cell r="T99">
            <v>0</v>
          </cell>
          <cell r="U99">
            <v>0</v>
          </cell>
          <cell r="V99">
            <v>0</v>
          </cell>
          <cell r="W99">
            <v>0</v>
          </cell>
          <cell r="X99">
            <v>0</v>
          </cell>
        </row>
        <row r="100">
          <cell r="A100" t="str">
            <v>672.120</v>
          </cell>
          <cell r="B100" t="str">
            <v xml:space="preserve">Laïng âaïy bãø væîa XM M75 daìy 20 âaïnh maìu </v>
          </cell>
          <cell r="C100" t="str">
            <v>m2</v>
          </cell>
          <cell r="D100">
            <v>5.76</v>
          </cell>
          <cell r="E100">
            <v>0.13</v>
          </cell>
          <cell r="F100">
            <v>33.479999999999997</v>
          </cell>
          <cell r="H100">
            <v>0.15</v>
          </cell>
          <cell r="K100">
            <v>0</v>
          </cell>
          <cell r="L100">
            <v>0</v>
          </cell>
          <cell r="M100">
            <v>0</v>
          </cell>
          <cell r="N100">
            <v>0</v>
          </cell>
          <cell r="O100">
            <v>0</v>
          </cell>
          <cell r="P100">
            <v>0</v>
          </cell>
          <cell r="Q100">
            <v>0</v>
          </cell>
          <cell r="R100">
            <v>0</v>
          </cell>
          <cell r="S100">
            <v>0</v>
          </cell>
          <cell r="T100">
            <v>0</v>
          </cell>
          <cell r="U100">
            <v>0</v>
          </cell>
          <cell r="V100">
            <v>0</v>
          </cell>
          <cell r="W100">
            <v>0</v>
          </cell>
          <cell r="X100">
            <v>0</v>
          </cell>
        </row>
        <row r="101">
          <cell r="A101" t="str">
            <v>651.220</v>
          </cell>
          <cell r="B101" t="str">
            <v>Traït cäüt thaïp næåïc væîa XM M75 daìy 15</v>
          </cell>
          <cell r="C101" t="str">
            <v>m2</v>
          </cell>
          <cell r="D101">
            <v>12.8</v>
          </cell>
          <cell r="E101">
            <v>0.23</v>
          </cell>
          <cell r="F101">
            <v>59.24</v>
          </cell>
          <cell r="H101">
            <v>0.26</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row>
        <row r="102">
          <cell r="A102" t="str">
            <v>651.310</v>
          </cell>
          <cell r="B102" t="str">
            <v>Traït dáöm væîa XM M75 daìy 15 : Dáöm DB1</v>
          </cell>
          <cell r="C102" t="str">
            <v>m2</v>
          </cell>
          <cell r="D102">
            <v>9.6</v>
          </cell>
          <cell r="E102">
            <v>0.17</v>
          </cell>
          <cell r="F102">
            <v>43.78</v>
          </cell>
          <cell r="H102">
            <v>0.19</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row>
        <row r="103">
          <cell r="A103" t="str">
            <v>651.320</v>
          </cell>
          <cell r="B103" t="str">
            <v>Traït âaïy bãø væîa XM M75 daìy 15</v>
          </cell>
          <cell r="C103" t="str">
            <v>m2</v>
          </cell>
          <cell r="D103">
            <v>6.76</v>
          </cell>
          <cell r="E103">
            <v>0.12</v>
          </cell>
          <cell r="F103">
            <v>30.91</v>
          </cell>
          <cell r="H103">
            <v>0.13</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row>
        <row r="104">
          <cell r="A104" t="str">
            <v>651.140</v>
          </cell>
          <cell r="B104" t="str">
            <v>Traït thaình ngoaìi bãø væîa XM M75 daìy 15</v>
          </cell>
          <cell r="C104" t="str">
            <v>m2</v>
          </cell>
          <cell r="D104">
            <v>12.48</v>
          </cell>
          <cell r="E104">
            <v>0.21</v>
          </cell>
          <cell r="F104">
            <v>54.09</v>
          </cell>
          <cell r="H104">
            <v>0.23</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row>
        <row r="105">
          <cell r="A105" t="str">
            <v>651.510</v>
          </cell>
          <cell r="B105" t="str">
            <v>Traït âan væîa XM M50 daìy 15</v>
          </cell>
          <cell r="C105" t="str">
            <v>m2</v>
          </cell>
          <cell r="D105">
            <v>11.52</v>
          </cell>
          <cell r="E105">
            <v>0.14000000000000001</v>
          </cell>
          <cell r="F105">
            <v>25.45</v>
          </cell>
          <cell r="H105">
            <v>0.17</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row>
        <row r="106">
          <cell r="A106" t="str">
            <v>651.330</v>
          </cell>
          <cell r="B106" t="str">
            <v xml:space="preserve">Traït XM nguyãn cháút vaìo cáúu kiãûn bã täng </v>
          </cell>
          <cell r="C106" t="str">
            <v>m2</v>
          </cell>
          <cell r="D106">
            <v>46.44</v>
          </cell>
          <cell r="F106">
            <v>53</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row>
        <row r="107">
          <cell r="A107" t="str">
            <v>701.110</v>
          </cell>
          <cell r="B107" t="str">
            <v xml:space="preserve">Queït väi bãø næåïc 1 tràõng 2 maìu </v>
          </cell>
          <cell r="C107" t="str">
            <v>m2</v>
          </cell>
          <cell r="D107">
            <v>41.64</v>
          </cell>
          <cell r="E107">
            <v>0</v>
          </cell>
          <cell r="K107">
            <v>0</v>
          </cell>
          <cell r="L107">
            <v>0</v>
          </cell>
          <cell r="M107">
            <v>0</v>
          </cell>
          <cell r="N107">
            <v>0</v>
          </cell>
          <cell r="O107">
            <v>0</v>
          </cell>
          <cell r="P107">
            <v>0</v>
          </cell>
          <cell r="Q107">
            <v>0</v>
          </cell>
          <cell r="R107">
            <v>0.83</v>
          </cell>
          <cell r="S107">
            <v>12.49</v>
          </cell>
          <cell r="T107">
            <v>0</v>
          </cell>
          <cell r="U107">
            <v>0</v>
          </cell>
          <cell r="V107">
            <v>0</v>
          </cell>
          <cell r="W107">
            <v>0</v>
          </cell>
          <cell r="X107">
            <v>0</v>
          </cell>
        </row>
        <row r="108">
          <cell r="A108">
            <v>0</v>
          </cell>
          <cell r="B108" t="str">
            <v xml:space="preserve">VIII. HAÌNG RAÌO - CÄØNG NGOÎ </v>
          </cell>
          <cell r="C108">
            <v>0</v>
          </cell>
          <cell r="D108">
            <v>0</v>
          </cell>
          <cell r="F108">
            <v>1569.02</v>
          </cell>
          <cell r="G108">
            <v>1.3599999999999999</v>
          </cell>
          <cell r="H108">
            <v>4.63</v>
          </cell>
          <cell r="I108">
            <v>1.51</v>
          </cell>
          <cell r="J108">
            <v>1.06</v>
          </cell>
          <cell r="K108">
            <v>5.28</v>
          </cell>
          <cell r="L108">
            <v>0</v>
          </cell>
          <cell r="M108">
            <v>2314.7200000000003</v>
          </cell>
          <cell r="N108">
            <v>0</v>
          </cell>
          <cell r="O108">
            <v>0</v>
          </cell>
          <cell r="P108">
            <v>0</v>
          </cell>
          <cell r="Q108">
            <v>0</v>
          </cell>
          <cell r="R108">
            <v>1.3399999999999999</v>
          </cell>
          <cell r="S108">
            <v>20.18</v>
          </cell>
          <cell r="T108">
            <v>9.77</v>
          </cell>
          <cell r="U108">
            <v>0</v>
          </cell>
          <cell r="V108">
            <v>0</v>
          </cell>
          <cell r="W108">
            <v>0</v>
          </cell>
          <cell r="X108">
            <v>0.02</v>
          </cell>
        </row>
        <row r="109">
          <cell r="A109">
            <v>0</v>
          </cell>
          <cell r="B109" t="str">
            <v>1, Cäøng ngoî :</v>
          </cell>
          <cell r="C109">
            <v>0</v>
          </cell>
          <cell r="D109">
            <v>0</v>
          </cell>
        </row>
        <row r="110">
          <cell r="A110" t="str">
            <v>221.110</v>
          </cell>
          <cell r="B110" t="str">
            <v>Bã täng loït âaï 4x6 M50</v>
          </cell>
          <cell r="C110" t="str">
            <v>m3</v>
          </cell>
          <cell r="D110">
            <v>7.0000000000000007E-2</v>
          </cell>
          <cell r="E110">
            <v>7.0000000000000007E-2</v>
          </cell>
          <cell r="F110">
            <v>11</v>
          </cell>
          <cell r="G110">
            <v>0.03</v>
          </cell>
          <cell r="J110">
            <v>0.05</v>
          </cell>
          <cell r="K110">
            <v>0</v>
          </cell>
          <cell r="L110">
            <v>0</v>
          </cell>
          <cell r="M110">
            <v>0</v>
          </cell>
          <cell r="N110">
            <v>0</v>
          </cell>
          <cell r="O110">
            <v>0</v>
          </cell>
          <cell r="P110">
            <v>0</v>
          </cell>
          <cell r="Q110">
            <v>0</v>
          </cell>
          <cell r="R110">
            <v>0</v>
          </cell>
          <cell r="S110">
            <v>0</v>
          </cell>
          <cell r="T110">
            <v>0</v>
          </cell>
          <cell r="U110">
            <v>0</v>
          </cell>
          <cell r="V110">
            <v>0</v>
          </cell>
          <cell r="W110">
            <v>0</v>
          </cell>
          <cell r="X110">
            <v>0</v>
          </cell>
        </row>
        <row r="111">
          <cell r="A111" t="str">
            <v>204.310</v>
          </cell>
          <cell r="B111" t="str">
            <v xml:space="preserve">Xáy gaûch âàûc væîa XM M75 truû cäøng </v>
          </cell>
          <cell r="C111" t="str">
            <v>m3</v>
          </cell>
          <cell r="D111">
            <v>0.93</v>
          </cell>
          <cell r="E111">
            <v>0.28999999999999998</v>
          </cell>
          <cell r="F111">
            <v>74.69</v>
          </cell>
          <cell r="H111">
            <v>0.32</v>
          </cell>
          <cell r="K111">
            <v>0</v>
          </cell>
          <cell r="L111">
            <v>0</v>
          </cell>
          <cell r="M111">
            <v>727.26</v>
          </cell>
          <cell r="N111">
            <v>0</v>
          </cell>
          <cell r="O111">
            <v>0</v>
          </cell>
          <cell r="P111">
            <v>0</v>
          </cell>
          <cell r="Q111">
            <v>0</v>
          </cell>
          <cell r="R111">
            <v>0</v>
          </cell>
          <cell r="S111">
            <v>0</v>
          </cell>
          <cell r="T111">
            <v>0</v>
          </cell>
          <cell r="U111">
            <v>0</v>
          </cell>
          <cell r="V111">
            <v>0</v>
          </cell>
          <cell r="W111">
            <v>0</v>
          </cell>
          <cell r="X111">
            <v>0</v>
          </cell>
        </row>
        <row r="112">
          <cell r="A112" t="str">
            <v>651.220</v>
          </cell>
          <cell r="B112" t="str">
            <v>Traït truû cäøng væîa XM M75 daìy 15</v>
          </cell>
          <cell r="C112" t="str">
            <v>m2</v>
          </cell>
          <cell r="D112">
            <v>6.4</v>
          </cell>
          <cell r="E112">
            <v>0.12</v>
          </cell>
          <cell r="F112">
            <v>30.91</v>
          </cell>
          <cell r="H112">
            <v>0.13</v>
          </cell>
          <cell r="K112">
            <v>0</v>
          </cell>
          <cell r="L112">
            <v>0</v>
          </cell>
          <cell r="M112">
            <v>0</v>
          </cell>
          <cell r="N112">
            <v>0</v>
          </cell>
          <cell r="O112">
            <v>0</v>
          </cell>
          <cell r="P112">
            <v>0</v>
          </cell>
          <cell r="Q112">
            <v>0</v>
          </cell>
          <cell r="R112">
            <v>0</v>
          </cell>
          <cell r="S112">
            <v>0</v>
          </cell>
          <cell r="T112">
            <v>0</v>
          </cell>
          <cell r="U112">
            <v>0</v>
          </cell>
          <cell r="V112">
            <v>0</v>
          </cell>
          <cell r="W112">
            <v>0</v>
          </cell>
          <cell r="X112">
            <v>0</v>
          </cell>
        </row>
        <row r="113">
          <cell r="A113" t="str">
            <v>703.440</v>
          </cell>
          <cell r="B113" t="str">
            <v>Sån cæía haìng raìo song sàõt 3 næåïc maìu ghi</v>
          </cell>
          <cell r="C113" t="str">
            <v>m2</v>
          </cell>
          <cell r="D113">
            <v>6</v>
          </cell>
          <cell r="E113">
            <v>0</v>
          </cell>
          <cell r="K113">
            <v>0</v>
          </cell>
          <cell r="L113">
            <v>0</v>
          </cell>
          <cell r="M113">
            <v>0</v>
          </cell>
          <cell r="N113">
            <v>0</v>
          </cell>
          <cell r="O113">
            <v>0</v>
          </cell>
          <cell r="P113">
            <v>0</v>
          </cell>
          <cell r="Q113">
            <v>0</v>
          </cell>
          <cell r="R113">
            <v>0</v>
          </cell>
          <cell r="S113">
            <v>0</v>
          </cell>
          <cell r="T113">
            <v>1.35</v>
          </cell>
          <cell r="U113">
            <v>0</v>
          </cell>
          <cell r="V113">
            <v>0</v>
          </cell>
          <cell r="W113">
            <v>0</v>
          </cell>
          <cell r="X113">
            <v>0</v>
          </cell>
        </row>
        <row r="114">
          <cell r="A114" t="str">
            <v>701.110</v>
          </cell>
          <cell r="B114" t="str">
            <v xml:space="preserve">Queït väi truû cäøng 3 næåïc </v>
          </cell>
          <cell r="C114" t="str">
            <v>m2</v>
          </cell>
          <cell r="D114">
            <v>6.4</v>
          </cell>
          <cell r="E114">
            <v>0</v>
          </cell>
          <cell r="K114">
            <v>0</v>
          </cell>
          <cell r="L114">
            <v>0</v>
          </cell>
          <cell r="M114">
            <v>0</v>
          </cell>
          <cell r="N114">
            <v>0</v>
          </cell>
          <cell r="O114">
            <v>0</v>
          </cell>
          <cell r="P114">
            <v>0</v>
          </cell>
          <cell r="Q114">
            <v>0</v>
          </cell>
          <cell r="R114">
            <v>0.13</v>
          </cell>
          <cell r="S114">
            <v>1.92</v>
          </cell>
          <cell r="T114">
            <v>0</v>
          </cell>
          <cell r="U114">
            <v>0</v>
          </cell>
          <cell r="V114">
            <v>0</v>
          </cell>
          <cell r="W114">
            <v>0</v>
          </cell>
          <cell r="X114">
            <v>0</v>
          </cell>
        </row>
        <row r="115">
          <cell r="A115">
            <v>0</v>
          </cell>
          <cell r="B115" t="str">
            <v>2, tæåìng raìo :</v>
          </cell>
          <cell r="C115">
            <v>0</v>
          </cell>
          <cell r="D115">
            <v>0</v>
          </cell>
        </row>
        <row r="116">
          <cell r="A116" t="str">
            <v>221.110</v>
          </cell>
          <cell r="B116" t="str">
            <v>Bã täng loït moïng âaï 4x6 M50</v>
          </cell>
          <cell r="C116" t="str">
            <v>m3</v>
          </cell>
          <cell r="D116">
            <v>1.32</v>
          </cell>
          <cell r="E116">
            <v>1.35</v>
          </cell>
          <cell r="F116">
            <v>209</v>
          </cell>
          <cell r="G116">
            <v>0.59</v>
          </cell>
          <cell r="J116">
            <v>1.01</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row>
        <row r="117">
          <cell r="A117" t="str">
            <v>200.110</v>
          </cell>
          <cell r="B117" t="str">
            <v>Xáy moïng âaï häüc væîa XM M50</v>
          </cell>
          <cell r="C117" t="str">
            <v>m3</v>
          </cell>
          <cell r="D117">
            <v>4.4000000000000004</v>
          </cell>
          <cell r="E117">
            <v>1.85</v>
          </cell>
          <cell r="F117">
            <v>336.33</v>
          </cell>
          <cell r="H117">
            <v>2.19</v>
          </cell>
          <cell r="K117">
            <v>5.28</v>
          </cell>
          <cell r="L117">
            <v>0</v>
          </cell>
          <cell r="M117">
            <v>0</v>
          </cell>
          <cell r="N117">
            <v>0</v>
          </cell>
          <cell r="O117">
            <v>0</v>
          </cell>
          <cell r="P117">
            <v>0</v>
          </cell>
          <cell r="Q117">
            <v>0</v>
          </cell>
          <cell r="R117">
            <v>0</v>
          </cell>
          <cell r="S117">
            <v>0</v>
          </cell>
          <cell r="T117">
            <v>0</v>
          </cell>
          <cell r="U117">
            <v>0</v>
          </cell>
          <cell r="V117">
            <v>0</v>
          </cell>
          <cell r="W117">
            <v>0</v>
          </cell>
          <cell r="X117">
            <v>0</v>
          </cell>
        </row>
        <row r="118">
          <cell r="A118" t="str">
            <v>204.310</v>
          </cell>
          <cell r="B118" t="str">
            <v>Xáy truû tæåìng raìo væîa XM M75 cao &lt; 4m</v>
          </cell>
          <cell r="C118" t="str">
            <v>m3</v>
          </cell>
          <cell r="D118">
            <v>0.68</v>
          </cell>
          <cell r="E118">
            <v>0.21</v>
          </cell>
          <cell r="F118">
            <v>54.09</v>
          </cell>
          <cell r="H118">
            <v>0.23</v>
          </cell>
          <cell r="K118">
            <v>0</v>
          </cell>
          <cell r="L118">
            <v>0</v>
          </cell>
          <cell r="M118">
            <v>531.76</v>
          </cell>
          <cell r="N118">
            <v>0</v>
          </cell>
          <cell r="O118">
            <v>0</v>
          </cell>
          <cell r="P118">
            <v>0</v>
          </cell>
          <cell r="Q118">
            <v>0</v>
          </cell>
          <cell r="R118">
            <v>0</v>
          </cell>
          <cell r="S118">
            <v>0</v>
          </cell>
          <cell r="T118">
            <v>0</v>
          </cell>
          <cell r="U118">
            <v>0</v>
          </cell>
          <cell r="V118">
            <v>0</v>
          </cell>
          <cell r="W118">
            <v>0</v>
          </cell>
          <cell r="X118">
            <v>0</v>
          </cell>
        </row>
        <row r="119">
          <cell r="A119" t="str">
            <v>651.220</v>
          </cell>
          <cell r="B119" t="str">
            <v>Traït truû tæåìng raìo væîa XM M50 daìy 15</v>
          </cell>
          <cell r="C119" t="str">
            <v>m2</v>
          </cell>
          <cell r="D119">
            <v>12.32</v>
          </cell>
          <cell r="E119">
            <v>0.22</v>
          </cell>
          <cell r="F119">
            <v>40</v>
          </cell>
          <cell r="H119">
            <v>0.26</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row>
        <row r="120">
          <cell r="A120" t="str">
            <v>204.250</v>
          </cell>
          <cell r="B120" t="str">
            <v>Xáy tæåìng raìo daìy 220 væîaM M50</v>
          </cell>
          <cell r="C120" t="str">
            <v>m3</v>
          </cell>
          <cell r="D120">
            <v>1.35</v>
          </cell>
          <cell r="E120">
            <v>0.42</v>
          </cell>
          <cell r="F120">
            <v>76.36</v>
          </cell>
          <cell r="H120">
            <v>0.5</v>
          </cell>
          <cell r="K120">
            <v>0</v>
          </cell>
          <cell r="L120">
            <v>0</v>
          </cell>
          <cell r="M120">
            <v>1055.7</v>
          </cell>
          <cell r="N120">
            <v>0</v>
          </cell>
          <cell r="O120">
            <v>0</v>
          </cell>
          <cell r="P120">
            <v>0</v>
          </cell>
          <cell r="Q120">
            <v>0</v>
          </cell>
          <cell r="R120">
            <v>0</v>
          </cell>
          <cell r="S120">
            <v>0</v>
          </cell>
          <cell r="T120">
            <v>0</v>
          </cell>
          <cell r="U120">
            <v>0</v>
          </cell>
          <cell r="V120">
            <v>0</v>
          </cell>
          <cell r="W120">
            <v>0</v>
          </cell>
          <cell r="X120">
            <v>0</v>
          </cell>
        </row>
        <row r="121">
          <cell r="A121" t="str">
            <v>651.130</v>
          </cell>
          <cell r="B121" t="str">
            <v>Traït tæåìng raìo væîa XM M50 daìy 15</v>
          </cell>
          <cell r="C121" t="str">
            <v>m2</v>
          </cell>
          <cell r="D121">
            <v>17.34</v>
          </cell>
          <cell r="E121">
            <v>0.28999999999999998</v>
          </cell>
          <cell r="F121">
            <v>52.72</v>
          </cell>
          <cell r="H121">
            <v>0.34</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row>
        <row r="122">
          <cell r="A122" t="str">
            <v>701.110</v>
          </cell>
          <cell r="B122" t="str">
            <v xml:space="preserve">Queït tæåìng raìo, truû 3 næåïc : 1 tràõng 2 maìu </v>
          </cell>
          <cell r="C122" t="str">
            <v>m2</v>
          </cell>
          <cell r="D122">
            <v>29.66</v>
          </cell>
          <cell r="E122">
            <v>0</v>
          </cell>
          <cell r="K122">
            <v>0</v>
          </cell>
          <cell r="L122">
            <v>0</v>
          </cell>
          <cell r="M122">
            <v>0</v>
          </cell>
          <cell r="N122">
            <v>0</v>
          </cell>
          <cell r="O122">
            <v>0</v>
          </cell>
          <cell r="P122">
            <v>0</v>
          </cell>
          <cell r="Q122">
            <v>0</v>
          </cell>
          <cell r="R122">
            <v>0.59</v>
          </cell>
          <cell r="S122">
            <v>8.9</v>
          </cell>
          <cell r="T122">
            <v>0</v>
          </cell>
          <cell r="U122">
            <v>0</v>
          </cell>
          <cell r="V122">
            <v>0</v>
          </cell>
          <cell r="W122">
            <v>0</v>
          </cell>
          <cell r="X122">
            <v>0</v>
          </cell>
        </row>
        <row r="123">
          <cell r="A123" t="str">
            <v>703.440</v>
          </cell>
          <cell r="B123" t="str">
            <v xml:space="preserve">Sån haìng raìo song sàõt 3 næåïc </v>
          </cell>
          <cell r="C123" t="str">
            <v>m2</v>
          </cell>
          <cell r="D123">
            <v>37.4</v>
          </cell>
          <cell r="E123">
            <v>0</v>
          </cell>
          <cell r="K123">
            <v>0</v>
          </cell>
          <cell r="L123">
            <v>0</v>
          </cell>
          <cell r="M123">
            <v>0</v>
          </cell>
          <cell r="N123">
            <v>0</v>
          </cell>
          <cell r="O123">
            <v>0</v>
          </cell>
          <cell r="P123">
            <v>0</v>
          </cell>
          <cell r="Q123">
            <v>0</v>
          </cell>
          <cell r="R123">
            <v>0</v>
          </cell>
          <cell r="S123">
            <v>0</v>
          </cell>
          <cell r="T123">
            <v>8.42</v>
          </cell>
          <cell r="U123">
            <v>0</v>
          </cell>
          <cell r="V123">
            <v>0</v>
          </cell>
          <cell r="W123">
            <v>0</v>
          </cell>
          <cell r="X123">
            <v>0</v>
          </cell>
        </row>
        <row r="124">
          <cell r="A124" t="str">
            <v>221.110</v>
          </cell>
          <cell r="B124" t="str">
            <v>Bã täng loït moïng cäüt âaï 4x6 M50</v>
          </cell>
          <cell r="C124" t="str">
            <v>m3</v>
          </cell>
          <cell r="D124">
            <v>0.23</v>
          </cell>
          <cell r="E124">
            <v>0.24</v>
          </cell>
          <cell r="K124">
            <v>0</v>
          </cell>
          <cell r="L124">
            <v>0</v>
          </cell>
          <cell r="M124">
            <v>0</v>
          </cell>
          <cell r="N124">
            <v>0</v>
          </cell>
          <cell r="O124">
            <v>0</v>
          </cell>
          <cell r="P124">
            <v>0</v>
          </cell>
          <cell r="Q124">
            <v>0</v>
          </cell>
          <cell r="R124">
            <v>0</v>
          </cell>
          <cell r="S124">
            <v>0</v>
          </cell>
          <cell r="T124">
            <v>0</v>
          </cell>
          <cell r="U124">
            <v>0</v>
          </cell>
          <cell r="V124">
            <v>0</v>
          </cell>
          <cell r="W124">
            <v>0</v>
          </cell>
          <cell r="X124">
            <v>0</v>
          </cell>
        </row>
        <row r="125">
          <cell r="A125" t="str">
            <v>300.210</v>
          </cell>
          <cell r="B125" t="str">
            <v xml:space="preserve">Bã täng âuïc sàôn cäüt haìng raìo </v>
          </cell>
          <cell r="C125" t="str">
            <v>m3</v>
          </cell>
          <cell r="D125">
            <v>1.76</v>
          </cell>
          <cell r="E125">
            <v>1.79</v>
          </cell>
          <cell r="F125">
            <v>582.11</v>
          </cell>
          <cell r="G125">
            <v>0.74</v>
          </cell>
          <cell r="I125">
            <v>1.51</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0.02</v>
          </cell>
        </row>
        <row r="126">
          <cell r="A126" t="str">
            <v>651.220</v>
          </cell>
          <cell r="B126" t="str">
            <v>Traït cäüt haìng raìo væîa XM M50 daìy 15</v>
          </cell>
          <cell r="C126" t="str">
            <v>m2</v>
          </cell>
          <cell r="D126">
            <v>31.2</v>
          </cell>
          <cell r="E126">
            <v>0.56000000000000005</v>
          </cell>
          <cell r="F126">
            <v>101.81</v>
          </cell>
          <cell r="H126">
            <v>0.66</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row>
        <row r="127">
          <cell r="A127" t="str">
            <v>701.110</v>
          </cell>
          <cell r="B127" t="str">
            <v xml:space="preserve">Queït väi cäüt haìng raìo </v>
          </cell>
          <cell r="C127" t="str">
            <v>m2</v>
          </cell>
          <cell r="D127">
            <v>31.2</v>
          </cell>
          <cell r="E127">
            <v>0</v>
          </cell>
          <cell r="K127">
            <v>0</v>
          </cell>
          <cell r="L127">
            <v>0</v>
          </cell>
          <cell r="M127">
            <v>0</v>
          </cell>
          <cell r="N127">
            <v>0</v>
          </cell>
          <cell r="O127">
            <v>0</v>
          </cell>
          <cell r="P127">
            <v>0</v>
          </cell>
          <cell r="Q127">
            <v>0</v>
          </cell>
          <cell r="R127">
            <v>0.62</v>
          </cell>
          <cell r="S127">
            <v>9.36</v>
          </cell>
          <cell r="T127">
            <v>0</v>
          </cell>
          <cell r="U127">
            <v>0</v>
          </cell>
          <cell r="V127">
            <v>0</v>
          </cell>
          <cell r="W127">
            <v>0</v>
          </cell>
          <cell r="X127">
            <v>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efreshError="1"/>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VC"/>
      <sheetName val="TVLIEU"/>
      <sheetName val="PTDG"/>
      <sheetName val="DTCT"/>
      <sheetName val="DS cau"/>
      <sheetName val="tong hop"/>
      <sheetName val="phan tich DG"/>
      <sheetName val="gia vat lieu"/>
      <sheetName val="gia xe may"/>
      <sheetName val="gia nhan cong"/>
      <sheetName val="XL4Test5"/>
      <sheetName val="DANH SACH"/>
      <sheetName val="Sheet1"/>
      <sheetName val="Sheet3"/>
      <sheetName val="00000000"/>
      <sheetName val="10000000"/>
      <sheetName val="PHAN TICH VAT TU NGANG"/>
      <sheetName val="BANG DU TOAN"/>
      <sheetName val="BANG DU TOAN DRC"/>
      <sheetName val="DIEN GIAI TIEN LUONG"/>
      <sheetName val="TONG HOP KINH PHI"/>
      <sheetName val="CHIET TINH DON GIA"/>
      <sheetName val="PHAN TICH KHOI LUONG"/>
      <sheetName val="TH VAT TU"/>
      <sheetName val="VC OTO"/>
      <sheetName val="VC BO"/>
      <sheetName val="PHAN TICH VAT TU"/>
      <sheetName val="PHAN TICH VAT TU THEO NHOM"/>
      <sheetName val="TONG HOP NHAN CONG"/>
      <sheetName val="TONG HOP CA MAY"/>
      <sheetName val="DON GIA TONG HOP"/>
      <sheetName val="DIEN GIAI CPSX"/>
      <sheetName val="BANG GIA DU TOAN THUY LOI"/>
      <sheetName val="DON GIA TONG HOP THUY LOI"/>
      <sheetName val="BANG GIA DAU THAU"/>
      <sheetName val="DIEN GIAI TIEN LUONG DRC"/>
      <sheetName val="BANG GIA DEN CHAN CT"/>
      <sheetName val="BANG BU VAN CHUYEN"/>
      <sheetName val="CHI PHI CA MAY"/>
      <sheetName val="CHI PHI NHAN CONG"/>
      <sheetName val="PHAN TICH DGCT"/>
      <sheetName val="PHAN TICH DGCT TP"/>
      <sheetName val="PHAN TICH`VAT TU"/>
      <sheetName val="THKP"/>
      <sheetName val="GT"/>
      <sheetName val="DGTHDC"/>
      <sheetName val="GM"/>
      <sheetName val="GVL"/>
      <sheetName val="GNC"/>
      <sheetName val="DKTT"/>
      <sheetName val="CTPTTC"/>
      <sheetName val="NC"/>
      <sheetName val="DIEN GIAI KL"/>
      <sheetName val="KLTHEP"/>
      <sheetName val="KL DUONG GOM"/>
      <sheetName val="Sheet19"/>
      <sheetName val="TGTHUC HIEN"/>
      <sheetName val="KLLK THUC HIEN"/>
      <sheetName val="GTNTTTD1"/>
      <sheetName val="DGTHT"/>
      <sheetName val="PTCT MUONG"/>
      <sheetName val="DGTH MUONG"/>
      <sheetName val="Sheet24"/>
      <sheetName val="Sheet25"/>
      <sheetName val="Sheet26"/>
      <sheetName val="Sheet27"/>
      <sheetName val="Sheet28"/>
      <sheetName val="Sheet29"/>
      <sheetName val="Sheet30"/>
      <sheetName val="Sheet31"/>
      <sheetName val="Sheet32"/>
      <sheetName val="Sheet33"/>
      <sheetName val="Sheet34"/>
      <sheetName val="Sheet35"/>
      <sheetName val="Sheet36"/>
      <sheetName val="XXXXXXXX"/>
      <sheetName val="GVT"/>
      <sheetName val="Sheet5_x0000__x0008__x0006__x0008__x0003_ဠ_x0000_蜰Ư༢_x0000_螸Ư༢_x0000_蠼Ư༢_x0000_裀Ư༢_x0000_襄Ư"/>
      <sheetName val="BANG DU TGAN DRC"/>
      <sheetName val="VC B_x000f_"/>
      <sheetName val="PHAN DICH VAT TU"/>
      <sheetName val="DIEL GIAI KL"/>
      <sheetName val="KLDK THUC HIEN"/>
      <sheetName val="Shaet30"/>
      <sheetName val="Sheet#2"/>
      <sheetName val="Qheet36"/>
      <sheetName val="lt-tl"/>
      <sheetName val="px3-tl"/>
      <sheetName val="px1-tl"/>
      <sheetName val="vp-tl"/>
      <sheetName val="px2,tb-tl"/>
      <sheetName val="th-qt"/>
      <sheetName val="bqt"/>
      <sheetName val="tl-khovt"/>
      <sheetName val="dtkhovt"/>
      <sheetName val="Sheet8"/>
      <sheetName val="Sheet9"/>
      <sheetName val="Sheet10"/>
      <sheetName val="Sheet11"/>
      <sheetName val="Sheet12"/>
      <sheetName val="Sheet13"/>
      <sheetName val="Sheet14"/>
      <sheetName val="Sheet15"/>
      <sheetName val="Sheet16"/>
      <sheetName val="Sheet17"/>
      <sheetName val="Sheet18"/>
      <sheetName val="Tien An T11"/>
      <sheetName val="DNPD-QL"/>
      <sheetName val="Bang luong"/>
      <sheetName val="Bang CC"/>
      <sheetName val=" Luong nghien "/>
      <sheetName val="QT-LN"/>
      <sheetName val="Giantiep"/>
      <sheetName val="Phuc vu"/>
      <sheetName val="May Phat"/>
      <sheetName val="1813"/>
      <sheetName val="Tongke"/>
      <sheetName val="ctTBA"/>
      <sheetName val="Dot31"/>
      <sheetName val="Dot32"/>
      <sheetName val="Dot33"/>
      <sheetName val="Dot34"/>
      <sheetName val="Dot35"/>
      <sheetName val="Dot26"/>
      <sheetName val="Dot27"/>
      <sheetName val="Dot28"/>
      <sheetName val="Dot29"/>
      <sheetName val="Dot30"/>
      <sheetName val="Sheet2"/>
      <sheetName val="DO AM DT"/>
      <sheetName val="TTTram"/>
      <sheetName val="BO"/>
      <sheetName val="giathanh1"/>
      <sheetName val="MTO REV.2(ARMOR)"/>
      <sheetName val="Tai khoan"/>
      <sheetName val="VL,NC"/>
      <sheetName val="Sheet5"/>
      <sheetName val="Sheet5_x0000__x0008__x0006__x0008__x0003_ဠ_x0000_蜰Ư༢_x0000_螸Ư༢_x0000_蠼Ư༢_x0000_⋀_x000f_쀀꾈∁_x000f_"/>
      <sheetName val="?_x0000_?U?_x0000_?U?_x0000_?U?_x0000_?U?_x0000_?U?_x0000_?U?_x0000__x0000__x0000__x0000__x0000__x0000_"/>
      <sheetName val="Sheet5_x0000__x0008__x0006__x0008__x0003_?_x0000_?U?_x0000_?U?_x0000_?U?_x0000_?U?_x0000_?U"/>
      <sheetName val="Sheet5_x0000__x0008__x0006__x0008__x0003_?_x0000_?U?_x0000_?U?_x0000_?U?_x0000_?_x000f_???_x000f_"/>
      <sheetName val="TONG HOP K©N© 2ÈI"/>
      <sheetName val="Sheet5_x0000__x0008__x0006__x0008__x0003_ဠ 蜰Ư༢_x0000_螸Ư༢_x0000_蠼Ư༢_x0000_裀Ư༢_x0000_襄Ư"/>
      <sheetName val="DTCT-TB"/>
      <sheetName val="TONG KE DZ 0.4 KV"/>
      <sheetName val="Bia TQT"/>
      <sheetName val="Thuc thanh"/>
      <sheetName val="QTDG"/>
      <sheetName val="Luong T1- 03"/>
      <sheetName val="Luong T2- 03"/>
      <sheetName val="Luong T3- 03"/>
      <sheetName val="gia xe _x0000_ay"/>
      <sheetName val="TT04"/>
      <sheetName val="Sheet5?_x0008__x0006__x0008__x0003_ဠ?蜰Ư༢?螸Ư༢?蠼Ư༢?裀Ư༢?襄Ư"/>
      <sheetName val="dtct cau"/>
      <sheetName val="Chi tiet1"/>
      <sheetName val="TL rieng"/>
      <sheetName val="Sheet5?_x0008__x0006__x0008__x0003_ဠ 蜰Ư༢?螸Ư༢?蠼Ư༢?裀Ư༢?襄Ư"/>
      <sheetName val="Gia KS"/>
      <sheetName val="TONGSBU"/>
      <sheetName val="Sheet5?_x0008__x0006__x0008__x0003_ဠ?蜰Ư༢?螸Ư༢?蠼Ư༢?⋀_x000f_쀀꾈∁_x000f_"/>
      <sheetName val="???U???U???U???U???U???U???????"/>
      <sheetName val="Sheet5?_x0008__x0006__x0008__x0003_???U???U???U???U???U"/>
      <sheetName val="Sheet5?_x0008__x0006__x0008__x0003_???U???U???U???_x000f_???_x000f_"/>
      <sheetName val="?"/>
      <sheetName val="???U???U???U???U???U???U??"/>
      <sheetName val="? ?U?_x0000_?U?_x0000_?U?_x0000_?U?_x0000_?U?_x0000_?U?_x0000__x0000__x0000__x0000__x0000__x0000_"/>
      <sheetName val="TONG KE"/>
      <sheetName val="Electrical Breakdown"/>
      <sheetName val="gia xe ?ay"/>
      <sheetName val="dg"/>
      <sheetName val="? ?U???U???U???U???U???U???????"/>
      <sheetName val="? ?U???U???U???U???U???U??"/>
      <sheetName val="Sheet5_x0000__x0008__x0006__x0008__x0003_? ?U?_x0000_?U?_x0000_?U?_x0000_?U?_x0000_?U"/>
      <sheetName val="Sheet5?_x0008__x0006__x0008__x0003_? ?U???U???U???U???U"/>
      <sheetName val="'ia nhan cong"/>
      <sheetName val="?_x0000_?Ý?_x0000_?Ý?_x0000_?Ý?_x0000_?Ý?_x0000_?Ý?_x0000_?Ý?_x0000__x0000__x0000__x0000__x0000__x0000_"/>
      <sheetName val="Sheet5_x0000__x0008__x0006__x0008__x0003_?_x0000_?Ý?_x0000_?Ý?_x0000_?Ý?_x0000_?Ý?_x0000_?Ý"/>
      <sheetName val="???Ý???Ý???Ý???Ý???Ý???Ý???????"/>
      <sheetName val="Sheet5?_x0008__x0006__x0008__x0003_???Ý???Ý???Ý???Ý???Ý"/>
      <sheetName val="CHIET TINH DGN GIA"/>
      <sheetName val="PTVT (MAU)"/>
      <sheetName val="gia xe "/>
      <sheetName val="_"/>
      <sheetName val="Sheet5__x0008__x0006__x0008__x0003_ဠ_蜰Ư༢_螸Ư༢_蠼Ư༢_裀Ư༢_襄Ư"/>
      <sheetName val="Sheet5__x0008__x0006__x0008__x0003_ဠ_蜰Ư༢_螸Ư༢_蠼Ư༢_⋀_x000f_쀀꾈∁_x000f_"/>
      <sheetName val="___U___U___U___U___U___U_______"/>
      <sheetName val="Sheet5__x0008__x0006__x0008__x0003____U___U___U___U___U"/>
      <sheetName val="Sheet5__x0008__x0006__x0008__x0003____U___U___U____x000f_____x000f_"/>
      <sheetName val="___U___U___U___U___U___U__"/>
      <sheetName val="Sheet5__x0008__x0006__x0008__x0003_ဠ 蜰Ư༢_螸Ư༢_蠼Ư༢_裀Ư༢_襄Ư"/>
      <sheetName val="_ _U_"/>
      <sheetName val="_ _U___U___U___U___U___U_______"/>
      <sheetName val="gia xe _ay"/>
      <sheetName val="Sheet5__x0008__x0006__x0008__x0003__ _U___U___U___U___U"/>
      <sheetName val="ay (28-10-2005)_x0000__x0000_#2_Du toan nga"/>
      <sheetName val="DS_cau"/>
      <sheetName val="DANH_SACH"/>
      <sheetName val="tong_hop"/>
      <sheetName val="phan_tich_DG"/>
      <sheetName val="gia_vat_lieu"/>
      <sheetName val="gia_xe_may"/>
      <sheetName val="gia_nhan_cong"/>
      <sheetName val="PHAN_TICH_VAT_TU_NGANG"/>
      <sheetName val="BANG_DU_TOAN"/>
      <sheetName val="BANG_DU_TOAN_DRC"/>
      <sheetName val="DIEN_GIAI_TIEN_LUONG"/>
      <sheetName val="TONG_HOP_KINH_PHI"/>
      <sheetName val="CHIET_TINH_DON_GIA"/>
      <sheetName val="PHAN_TICH_KHOI_LUONG"/>
      <sheetName val="TH_VAT_TU"/>
      <sheetName val="VC_OTO"/>
      <sheetName val="VC_BO"/>
      <sheetName val="PHAN_TICH_VAT_TU"/>
      <sheetName val="PHAN_TICH_VAT_TU_THEO_NHOM"/>
      <sheetName val="TONG_HOP_NHAN_CONG"/>
      <sheetName val="TONG_HOP_CA_MAY"/>
      <sheetName val="DON_GIA_TONG_HOP"/>
      <sheetName val="DIEN_GIAI_CPSX"/>
      <sheetName val="BANG_GIA_DU_TOAN_THUY_LOI"/>
      <sheetName val="DON_GIA_TONG_HOP_THUY_LOI"/>
      <sheetName val="BANG_GIA_DAU_THAU"/>
      <sheetName val="DIEN_GIAI_TIEN_LUONG_DRC"/>
      <sheetName val="BANG_GIA_DEN_CHAN_CT"/>
      <sheetName val="BANG_BU_VAN_CHUYEN"/>
      <sheetName val="CHI_PHI_CA_MAY"/>
      <sheetName val="CHI_PHI_NHAN_CONG"/>
      <sheetName val="PHAN_TICH_DGCT"/>
      <sheetName val="PHAN_TICH_DGCT_TP"/>
      <sheetName val="Sheet5ဠ蜰Ư༢螸Ư༢蠼Ư༢裀Ư༢襄Ư༢览Ư༢"/>
      <sheetName val="DIEN_GIAI_KL"/>
      <sheetName val="KL_DUONG_GOM"/>
      <sheetName val="TGTHUC_HIEN"/>
      <sheetName val="KLLK_THUC_HIEN"/>
      <sheetName val="PTCT_MUONG"/>
      <sheetName val="DGTH_MUONG"/>
      <sheetName val="PHAN_TICH`VAT_TU"/>
      <sheetName val="Thuc_thanh"/>
      <sheetName val="Sheet5ဠ蜰Ư༢螸Ư༢蠼Ư༢裀Ư༢襄Ư"/>
      <sheetName val="Tien_An_T11"/>
      <sheetName val="Bang_luong"/>
      <sheetName val="Bang_CC"/>
      <sheetName val="_Luong_nghien_"/>
      <sheetName val="Phuc_vu"/>
      <sheetName val="May_Phat"/>
      <sheetName val="_ia nhan cong"/>
      <sheetName val="___Ý___Ý___Ý___Ý___Ý___Ý_______"/>
      <sheetName val="Sheet5__x0008__x0006__x0008__x0003____Ý___Ý___Ý___Ý___Ý"/>
      <sheetName val="_ _U___U___U___U___U___U__"/>
      <sheetName val="VC"/>
      <sheetName val="chitiet"/>
      <sheetName val="PHAN TICH VAT T_x0015_ NGANG"/>
      <sheetName val="PHAN TACH VAT TU THEO NHOM"/>
      <sheetName val="TONG HOP NHAN CNNG"/>
      <sheetName val="DIEF GIAI CPSX"/>
      <sheetName val="BANG GIA DU UOAN THUY LOI"/>
      <sheetName val=" lam_x0000__x000e_2_Goi 1 (TT04)_x0000_ 2_goi 1 d"/>
      <sheetName val="BC11cau-QL15A-3"/>
      <sheetName val="KLLK THUC @IEN"/>
      <sheetName val="Tong_ke"/>
      <sheetName val="Thuc thanh_x0000_ס_x0000__x0000__x0000__x0000__x0000__x0000__x0000__x0000__x0009__x0000_忀ס_x0000__x0004__x0000__x0000__x0000__x0000__x0000_"/>
      <sheetName val="_x0000__x0000__x0000__x0000__x0000__x0000__x0000__x0000__x0000__x0000__x0000_![BC11cau-QL15A-3.xl"/>
      <sheetName val="Sheet5?_x0008__x0006__x0008__x0003_???U???U???U???U??7U"/>
      <sheetName val="VL_NC"/>
      <sheetName val="01 Bid Price summary"/>
      <sheetName val="DK-TT"/>
      <sheetName val="ay (28-10-2005)"/>
      <sheetName val="Thuc thanh?ס????????_x0009_?忀ס?_x0004_?????"/>
      <sheetName val="Sheet5__x0008__x0006__x0008__x0003_?_?U?_?U?_?U?_?U?_?U"/>
      <sheetName val="Sheet5__x0008__x0006__x0008__x0003_?_?U?_?U?_?U?_?_x000f_???_x000f_"/>
      <sheetName val="Sheet5__x0008__x0006__x0008__x0003_? ?U?_?U?_?U?_?U?_?U"/>
      <sheetName val="DO_AM_DT"/>
      <sheetName val="DI-ESTI"/>
      <sheetName val="? ?Ý?_x0000_?Ý?_x0000_?Ý?_x0000_?Ý?_x0000_?Ý?_x0000_?Ý?_x0000__x0000__x0000__x0000__x0000__x0000_"/>
      <sheetName val="dtct cong"/>
      <sheetName val="Sheet5_x0000__x0008__x0006__x0008__x0003_?_x0000_?Ý?_x0000_?Ý?_x0000_?Ý?_x0000_?_x000f_???_x000f_"/>
      <sheetName val="Sheet5?_x0008__x0006__x0008__x0003_???Ý???Ý???Ý???_x000f_???_x000f_"/>
      <sheetName val="? ?Ý???Ý???Ý???Ý???Ý???Ý???????"/>
      <sheetName val="PONG HOP KINH PHI"/>
      <sheetName val="PHAN TICH KHOI HUONG"/>
      <sheetName val="DON CIA TONG HOP"/>
      <sheetName val="ay (28-10-2005)??#2_Du toan nga"/>
      <sheetName val="BK QT BIEN LAI"/>
      <sheetName val="BK PHU LUC B"/>
      <sheetName val="Chart1"/>
      <sheetName val="BK PHU LUC B (2)"/>
      <sheetName val="BK PHU LUC B (3)"/>
      <sheetName val="BK PHU LUC B (4)"/>
      <sheetName val="BK PHU LUC BCHD (3)"/>
      <sheetName val="BK PHU LUC BCHD (4)"/>
      <sheetName val="BK PHU LUC C (2)"/>
      <sheetName val="BK PHUC LUC D HD"/>
      <sheetName val="BK PHUC LUC D 3 (2)"/>
      <sheetName val="BK PHUC LUC D CHD(3)"/>
      <sheetName val="BK PHUC LUC D CHD(4)"/>
      <sheetName val=" lam"/>
      <sheetName val="_ _Ý_"/>
      <sheetName val="Sheet5__x0008__x0006__x0008__x0003____Ý___Ý___Ý____x000f_____x000f_"/>
      <sheetName val="_ _Ý___Ý___Ý___Ý___Ý___Ý_______"/>
      <sheetName val="TH VAL TU"/>
      <sheetName val="BANG BU VAN CxUYEN"/>
      <sheetName val="CHI PHI CÁ!MAY"/>
      <sheetName val="Khoi luong"/>
      <sheetName val="Dept"/>
      <sheetName val="TPSX"/>
      <sheetName val="ay (28-10-2005)_x0000_#2_Du toan ngay"/>
      <sheetName val="Thuc thanh_x0000_ס_x0000__x0009_忀ס_x0000__x0004__x0000_鵀ס_x0000_怈ס_x0000_d_x0000_![BC"/>
      <sheetName val="[BC11cau-Q"/>
      <sheetName val=" lam?_x000e_2_Goi 1 (TT04)? 2_goi 1 d"/>
      <sheetName val="LEGEND"/>
      <sheetName val=" Luong nghiun "/>
      <sheetName val="Tiepdia"/>
      <sheetName val="Names"/>
      <sheetName val="Sheet5?_x0008__x0006__x0008__x0003_ဠ 蜰Ư༢?螸Ư༢?蠼Ư༢?裀Ưܢ?襄Ư"/>
      <sheetName val=""/>
      <sheetName val="Sheet5_x0000__x0008__x0006__x0008__x0003_ဠ_x0000_蜰Ư༢_x0000_螸Ư༢_x0000_蠼Ư༢_x0000_⋀_x000f_쀀궈∁_x000f_"/>
      <sheetName val="Thuc thanh_ס_________x0009__忀ס__x0004______"/>
      <sheetName val="? ?U?"/>
      <sheetName val="MAKHO"/>
      <sheetName val="Sheet5??Ý??Ý??Ý??Ý??Ý??Ý?"/>
      <sheetName val="Sheet5??Ý??Ý??Ý??Ý??Ý"/>
      <sheetName val="Sheet5__x0008__x0006__x0008__x0003_ဠ 蜰Ư༢_螸Ư༢_蠼Ư༢_裀Ưܢ_襄Ư"/>
      <sheetName val="???????????![BC11cau-QL15A-3.xl"/>
      <sheetName val="Sheet5?_x0008__x0006__x0008__x0003_ဠ?蜰Ư༢?螸Ư༢?蠼Ư༢?⋀_x000f_쀀궈∁_x000f_"/>
      <sheetName val="???Ý???Ý???Ý???Ý???Ý???Ý??"/>
      <sheetName val="uniBase"/>
      <sheetName val="vniBase"/>
      <sheetName val="abcBase"/>
      <sheetName val="?_x0000_îm??_x0000_ùn??_x0000_ÛÇ??_x0000_Á¸??_x0000_???_x0000__x0000__x0000__x0000__x0000__x0000_"/>
      <sheetName val="5_x0000__x0008__x0006__x0008__x0003_?_x0000_ãó??_x0000_îm??_x0000_ùn??_x0000_ÛÇ??_x0000_Á¸?"/>
      <sheetName val="et5_x0000__x0008__x0006__x0008__x0003_?_x0000_ãó??_x0000_îm??_x0000_ùn??_x0000_?_x000f_???_x000f_"/>
      <sheetName val="dt䡫hovt"/>
      <sheetName val="tra-vat-lieu"/>
      <sheetName val="Sheet5__x0008__x0006__x0008__x0003_ဠ_蜰Ư༢_螸Ư༢_蠼Ư༢_⋀_x000f_쀀궈∁_x000f_"/>
      <sheetName val="Luong ¼1- 03"/>
      <sheetName val="Sales2002"/>
      <sheetName val="Thuc thanh_x0000_ס_x0000_ 忀ס_x0000__x0004__x0000_鵀ס_x0000_怈ס_x0000_d_x0000_![BC"/>
      <sheetName val="Tra"/>
      <sheetName val="_x0000_hee_x0000_18"/>
      <sheetName val="Shɥet5_x0000__x0008__x0006__x0008__x0003_ဠ 蜰Ư༢_x0000_螸Ư༢_x0000_蠼Ư༢_x0000_裀Ư༢_x0000_襄Ư"/>
      <sheetName val="Thuc thanh_x0000_ס_x0000__x0000__x0000__x0000__x0000__x0000__x0000__x0000_ _x0000_忀ס_x0000__x0004__x0000__x0000__x0000__x0000__x0000_"/>
      <sheetName val="Sheet5??U??U??U??U??U??U?"/>
      <sheetName val="Sheet5??U??U??U??U??U"/>
      <sheetName val="Sheet5_x0000__x0008__x0006__x0008__x0003_ဠ_x0000_茰Ư༢_x0000_螸Ư༢_x0000_蠼Ư༢_x0000_裀Ư༢_x0000_襄Ư"/>
      <sheetName val="DZ 22KV"/>
      <sheetName val="VC BG"/>
      <sheetName val="BOQ-1"/>
      <sheetName val="Sheet5_x0000__x0008__x0006__x0008__x0003_? ?Ý?_x0000_?Ý?_x0000_?Ý?_x0000_?Ý?_x0000_?Ý"/>
      <sheetName val="Sheet5?_x0008__x0006__x0008__x0003_? ?Ý???Ý???Ý???Ý???Ý"/>
      <sheetName val="Thuc thanh_x0000_?_x0000__x0000__x0000__x0000__x0000__x0000__x0000__x0000__x0009__x0000_??_x0000__x0004__x0000__x0000__x0000__x0000__x0000_"/>
      <sheetName val="Sheet5__x0008__x0006__x0008__x0003_?_?Ý?_?Ý?_?Ý?_?Ý?_?Ý"/>
      <sheetName val="Sheet5__x0008__x0006__x0008__x0003_? ?Ý?_?Ý?_?Ý?_?Ý?_?Ý"/>
      <sheetName val="Sheet5__x0008__x0006__x0008__x0003_?_?Ý?_?Ý?_?Ý?_?_x000f_???_x000f_"/>
      <sheetName val="Thuc thanh??????????_x0009_????_x0004_?????"/>
      <sheetName val="Thuc thanh_x0000_?_x0000__x0009_??_x0000__x0004__x0000_??_x0000_??_x0000_d_x0000_![BC"/>
      <sheetName val="Shee«"/>
      <sheetName val="She«3"/>
      <sheetName val="Sheet5__x0008__x0006__x0008__x0003____U___U___U___U__7U"/>
      <sheetName val="_BC11cau-Q"/>
      <sheetName val="ay (28-10-2005)__#2_Du toan nga"/>
      <sheetName val=" lam__x000e_2_Goi 1 (TT04)_ 2_goi 1 d"/>
      <sheetName val="Sheet5__x0008__x0006__x0008__x0003__ _Ý___Ý___Ý___Ý___Ý"/>
      <sheetName val="Sheet5__Ý__Ý__Ý__Ý__Ý__Ý_"/>
      <sheetName val="CHITIET VL-NC-TT-3p"/>
      <sheetName val="VCV-BE-TONG"/>
      <sheetName val="Thuc thanh?ס???????? ?忀ס?_x0004_?????"/>
      <sheetName val="Thuc thanh?ס? 忀ס?_x0004_?鵀ס?怈ס?d?![BC"/>
      <sheetName val="Ktmo"/>
      <sheetName val="Sheet5ဠ蜰Ư༢螸Ư༢蠼Ư༢⋀쀀꾈∁"/>
      <sheetName val="Sheet5??U??U??U?????"/>
      <sheetName val="MTO_REV_2(ARMOR)"/>
      <sheetName val="TONG_HOP_K©N©_2ÈI"/>
      <sheetName val="TONG_KE_DZ_0_4_KV"/>
      <sheetName val="Bia_TQT"/>
      <sheetName val="BANG_DU_TGAN_DRC"/>
      <sheetName val="VC_B"/>
      <sheetName val="PHAN_DICH_VAT_TU"/>
      <sheetName val="DIEL_GIAI_KL"/>
      <sheetName val="KLDK_THUC_HIEN"/>
      <sheetName val="Tai_khoan"/>
      <sheetName val="Sheet5?ဠ?蜰Ư༢?螸Ư༢?蠼Ư༢?裀Ư༢?襄Ư"/>
      <sheetName val="Sheet5?ဠ?蜰Ư༢?螸Ư༢?蠼Ư༢?⋀쀀꾈∁"/>
      <sheetName val="Don gia-cau"/>
      <sheetName val="Shɥet5"/>
      <sheetName val="Shɥet5?_x0008__x0006__x0008__x0003_ဠ 蜰Ư༢?螸Ư༢?蠼Ư༢?裀Ư༢?襄Ư"/>
      <sheetName val="NKC"/>
      <sheetName val="KH-Q1,Q2,01"/>
      <sheetName val="Thuc thanh_ס________ _忀ס__x0004______"/>
      <sheetName val="Thuc thanh?ס?_x0009_忀ס?_x0004_?鵀ס?怈ס?d?![BC"/>
      <sheetName val="SUMMARY"/>
      <sheetName val="Thuc thanh_x0000_?_x0000__x0000__x0000__x0000__x0000__x0000__x0000__x0000_ _x0000_??_x0000__x0004__x0000__x0000__x0000__x0000__x0000_"/>
      <sheetName val="Thuc thanh_x0000_?_x0000_ ??_x0000__x0004__x0000_??_x0000_??_x0000_d_x0000_![BC"/>
      <sheetName val="Thuc thanh?????????? ????_x0004_?????"/>
      <sheetName val="ay (28-10-2005)?#2_Du toan ngay"/>
    </sheetNames>
    <sheetDataSet>
      <sheetData sheetId="0" refreshError="1"/>
      <sheetData sheetId="1" refreshError="1"/>
      <sheetData sheetId="2" refreshError="1"/>
      <sheetData sheetId="3" refreshError="1">
        <row r="10">
          <cell r="C10" t="str">
            <v>CÇu ®ång bôt km397+485.75</v>
          </cell>
          <cell r="D10">
            <v>1656805757.0816243</v>
          </cell>
          <cell r="E10">
            <v>1656805757.0816243</v>
          </cell>
          <cell r="F10">
            <v>0</v>
          </cell>
          <cell r="G10">
            <v>0</v>
          </cell>
          <cell r="H10">
            <v>0</v>
          </cell>
          <cell r="I10">
            <v>0</v>
          </cell>
          <cell r="J10">
            <v>1656805757.0816243</v>
          </cell>
        </row>
        <row r="11">
          <cell r="C11" t="str">
            <v>1. DÇm BTCT D¦L L=24m</v>
          </cell>
          <cell r="D11" t="str">
            <v>m3</v>
          </cell>
          <cell r="E11">
            <v>52.75</v>
          </cell>
          <cell r="F11">
            <v>278810.8254982286</v>
          </cell>
          <cell r="G11">
            <v>35358.619999999995</v>
          </cell>
          <cell r="H11">
            <v>0</v>
          </cell>
          <cell r="I11">
            <v>488783.70715874148</v>
          </cell>
          <cell r="J11">
            <v>528800000</v>
          </cell>
        </row>
        <row r="12">
          <cell r="C12" t="str">
            <v>DÇm BTCT D¦L L=24m</v>
          </cell>
          <cell r="D12" t="str">
            <v>DÇm</v>
          </cell>
          <cell r="E12">
            <v>4</v>
          </cell>
          <cell r="F12" t="e">
            <v>#N/A</v>
          </cell>
          <cell r="G12" t="e">
            <v>#N/A</v>
          </cell>
          <cell r="H12" t="e">
            <v>#N/A</v>
          </cell>
          <cell r="I12">
            <v>100000000</v>
          </cell>
          <cell r="J12">
            <v>400000000</v>
          </cell>
        </row>
        <row r="13">
          <cell r="C13" t="str">
            <v>Lao l¾p dÇm BTCT D¦L L=24m</v>
          </cell>
          <cell r="D13" t="str">
            <v>DÇm</v>
          </cell>
          <cell r="E13">
            <v>4</v>
          </cell>
          <cell r="F13" t="e">
            <v>#N/A</v>
          </cell>
          <cell r="G13" t="e">
            <v>#N/A</v>
          </cell>
          <cell r="H13" t="e">
            <v>#N/A</v>
          </cell>
          <cell r="I13">
            <v>28000000</v>
          </cell>
          <cell r="J13">
            <v>112000000</v>
          </cell>
        </row>
        <row r="14">
          <cell r="C14" t="str">
            <v>Mua vµ l¾p ®Æt gèi cÇu b»ng cao su</v>
          </cell>
          <cell r="D14" t="str">
            <v>Gèi</v>
          </cell>
          <cell r="E14">
            <v>8</v>
          </cell>
          <cell r="F14">
            <v>1581785.4</v>
          </cell>
          <cell r="G14">
            <v>30683.100000000002</v>
          </cell>
          <cell r="H14">
            <v>0</v>
          </cell>
          <cell r="I14">
            <v>2100000</v>
          </cell>
          <cell r="J14">
            <v>16800000</v>
          </cell>
        </row>
        <row r="15">
          <cell r="C15" t="str">
            <v>2. Líp phñ mÆt cÇu</v>
          </cell>
          <cell r="D15">
            <v>43209530.30685392</v>
          </cell>
          <cell r="E15">
            <v>43209530.30685392</v>
          </cell>
          <cell r="F15">
            <v>0</v>
          </cell>
          <cell r="G15">
            <v>0</v>
          </cell>
          <cell r="H15">
            <v>0</v>
          </cell>
          <cell r="I15">
            <v>0</v>
          </cell>
          <cell r="J15">
            <v>43209530.30685392</v>
          </cell>
        </row>
        <row r="16">
          <cell r="C16" t="str">
            <v>Bª t«ng t¹o dèc M300</v>
          </cell>
          <cell r="D16" t="str">
            <v>m3</v>
          </cell>
          <cell r="E16">
            <v>19.2</v>
          </cell>
          <cell r="F16">
            <v>574369.22931885719</v>
          </cell>
          <cell r="G16">
            <v>40910.799999999996</v>
          </cell>
          <cell r="H16">
            <v>12642.59325</v>
          </cell>
          <cell r="I16">
            <v>983321.19550532626</v>
          </cell>
          <cell r="J16">
            <v>18879766.953702264</v>
          </cell>
        </row>
        <row r="17">
          <cell r="C17" t="str">
            <v>BTN h¹t mÞn dµy 5cm</v>
          </cell>
          <cell r="D17" t="str">
            <v>m2</v>
          </cell>
          <cell r="E17">
            <v>192</v>
          </cell>
          <cell r="F17">
            <v>42468.434871299731</v>
          </cell>
          <cell r="G17">
            <v>329.74254000000002</v>
          </cell>
          <cell r="H17">
            <v>2021.9958464000001</v>
          </cell>
          <cell r="I17">
            <v>57176.14270663201</v>
          </cell>
          <cell r="J17">
            <v>10977819.399673346</v>
          </cell>
        </row>
        <row r="18">
          <cell r="C18" t="str">
            <v>Cèt thÐp c¸c lo¹i</v>
          </cell>
          <cell r="D18" t="str">
            <v>TÊn</v>
          </cell>
          <cell r="E18">
            <v>1.92</v>
          </cell>
          <cell r="F18">
            <v>4911215.3371428577</v>
          </cell>
          <cell r="G18">
            <v>159406.01</v>
          </cell>
          <cell r="H18">
            <v>99583.053999999989</v>
          </cell>
          <cell r="I18">
            <v>6954137.4757699519</v>
          </cell>
          <cell r="J18">
            <v>13351943.953478307</v>
          </cell>
        </row>
        <row r="19">
          <cell r="C19" t="str">
            <v>3. Lan can tay vÞn b»ng BTCT</v>
          </cell>
          <cell r="D19" t="str">
            <v>md</v>
          </cell>
          <cell r="E19">
            <v>68.8</v>
          </cell>
          <cell r="F19">
            <v>450000</v>
          </cell>
          <cell r="G19">
            <v>30960000</v>
          </cell>
          <cell r="H19">
            <v>450000</v>
          </cell>
          <cell r="I19">
            <v>450000</v>
          </cell>
          <cell r="J19">
            <v>30960000</v>
          </cell>
        </row>
        <row r="20">
          <cell r="C20" t="str">
            <v>4. B¶n dÉn KT(300x220x20)cm</v>
          </cell>
          <cell r="D20" t="str">
            <v>b¶n</v>
          </cell>
          <cell r="E20">
            <v>8</v>
          </cell>
          <cell r="F20">
            <v>2200000</v>
          </cell>
          <cell r="G20">
            <v>17600000</v>
          </cell>
          <cell r="H20">
            <v>2200000</v>
          </cell>
          <cell r="I20">
            <v>2200000</v>
          </cell>
          <cell r="J20">
            <v>17600000</v>
          </cell>
        </row>
        <row r="21">
          <cell r="C21" t="str">
            <v>5. Khe co d·n cao su</v>
          </cell>
          <cell r="D21" t="str">
            <v>md</v>
          </cell>
          <cell r="E21">
            <v>16</v>
          </cell>
          <cell r="F21">
            <v>2500000</v>
          </cell>
          <cell r="G21">
            <v>40000000</v>
          </cell>
          <cell r="H21">
            <v>2500000</v>
          </cell>
          <cell r="I21">
            <v>2500000</v>
          </cell>
          <cell r="J21">
            <v>40000000</v>
          </cell>
        </row>
        <row r="22">
          <cell r="C22" t="str">
            <v>6. T­êng hé lan mÒm</v>
          </cell>
          <cell r="D22" t="str">
            <v>md</v>
          </cell>
          <cell r="E22">
            <v>40</v>
          </cell>
          <cell r="F22">
            <v>450000</v>
          </cell>
          <cell r="G22">
            <v>18000000</v>
          </cell>
          <cell r="H22">
            <v>450000</v>
          </cell>
          <cell r="I22">
            <v>450000</v>
          </cell>
          <cell r="J22">
            <v>18000000</v>
          </cell>
        </row>
        <row r="23">
          <cell r="C23" t="str">
            <v>7. Mè cÇu</v>
          </cell>
          <cell r="D23">
            <v>910628027.20978248</v>
          </cell>
          <cell r="E23">
            <v>910628027.20978248</v>
          </cell>
          <cell r="F23">
            <v>0</v>
          </cell>
          <cell r="G23">
            <v>0</v>
          </cell>
          <cell r="H23">
            <v>0</v>
          </cell>
          <cell r="I23">
            <v>0</v>
          </cell>
          <cell r="J23">
            <v>910628027.20978248</v>
          </cell>
        </row>
        <row r="24">
          <cell r="C24" t="str">
            <v>Bª t«ng M300</v>
          </cell>
          <cell r="D24" t="str">
            <v>m3</v>
          </cell>
          <cell r="E24">
            <v>1.23</v>
          </cell>
          <cell r="F24">
            <v>563323.6672165714</v>
          </cell>
          <cell r="G24">
            <v>83931.68</v>
          </cell>
          <cell r="H24">
            <v>50524.219980000002</v>
          </cell>
          <cell r="I24">
            <v>1211661.7359944407</v>
          </cell>
          <cell r="J24">
            <v>1490343.9352731621</v>
          </cell>
        </row>
        <row r="25">
          <cell r="C25" t="str">
            <v>Bª t«ng M250</v>
          </cell>
          <cell r="D25" t="str">
            <v>m3</v>
          </cell>
          <cell r="E25">
            <v>410.45</v>
          </cell>
          <cell r="F25">
            <v>467896.36724971433</v>
          </cell>
          <cell r="G25">
            <v>44651.040000000001</v>
          </cell>
          <cell r="H25">
            <v>50524.219980000002</v>
          </cell>
          <cell r="I25">
            <v>913830.47055423819</v>
          </cell>
          <cell r="J25">
            <v>375081716.63898706</v>
          </cell>
        </row>
        <row r="26">
          <cell r="C26" t="str">
            <v>Bª t«ng lãt mãng M100 ®¸ 4x6</v>
          </cell>
          <cell r="D26" t="str">
            <v>m3</v>
          </cell>
          <cell r="E26">
            <v>9</v>
          </cell>
          <cell r="F26">
            <v>261846.0050055357</v>
          </cell>
          <cell r="G26">
            <v>22898.699999999997</v>
          </cell>
          <cell r="H26">
            <v>12040.565000000001</v>
          </cell>
          <cell r="I26">
            <v>476409.41943829454</v>
          </cell>
          <cell r="J26">
            <v>4287684.7749446509</v>
          </cell>
        </row>
        <row r="27">
          <cell r="C27" t="str">
            <v>Cèt thÐp c¸c lo¹i</v>
          </cell>
          <cell r="D27" t="str">
            <v>TÊn</v>
          </cell>
          <cell r="E27">
            <v>28.82</v>
          </cell>
          <cell r="F27">
            <v>4932735.3371428577</v>
          </cell>
          <cell r="G27">
            <v>179831.68000000002</v>
          </cell>
          <cell r="H27">
            <v>210581.53</v>
          </cell>
          <cell r="I27">
            <v>7224454.8297665929</v>
          </cell>
          <cell r="J27">
            <v>208208788.1938732</v>
          </cell>
        </row>
        <row r="28">
          <cell r="C28" t="str">
            <v>§¸ héc x©y tø nãn M100</v>
          </cell>
          <cell r="D28" t="str">
            <v>m3</v>
          </cell>
          <cell r="E28">
            <v>46.5</v>
          </cell>
          <cell r="F28">
            <v>278810.8254982286</v>
          </cell>
          <cell r="G28">
            <v>35358.619999999995</v>
          </cell>
          <cell r="H28">
            <v>0</v>
          </cell>
          <cell r="I28">
            <v>488783.70716064883</v>
          </cell>
          <cell r="J28">
            <v>22728442.382970169</v>
          </cell>
        </row>
        <row r="29">
          <cell r="C29" t="str">
            <v>§¸ héc x©y taluy v÷a M100</v>
          </cell>
          <cell r="D29" t="str">
            <v>m3</v>
          </cell>
          <cell r="E29">
            <v>96</v>
          </cell>
          <cell r="F29">
            <v>248531.96105274287</v>
          </cell>
          <cell r="G29">
            <v>31998.09</v>
          </cell>
          <cell r="H29">
            <v>0</v>
          </cell>
          <cell r="I29">
            <v>437566.59880956577</v>
          </cell>
          <cell r="J29">
            <v>42006393.48571831</v>
          </cell>
        </row>
        <row r="30">
          <cell r="C30" t="str">
            <v>§¸ héc x©y mãng, ch©n khay M100</v>
          </cell>
          <cell r="D30" t="str">
            <v>m3</v>
          </cell>
          <cell r="E30">
            <v>98.74</v>
          </cell>
          <cell r="F30">
            <v>248531.96105274287</v>
          </cell>
          <cell r="G30">
            <v>27907.01</v>
          </cell>
          <cell r="H30">
            <v>0</v>
          </cell>
          <cell r="I30">
            <v>421653.28258626495</v>
          </cell>
          <cell r="J30">
            <v>41634045.122567795</v>
          </cell>
        </row>
        <row r="31">
          <cell r="C31" t="str">
            <v xml:space="preserve">D¨m s¹n ®Öm </v>
          </cell>
          <cell r="D31" t="str">
            <v>m3</v>
          </cell>
          <cell r="E31">
            <v>63.58</v>
          </cell>
          <cell r="F31">
            <v>135855.41509523807</v>
          </cell>
          <cell r="G31">
            <v>30115.26</v>
          </cell>
          <cell r="H31">
            <v>0</v>
          </cell>
          <cell r="I31">
            <v>288292.40124649595</v>
          </cell>
          <cell r="J31">
            <v>18329630.871252213</v>
          </cell>
        </row>
        <row r="32">
          <cell r="C32" t="str">
            <v xml:space="preserve">§µo mãng ®Êt cÊp 3 </v>
          </cell>
          <cell r="D32" t="str">
            <v>m3</v>
          </cell>
          <cell r="E32">
            <v>1142.2</v>
          </cell>
          <cell r="F32">
            <v>0</v>
          </cell>
          <cell r="G32">
            <v>5890.0582800000002</v>
          </cell>
          <cell r="H32">
            <v>2404.6233119999997</v>
          </cell>
          <cell r="I32">
            <v>26458.435658106639</v>
          </cell>
          <cell r="J32">
            <v>30220825.208689403</v>
          </cell>
        </row>
        <row r="33">
          <cell r="C33" t="str">
            <v>§¾p ®Êt cÊp 3</v>
          </cell>
          <cell r="D33" t="str">
            <v>m3</v>
          </cell>
          <cell r="E33">
            <v>2229.6</v>
          </cell>
          <cell r="F33">
            <v>0</v>
          </cell>
          <cell r="G33">
            <v>9298.26</v>
          </cell>
          <cell r="H33">
            <v>0</v>
          </cell>
          <cell r="I33">
            <v>36167.992732107356</v>
          </cell>
          <cell r="J33">
            <v>80640156.595506564</v>
          </cell>
        </row>
        <row r="34">
          <cell r="C34" t="str">
            <v>Thi c«ng mè</v>
          </cell>
          <cell r="D34" t="str">
            <v>TB</v>
          </cell>
          <cell r="E34">
            <v>86000000</v>
          </cell>
          <cell r="F34">
            <v>86000000</v>
          </cell>
          <cell r="G34">
            <v>0</v>
          </cell>
          <cell r="H34">
            <v>0</v>
          </cell>
          <cell r="I34">
            <v>0</v>
          </cell>
          <cell r="J34">
            <v>86000000</v>
          </cell>
        </row>
        <row r="35">
          <cell r="C35" t="str">
            <v xml:space="preserve">8. Cäc BTCT (35x35)cm </v>
          </cell>
          <cell r="D35" t="str">
            <v>md</v>
          </cell>
          <cell r="E35">
            <v>400000</v>
          </cell>
          <cell r="F35">
            <v>0</v>
          </cell>
          <cell r="G35">
            <v>400000</v>
          </cell>
          <cell r="H35">
            <v>0</v>
          </cell>
          <cell r="I35">
            <v>400000</v>
          </cell>
          <cell r="J35">
            <v>0</v>
          </cell>
        </row>
        <row r="36">
          <cell r="C36" t="str">
            <v>9. Ph¸ dì cÇu cò</v>
          </cell>
          <cell r="D36">
            <v>21608199.564987957</v>
          </cell>
          <cell r="E36">
            <v>21608199.564987957</v>
          </cell>
          <cell r="F36">
            <v>0</v>
          </cell>
          <cell r="G36">
            <v>0</v>
          </cell>
          <cell r="H36">
            <v>0</v>
          </cell>
          <cell r="I36">
            <v>0</v>
          </cell>
          <cell r="J36">
            <v>21608199.564987957</v>
          </cell>
        </row>
        <row r="37">
          <cell r="C37" t="str">
            <v>§Ëp bá bª t«ng cÇu cò</v>
          </cell>
          <cell r="D37" t="str">
            <v>m3</v>
          </cell>
          <cell r="E37">
            <v>17.55</v>
          </cell>
          <cell r="F37">
            <v>0</v>
          </cell>
          <cell r="G37">
            <v>68671.7</v>
          </cell>
          <cell r="H37">
            <v>0</v>
          </cell>
          <cell r="I37">
            <v>267116.37946255063</v>
          </cell>
          <cell r="J37">
            <v>4687892.4595677638</v>
          </cell>
        </row>
        <row r="38">
          <cell r="C38" t="str">
            <v>§Ëp bá ®¸ héc x©y cò</v>
          </cell>
          <cell r="D38" t="str">
            <v>m3</v>
          </cell>
          <cell r="E38">
            <v>90.96</v>
          </cell>
          <cell r="F38">
            <v>0</v>
          </cell>
          <cell r="G38">
            <v>22208.720000000001</v>
          </cell>
          <cell r="H38">
            <v>0</v>
          </cell>
          <cell r="I38">
            <v>86386.573783633401</v>
          </cell>
          <cell r="J38">
            <v>7857722.7513592932</v>
          </cell>
        </row>
        <row r="39">
          <cell r="C39" t="str">
            <v>Th¸o dì thÐp cÇu cò</v>
          </cell>
          <cell r="D39" t="str">
            <v>TÊn</v>
          </cell>
          <cell r="E39">
            <v>4.71</v>
          </cell>
          <cell r="F39">
            <v>215999.99999999997</v>
          </cell>
          <cell r="G39">
            <v>218652</v>
          </cell>
          <cell r="H39">
            <v>543277.45000000007</v>
          </cell>
          <cell r="I39">
            <v>1924115.5741105948</v>
          </cell>
          <cell r="J39">
            <v>9062584.3540609013</v>
          </cell>
        </row>
        <row r="40">
          <cell r="C40" t="str">
            <v>10. H¹ng môc kh¸c</v>
          </cell>
          <cell r="D40" t="str">
            <v>TB</v>
          </cell>
          <cell r="E40">
            <v>46000000</v>
          </cell>
          <cell r="F40">
            <v>46000000</v>
          </cell>
          <cell r="G40">
            <v>0</v>
          </cell>
          <cell r="H40">
            <v>0</v>
          </cell>
          <cell r="I40">
            <v>0</v>
          </cell>
          <cell r="J40">
            <v>46000000</v>
          </cell>
        </row>
        <row r="41">
          <cell r="C41" t="str">
            <v>§¾p ®Êt ®ª quai</v>
          </cell>
          <cell r="D41" t="str">
            <v>m3</v>
          </cell>
          <cell r="E41">
            <v>80</v>
          </cell>
          <cell r="F41">
            <v>0</v>
          </cell>
          <cell r="G41">
            <v>29528.04</v>
          </cell>
          <cell r="H41">
            <v>0</v>
          </cell>
          <cell r="I41">
            <v>137828.35964320746</v>
          </cell>
          <cell r="J41">
            <v>11026268.771456596</v>
          </cell>
        </row>
        <row r="42">
          <cell r="C42" t="str">
            <v>M¸y b¬m n­íc</v>
          </cell>
          <cell r="D42" t="str">
            <v>Ca</v>
          </cell>
          <cell r="E42">
            <v>50</v>
          </cell>
          <cell r="F42">
            <v>0</v>
          </cell>
          <cell r="G42">
            <v>0</v>
          </cell>
          <cell r="H42">
            <v>466499</v>
          </cell>
          <cell r="I42">
            <v>625657.55711489427</v>
          </cell>
          <cell r="J42">
            <v>31282877.855744712</v>
          </cell>
        </row>
        <row r="43">
          <cell r="C43" t="str">
            <v>Mua vµ l¾p ®Æt biÓn b¸o ®­êng bé</v>
          </cell>
          <cell r="D43" t="str">
            <v>Bé</v>
          </cell>
          <cell r="E43">
            <v>4</v>
          </cell>
          <cell r="F43">
            <v>594310.03418620001</v>
          </cell>
          <cell r="G43">
            <v>9170.9856</v>
          </cell>
          <cell r="H43">
            <v>2246.2963200000004</v>
          </cell>
          <cell r="I43">
            <v>860000</v>
          </cell>
          <cell r="J43">
            <v>3440000</v>
          </cell>
        </row>
        <row r="44">
          <cell r="C44" t="str">
            <v>10. TuyÕn tr¸nh</v>
          </cell>
          <cell r="D44">
            <v>0</v>
          </cell>
          <cell r="E44">
            <v>0</v>
          </cell>
          <cell r="F44">
            <v>0</v>
          </cell>
          <cell r="G44">
            <v>0</v>
          </cell>
          <cell r="H44">
            <v>0</v>
          </cell>
          <cell r="I44">
            <v>0</v>
          </cell>
          <cell r="J44">
            <v>0</v>
          </cell>
        </row>
        <row r="45">
          <cell r="C45" t="str">
            <v>DÇm I500 lµm cÇu t¹m</v>
          </cell>
          <cell r="D45" t="str">
            <v>TÊn</v>
          </cell>
          <cell r="E45">
            <v>999886.30761904758</v>
          </cell>
          <cell r="F45">
            <v>999886.30761904758</v>
          </cell>
          <cell r="G45">
            <v>346912.49600000004</v>
          </cell>
          <cell r="H45">
            <v>446151.53</v>
          </cell>
          <cell r="I45">
            <v>3623924.8854130441</v>
          </cell>
          <cell r="J45">
            <v>0</v>
          </cell>
        </row>
        <row r="46">
          <cell r="C46" t="str">
            <v>L¾p dùng vµ th¸o dì cÇu t¹m</v>
          </cell>
          <cell r="D46" t="str">
            <v>TÊn</v>
          </cell>
          <cell r="E46">
            <v>0</v>
          </cell>
          <cell r="F46">
            <v>278999.99999999994</v>
          </cell>
          <cell r="G46">
            <v>218652</v>
          </cell>
          <cell r="H46">
            <v>543277.45000000007</v>
          </cell>
          <cell r="I46">
            <v>2200391.9957527202</v>
          </cell>
          <cell r="J46">
            <v>0</v>
          </cell>
        </row>
        <row r="47">
          <cell r="C47" t="str">
            <v>L¾p ®Æt vµ th¸o dì rä ®¸</v>
          </cell>
          <cell r="D47" t="str">
            <v>Rä</v>
          </cell>
          <cell r="E47">
            <v>167311.23357142857</v>
          </cell>
          <cell r="F47">
            <v>167311.23357142857</v>
          </cell>
          <cell r="G47">
            <v>63119.520000000004</v>
          </cell>
          <cell r="H47">
            <v>0</v>
          </cell>
          <cell r="I47">
            <v>498735.7040999615</v>
          </cell>
          <cell r="J47">
            <v>0</v>
          </cell>
        </row>
        <row r="48">
          <cell r="C48" t="str">
            <v xml:space="preserve">§¾p ®Êt nÒn ®­êng </v>
          </cell>
          <cell r="D48" t="str">
            <v>m3</v>
          </cell>
          <cell r="E48">
            <v>5714.2857142857138</v>
          </cell>
          <cell r="F48">
            <v>5714.2857142857138</v>
          </cell>
          <cell r="G48">
            <v>6287.7246742857133</v>
          </cell>
          <cell r="H48">
            <v>16215.547368</v>
          </cell>
          <cell r="I48">
            <v>60797.097711059716</v>
          </cell>
          <cell r="J48">
            <v>0</v>
          </cell>
        </row>
        <row r="49">
          <cell r="C49" t="str">
            <v>Mãng cÊp phèi ®¸ d¨m lo¹i 1</v>
          </cell>
          <cell r="D49" t="str">
            <v>m3</v>
          </cell>
          <cell r="E49">
            <v>211603.89028571427</v>
          </cell>
          <cell r="F49">
            <v>211603.89028571427</v>
          </cell>
          <cell r="G49">
            <v>675.13600000000008</v>
          </cell>
          <cell r="H49">
            <v>7602.8820839999989</v>
          </cell>
          <cell r="I49">
            <v>256047.42392078004</v>
          </cell>
          <cell r="J49">
            <v>0</v>
          </cell>
        </row>
        <row r="50">
          <cell r="C50" t="str">
            <v>cÇu chÌ rÐn km399+647.55</v>
          </cell>
          <cell r="D50">
            <v>1429621416.0456164</v>
          </cell>
          <cell r="E50">
            <v>1429621416.0456164</v>
          </cell>
          <cell r="F50">
            <v>0</v>
          </cell>
          <cell r="G50">
            <v>0</v>
          </cell>
          <cell r="H50">
            <v>0</v>
          </cell>
          <cell r="I50">
            <v>0</v>
          </cell>
          <cell r="J50">
            <v>1429621416.0456164</v>
          </cell>
        </row>
        <row r="51">
          <cell r="C51" t="str">
            <v>1. DÇm BTCT th­êng L=12m</v>
          </cell>
          <cell r="D51">
            <v>271000000</v>
          </cell>
          <cell r="E51">
            <v>271000000</v>
          </cell>
          <cell r="F51">
            <v>0</v>
          </cell>
          <cell r="G51">
            <v>0</v>
          </cell>
          <cell r="H51">
            <v>0</v>
          </cell>
          <cell r="I51">
            <v>0</v>
          </cell>
          <cell r="J51">
            <v>271000000</v>
          </cell>
        </row>
        <row r="52">
          <cell r="C52" t="str">
            <v>DÇm BTCT th­êng L=12m</v>
          </cell>
          <cell r="D52" t="str">
            <v>DÇm</v>
          </cell>
          <cell r="E52">
            <v>5</v>
          </cell>
          <cell r="F52" t="e">
            <v>#N/A</v>
          </cell>
          <cell r="G52" t="e">
            <v>#N/A</v>
          </cell>
          <cell r="H52" t="e">
            <v>#N/A</v>
          </cell>
          <cell r="I52">
            <v>35000000</v>
          </cell>
          <cell r="J52">
            <v>175000000</v>
          </cell>
        </row>
        <row r="53">
          <cell r="C53" t="str">
            <v>Lao l¾p dÇm BTCT L=12m</v>
          </cell>
          <cell r="D53" t="str">
            <v>DÇm</v>
          </cell>
          <cell r="E53">
            <v>5</v>
          </cell>
          <cell r="F53" t="e">
            <v>#N/A</v>
          </cell>
          <cell r="G53" t="e">
            <v>#N/A</v>
          </cell>
          <cell r="H53" t="e">
            <v>#N/A</v>
          </cell>
          <cell r="I53">
            <v>15000000</v>
          </cell>
          <cell r="J53">
            <v>75000000</v>
          </cell>
        </row>
        <row r="54">
          <cell r="C54" t="str">
            <v>Mua vµ l¾p ®Æt gèi cÇu b»ng cao su</v>
          </cell>
          <cell r="D54" t="str">
            <v>Gèi</v>
          </cell>
          <cell r="E54">
            <v>10</v>
          </cell>
          <cell r="F54">
            <v>1581785.4</v>
          </cell>
          <cell r="G54">
            <v>30683.100000000002</v>
          </cell>
          <cell r="H54">
            <v>0</v>
          </cell>
          <cell r="I54">
            <v>2100000</v>
          </cell>
          <cell r="J54">
            <v>21000000</v>
          </cell>
        </row>
        <row r="55">
          <cell r="C55" t="str">
            <v>2. Líp phñ mÆt cÇu</v>
          </cell>
          <cell r="D55">
            <v>0</v>
          </cell>
          <cell r="E55">
            <v>21604765.15342696</v>
          </cell>
          <cell r="F55">
            <v>0</v>
          </cell>
          <cell r="G55">
            <v>21604765.15342696</v>
          </cell>
          <cell r="H55">
            <v>0</v>
          </cell>
          <cell r="I55">
            <v>0</v>
          </cell>
          <cell r="J55">
            <v>21604765.15342696</v>
          </cell>
        </row>
        <row r="56">
          <cell r="C56" t="str">
            <v>Bª t«ng t¹o dèc M300</v>
          </cell>
          <cell r="D56" t="str">
            <v>m3</v>
          </cell>
          <cell r="E56">
            <v>9.6</v>
          </cell>
          <cell r="F56">
            <v>574369.22931885719</v>
          </cell>
          <cell r="G56">
            <v>40910.799999999996</v>
          </cell>
          <cell r="H56">
            <v>12642.59325</v>
          </cell>
          <cell r="I56">
            <v>983321.19550532626</v>
          </cell>
          <cell r="J56">
            <v>9439883.4768511318</v>
          </cell>
        </row>
        <row r="57">
          <cell r="C57" t="str">
            <v>BTN h¹t mÞn dµy 5cm</v>
          </cell>
          <cell r="D57" t="str">
            <v>m2</v>
          </cell>
          <cell r="E57">
            <v>96</v>
          </cell>
          <cell r="F57">
            <v>42468.434871299731</v>
          </cell>
          <cell r="G57">
            <v>329.74254000000002</v>
          </cell>
          <cell r="H57">
            <v>2021.9958464000001</v>
          </cell>
          <cell r="I57">
            <v>57176.14270663201</v>
          </cell>
          <cell r="J57">
            <v>5488909.6998366732</v>
          </cell>
        </row>
        <row r="58">
          <cell r="C58" t="str">
            <v>Cèt thÐp c¸c lo¹i</v>
          </cell>
          <cell r="D58" t="str">
            <v>TÊn</v>
          </cell>
          <cell r="E58">
            <v>0.96</v>
          </cell>
          <cell r="F58">
            <v>4911215.3371428577</v>
          </cell>
          <cell r="G58">
            <v>159406.01</v>
          </cell>
          <cell r="H58">
            <v>99583.053999999989</v>
          </cell>
          <cell r="I58">
            <v>6954137.4757699519</v>
          </cell>
          <cell r="J58">
            <v>6675971.9767391533</v>
          </cell>
        </row>
        <row r="59">
          <cell r="C59" t="str">
            <v>3. Lan can tay vÞn b»ng BTCT</v>
          </cell>
          <cell r="D59" t="str">
            <v>md</v>
          </cell>
          <cell r="E59">
            <v>43.76</v>
          </cell>
          <cell r="F59">
            <v>450000</v>
          </cell>
          <cell r="G59">
            <v>19692000</v>
          </cell>
          <cell r="H59">
            <v>450000</v>
          </cell>
          <cell r="I59">
            <v>450000</v>
          </cell>
          <cell r="J59">
            <v>19692000</v>
          </cell>
        </row>
        <row r="60">
          <cell r="C60" t="str">
            <v>4. B¶n dÉn KT(300x220x20)cm</v>
          </cell>
          <cell r="D60" t="str">
            <v>b¶n</v>
          </cell>
          <cell r="E60">
            <v>8</v>
          </cell>
          <cell r="F60">
            <v>2200000</v>
          </cell>
          <cell r="G60">
            <v>17600000</v>
          </cell>
          <cell r="H60">
            <v>2200000</v>
          </cell>
          <cell r="I60">
            <v>2200000</v>
          </cell>
          <cell r="J60">
            <v>17600000</v>
          </cell>
        </row>
        <row r="61">
          <cell r="C61" t="str">
            <v>5. Khe co d·n cao su</v>
          </cell>
          <cell r="D61" t="str">
            <v>md</v>
          </cell>
          <cell r="E61">
            <v>16</v>
          </cell>
          <cell r="F61">
            <v>2500000</v>
          </cell>
          <cell r="G61">
            <v>40000000</v>
          </cell>
          <cell r="H61">
            <v>2500000</v>
          </cell>
          <cell r="I61">
            <v>2500000</v>
          </cell>
          <cell r="J61">
            <v>40000000</v>
          </cell>
        </row>
        <row r="62">
          <cell r="C62" t="str">
            <v>6. T­êng hé lan mÒm</v>
          </cell>
          <cell r="D62" t="str">
            <v>md</v>
          </cell>
          <cell r="E62">
            <v>40</v>
          </cell>
          <cell r="F62">
            <v>4911215.3371428577</v>
          </cell>
          <cell r="G62">
            <v>0</v>
          </cell>
          <cell r="H62">
            <v>99583.053999999989</v>
          </cell>
          <cell r="I62">
            <v>450000</v>
          </cell>
          <cell r="J62">
            <v>18000000</v>
          </cell>
        </row>
        <row r="63">
          <cell r="C63" t="str">
            <v>7. Mè cÇu</v>
          </cell>
          <cell r="D63">
            <v>0</v>
          </cell>
          <cell r="E63">
            <v>951974066.90245414</v>
          </cell>
          <cell r="F63">
            <v>0</v>
          </cell>
          <cell r="G63">
            <v>951974066.90245414</v>
          </cell>
          <cell r="H63">
            <v>0</v>
          </cell>
          <cell r="I63">
            <v>0</v>
          </cell>
          <cell r="J63">
            <v>951974066.90245414</v>
          </cell>
        </row>
        <row r="64">
          <cell r="C64" t="str">
            <v>Bª t«ng M300</v>
          </cell>
          <cell r="D64" t="str">
            <v>m3</v>
          </cell>
          <cell r="E64">
            <v>301.68</v>
          </cell>
          <cell r="F64">
            <v>563323.6672165714</v>
          </cell>
          <cell r="G64">
            <v>83931.68</v>
          </cell>
          <cell r="H64">
            <v>50524.219980000002</v>
          </cell>
          <cell r="I64">
            <v>1211661.7359944407</v>
          </cell>
          <cell r="J64">
            <v>365534112.51480287</v>
          </cell>
        </row>
        <row r="65">
          <cell r="C65" t="str">
            <v>Bª t«ng M250</v>
          </cell>
          <cell r="D65" t="str">
            <v>m3</v>
          </cell>
          <cell r="E65">
            <v>61.725000000000001</v>
          </cell>
          <cell r="F65">
            <v>467896.36724971433</v>
          </cell>
          <cell r="G65">
            <v>44651.040000000001</v>
          </cell>
          <cell r="H65">
            <v>50524.219980000002</v>
          </cell>
          <cell r="I65">
            <v>913830.47055423819</v>
          </cell>
          <cell r="J65">
            <v>56406185.79496035</v>
          </cell>
        </row>
        <row r="66">
          <cell r="C66" t="str">
            <v>Bª t«ng lãt mãng M100 ®¸ 4x6</v>
          </cell>
          <cell r="D66" t="str">
            <v>m3</v>
          </cell>
          <cell r="E66">
            <v>9</v>
          </cell>
          <cell r="F66">
            <v>261846.0050055357</v>
          </cell>
          <cell r="G66">
            <v>22898.699999999997</v>
          </cell>
          <cell r="H66">
            <v>12040.565000000001</v>
          </cell>
          <cell r="I66">
            <v>476409.41943829454</v>
          </cell>
          <cell r="J66">
            <v>4287684.7749446509</v>
          </cell>
        </row>
        <row r="67">
          <cell r="C67" t="str">
            <v>Cèt thÐp c¸c lo¹i</v>
          </cell>
          <cell r="D67" t="str">
            <v>TÊn</v>
          </cell>
          <cell r="E67">
            <v>25.437999999999999</v>
          </cell>
          <cell r="F67">
            <v>4932735.3371428577</v>
          </cell>
          <cell r="G67">
            <v>179831.68000000002</v>
          </cell>
          <cell r="H67">
            <v>210581.53</v>
          </cell>
          <cell r="I67">
            <v>7224454.8297665929</v>
          </cell>
          <cell r="J67">
            <v>183775681.95960259</v>
          </cell>
        </row>
        <row r="68">
          <cell r="C68" t="str">
            <v>§¸ héc x©y tø nãn M100</v>
          </cell>
          <cell r="D68" t="str">
            <v>m3</v>
          </cell>
          <cell r="E68">
            <v>16.96</v>
          </cell>
          <cell r="F68">
            <v>278810.8254982286</v>
          </cell>
          <cell r="G68">
            <v>35358.619999999995</v>
          </cell>
          <cell r="H68">
            <v>0</v>
          </cell>
          <cell r="I68">
            <v>488783.70716064883</v>
          </cell>
          <cell r="J68">
            <v>8289771.6734446045</v>
          </cell>
        </row>
        <row r="69">
          <cell r="C69" t="str">
            <v>§¸ héc x©y taluy v÷a M100</v>
          </cell>
          <cell r="D69" t="str">
            <v>m3</v>
          </cell>
          <cell r="E69">
            <v>45</v>
          </cell>
          <cell r="F69">
            <v>248531.96105274287</v>
          </cell>
          <cell r="G69">
            <v>31998.09</v>
          </cell>
          <cell r="H69">
            <v>0</v>
          </cell>
          <cell r="I69">
            <v>437566.59880956577</v>
          </cell>
          <cell r="J69">
            <v>19690496.94643046</v>
          </cell>
        </row>
        <row r="70">
          <cell r="C70" t="str">
            <v>§¸ héc x©y mãng, ch©n khay M100</v>
          </cell>
          <cell r="D70" t="str">
            <v>m3</v>
          </cell>
          <cell r="E70">
            <v>48.84</v>
          </cell>
          <cell r="F70">
            <v>248531.96105274287</v>
          </cell>
          <cell r="G70">
            <v>27907.01</v>
          </cell>
          <cell r="H70">
            <v>0</v>
          </cell>
          <cell r="I70">
            <v>421653.28258626495</v>
          </cell>
          <cell r="J70">
            <v>20593546.32151318</v>
          </cell>
        </row>
        <row r="71">
          <cell r="C71" t="str">
            <v xml:space="preserve">D¨m s¹n ®Öm </v>
          </cell>
          <cell r="D71" t="str">
            <v>m3</v>
          </cell>
          <cell r="E71">
            <v>38.79</v>
          </cell>
          <cell r="F71">
            <v>135855.41509523807</v>
          </cell>
          <cell r="G71">
            <v>30115.26</v>
          </cell>
          <cell r="H71">
            <v>0</v>
          </cell>
          <cell r="I71">
            <v>288292.40124649595</v>
          </cell>
          <cell r="J71">
            <v>11182862.244351577</v>
          </cell>
        </row>
        <row r="72">
          <cell r="C72" t="str">
            <v xml:space="preserve">§µo mãng ®Êt cÊp 3 </v>
          </cell>
          <cell r="D72" t="str">
            <v>m3</v>
          </cell>
          <cell r="E72">
            <v>3153.9</v>
          </cell>
          <cell r="F72">
            <v>0</v>
          </cell>
          <cell r="G72">
            <v>5890.0582800000002</v>
          </cell>
          <cell r="H72">
            <v>2404.6233119999997</v>
          </cell>
          <cell r="I72">
            <v>26458.435658106639</v>
          </cell>
          <cell r="J72">
            <v>83447260.222102523</v>
          </cell>
        </row>
        <row r="73">
          <cell r="C73" t="str">
            <v>§¾p ®Êt cÊp 3</v>
          </cell>
          <cell r="D73" t="str">
            <v>m3</v>
          </cell>
          <cell r="E73">
            <v>3394.34</v>
          </cell>
          <cell r="F73">
            <v>0</v>
          </cell>
          <cell r="G73">
            <v>9298.26</v>
          </cell>
          <cell r="H73">
            <v>0</v>
          </cell>
          <cell r="I73">
            <v>36167.992732107356</v>
          </cell>
          <cell r="J73">
            <v>122766464.45030129</v>
          </cell>
        </row>
        <row r="74">
          <cell r="C74" t="str">
            <v>Thi c«ng mè</v>
          </cell>
          <cell r="D74" t="str">
            <v>TB</v>
          </cell>
          <cell r="E74">
            <v>76000000</v>
          </cell>
          <cell r="F74">
            <v>76000000</v>
          </cell>
          <cell r="G74">
            <v>0</v>
          </cell>
          <cell r="H74">
            <v>0</v>
          </cell>
          <cell r="I74">
            <v>0</v>
          </cell>
          <cell r="J74">
            <v>76000000</v>
          </cell>
        </row>
        <row r="75">
          <cell r="C75" t="str">
            <v>9. Ph¸ dì cÇu cò</v>
          </cell>
          <cell r="D75">
            <v>16750583.989735419</v>
          </cell>
          <cell r="E75">
            <v>16750583.989735419</v>
          </cell>
          <cell r="F75">
            <v>0</v>
          </cell>
          <cell r="G75">
            <v>0</v>
          </cell>
          <cell r="H75">
            <v>0</v>
          </cell>
          <cell r="I75">
            <v>0</v>
          </cell>
          <cell r="J75">
            <v>16750583.989735419</v>
          </cell>
        </row>
        <row r="76">
          <cell r="C76" t="str">
            <v>§Ëp bá bª t«ng cÇu cò</v>
          </cell>
          <cell r="D76" t="str">
            <v>m3</v>
          </cell>
          <cell r="E76">
            <v>31.08</v>
          </cell>
          <cell r="F76">
            <v>0</v>
          </cell>
          <cell r="G76">
            <v>68671.7</v>
          </cell>
          <cell r="H76">
            <v>0</v>
          </cell>
          <cell r="I76">
            <v>267116.37946255063</v>
          </cell>
          <cell r="J76">
            <v>8301977.0736960731</v>
          </cell>
        </row>
        <row r="77">
          <cell r="C77" t="str">
            <v>§Ëp bá ®¸ héc x©y cò</v>
          </cell>
          <cell r="D77" t="str">
            <v>m3</v>
          </cell>
          <cell r="E77">
            <v>97.8</v>
          </cell>
          <cell r="F77">
            <v>0</v>
          </cell>
          <cell r="G77">
            <v>22208.720000000001</v>
          </cell>
          <cell r="H77">
            <v>0</v>
          </cell>
          <cell r="I77">
            <v>86386.573783633401</v>
          </cell>
          <cell r="J77">
            <v>8448606.9160393458</v>
          </cell>
        </row>
        <row r="78">
          <cell r="C78" t="str">
            <v>Th¸o dì thÐp cÇu cò</v>
          </cell>
          <cell r="D78" t="str">
            <v>TÊn</v>
          </cell>
          <cell r="E78">
            <v>215999.99999999997</v>
          </cell>
          <cell r="F78">
            <v>215999.99999999997</v>
          </cell>
          <cell r="G78">
            <v>218652</v>
          </cell>
          <cell r="H78">
            <v>543277.45000000007</v>
          </cell>
          <cell r="I78">
            <v>1924115.5741105948</v>
          </cell>
          <cell r="J78">
            <v>0</v>
          </cell>
        </row>
        <row r="79">
          <cell r="C79" t="str">
            <v>10. H¹ng môc kh¸c</v>
          </cell>
          <cell r="D79" t="str">
            <v>TB</v>
          </cell>
          <cell r="E79">
            <v>0</v>
          </cell>
          <cell r="F79">
            <v>73000000</v>
          </cell>
          <cell r="G79">
            <v>0</v>
          </cell>
          <cell r="H79">
            <v>73000000</v>
          </cell>
          <cell r="I79">
            <v>0</v>
          </cell>
          <cell r="J79">
            <v>73000000</v>
          </cell>
        </row>
        <row r="80">
          <cell r="C80" t="str">
            <v>§¾p ®Êt ®ª quai</v>
          </cell>
          <cell r="D80" t="str">
            <v>m3</v>
          </cell>
          <cell r="E80">
            <v>132</v>
          </cell>
          <cell r="F80">
            <v>0</v>
          </cell>
          <cell r="G80">
            <v>29528.04</v>
          </cell>
          <cell r="H80">
            <v>0</v>
          </cell>
          <cell r="I80">
            <v>137828.35964320746</v>
          </cell>
          <cell r="J80">
            <v>18193343.472903386</v>
          </cell>
        </row>
        <row r="81">
          <cell r="C81" t="str">
            <v>M¸y b¬m n­íc</v>
          </cell>
          <cell r="D81" t="str">
            <v>Ca</v>
          </cell>
          <cell r="E81">
            <v>62</v>
          </cell>
          <cell r="F81">
            <v>0</v>
          </cell>
          <cell r="G81">
            <v>0</v>
          </cell>
          <cell r="H81">
            <v>466499</v>
          </cell>
          <cell r="I81">
            <v>625657.55711489427</v>
          </cell>
          <cell r="J81">
            <v>38790768.541123442</v>
          </cell>
        </row>
        <row r="82">
          <cell r="C82" t="str">
            <v>Mua vµ l¾p ®Æt biÓn b¸o ®­êng bé</v>
          </cell>
          <cell r="D82" t="str">
            <v>Bé</v>
          </cell>
          <cell r="E82">
            <v>4</v>
          </cell>
          <cell r="F82">
            <v>594310.03418620001</v>
          </cell>
          <cell r="G82">
            <v>9170.9856</v>
          </cell>
          <cell r="H82">
            <v>2246.2963200000004</v>
          </cell>
          <cell r="I82">
            <v>860000</v>
          </cell>
          <cell r="J82">
            <v>3440000</v>
          </cell>
        </row>
        <row r="83">
          <cell r="C83" t="str">
            <v>cÇu khe chÑt km399+767.62</v>
          </cell>
          <cell r="D83">
            <v>1734440155.4768608</v>
          </cell>
          <cell r="E83">
            <v>1734440155.4768608</v>
          </cell>
          <cell r="F83">
            <v>0</v>
          </cell>
          <cell r="G83">
            <v>0</v>
          </cell>
          <cell r="H83">
            <v>0</v>
          </cell>
          <cell r="I83">
            <v>450000</v>
          </cell>
          <cell r="J83">
            <v>1734440155.4768608</v>
          </cell>
        </row>
        <row r="84">
          <cell r="C84" t="str">
            <v>1. DÇm BTCT th­êng L=12m</v>
          </cell>
          <cell r="D84">
            <v>271000000</v>
          </cell>
          <cell r="E84">
            <v>271000000</v>
          </cell>
          <cell r="F84">
            <v>0</v>
          </cell>
          <cell r="G84">
            <v>0</v>
          </cell>
          <cell r="H84">
            <v>0</v>
          </cell>
          <cell r="I84">
            <v>0</v>
          </cell>
          <cell r="J84">
            <v>271000000</v>
          </cell>
        </row>
        <row r="85">
          <cell r="C85" t="str">
            <v>DÇm BTCT th­êng L=12m</v>
          </cell>
          <cell r="D85" t="str">
            <v>DÇm</v>
          </cell>
          <cell r="E85">
            <v>5</v>
          </cell>
          <cell r="F85" t="e">
            <v>#N/A</v>
          </cell>
          <cell r="G85" t="e">
            <v>#N/A</v>
          </cell>
          <cell r="H85" t="e">
            <v>#N/A</v>
          </cell>
          <cell r="I85">
            <v>35000000</v>
          </cell>
          <cell r="J85">
            <v>175000000</v>
          </cell>
        </row>
        <row r="86">
          <cell r="C86" t="str">
            <v>Lao l¾p dÇm BTCT L=12m</v>
          </cell>
          <cell r="D86" t="str">
            <v>DÇm</v>
          </cell>
          <cell r="E86">
            <v>5</v>
          </cell>
          <cell r="F86" t="e">
            <v>#N/A</v>
          </cell>
          <cell r="G86" t="e">
            <v>#N/A</v>
          </cell>
          <cell r="H86" t="e">
            <v>#N/A</v>
          </cell>
          <cell r="I86">
            <v>15000000</v>
          </cell>
          <cell r="J86">
            <v>75000000</v>
          </cell>
        </row>
        <row r="87">
          <cell r="C87" t="str">
            <v>Mua vµ l¾p ®Æt gèi cÇu b»ng cao su</v>
          </cell>
          <cell r="D87" t="str">
            <v>Gèi</v>
          </cell>
          <cell r="E87">
            <v>10</v>
          </cell>
          <cell r="F87">
            <v>1581785.4</v>
          </cell>
          <cell r="G87">
            <v>30683.100000000002</v>
          </cell>
          <cell r="H87">
            <v>0</v>
          </cell>
          <cell r="I87">
            <v>2100000</v>
          </cell>
          <cell r="J87">
            <v>21000000</v>
          </cell>
        </row>
        <row r="88">
          <cell r="C88" t="str">
            <v>2. Líp phñ mÆt cÇu</v>
          </cell>
          <cell r="D88">
            <v>0</v>
          </cell>
          <cell r="E88">
            <v>21604765.15342696</v>
          </cell>
          <cell r="F88">
            <v>0</v>
          </cell>
          <cell r="G88">
            <v>21604765.15342696</v>
          </cell>
          <cell r="H88">
            <v>0</v>
          </cell>
          <cell r="I88">
            <v>0</v>
          </cell>
          <cell r="J88">
            <v>21604765.15342696</v>
          </cell>
        </row>
        <row r="89">
          <cell r="C89" t="str">
            <v>Bª t«ng t¹o dèc M300</v>
          </cell>
          <cell r="D89" t="str">
            <v>m3</v>
          </cell>
          <cell r="E89">
            <v>9.6</v>
          </cell>
          <cell r="F89">
            <v>574369.22931885719</v>
          </cell>
          <cell r="G89">
            <v>40910.799999999996</v>
          </cell>
          <cell r="H89">
            <v>12642.59325</v>
          </cell>
          <cell r="I89">
            <v>983321.19550532626</v>
          </cell>
          <cell r="J89">
            <v>9439883.4768511318</v>
          </cell>
        </row>
        <row r="90">
          <cell r="C90" t="str">
            <v>BTN h¹t mÞn dµy 5cm</v>
          </cell>
          <cell r="D90" t="str">
            <v>m2</v>
          </cell>
          <cell r="E90">
            <v>96</v>
          </cell>
          <cell r="F90">
            <v>42468.434871299731</v>
          </cell>
          <cell r="G90">
            <v>329.74254000000002</v>
          </cell>
          <cell r="H90">
            <v>2021.9958464000001</v>
          </cell>
          <cell r="I90">
            <v>57176.14270663201</v>
          </cell>
          <cell r="J90">
            <v>5488909.6998366732</v>
          </cell>
        </row>
        <row r="91">
          <cell r="C91" t="str">
            <v>Cèt thÐp c¸c lo¹i</v>
          </cell>
          <cell r="D91" t="str">
            <v>TÊn</v>
          </cell>
          <cell r="E91">
            <v>0.96</v>
          </cell>
          <cell r="F91">
            <v>4911215.3371428577</v>
          </cell>
          <cell r="G91">
            <v>159406.01</v>
          </cell>
          <cell r="H91">
            <v>99583.053999999989</v>
          </cell>
          <cell r="I91">
            <v>6954137.4757699519</v>
          </cell>
          <cell r="J91">
            <v>6675971.9767391533</v>
          </cell>
        </row>
        <row r="92">
          <cell r="C92" t="str">
            <v>3. Lan can tay vÞn b»ng BTCT</v>
          </cell>
          <cell r="D92" t="str">
            <v>md</v>
          </cell>
          <cell r="E92">
            <v>43.36</v>
          </cell>
          <cell r="F92">
            <v>450000</v>
          </cell>
          <cell r="G92">
            <v>19512000</v>
          </cell>
          <cell r="H92">
            <v>450000</v>
          </cell>
          <cell r="I92">
            <v>450000</v>
          </cell>
          <cell r="J92">
            <v>19512000</v>
          </cell>
        </row>
        <row r="93">
          <cell r="C93" t="str">
            <v>4. B¶n dÉn KT(300x220x20)cm</v>
          </cell>
          <cell r="D93" t="str">
            <v>b¶n</v>
          </cell>
          <cell r="E93">
            <v>8</v>
          </cell>
          <cell r="F93">
            <v>2200000</v>
          </cell>
          <cell r="G93">
            <v>17600000</v>
          </cell>
          <cell r="H93">
            <v>2200000</v>
          </cell>
          <cell r="I93">
            <v>2200000</v>
          </cell>
          <cell r="J93">
            <v>17600000</v>
          </cell>
        </row>
        <row r="94">
          <cell r="C94" t="str">
            <v>5. Khe co d·n cao su</v>
          </cell>
          <cell r="D94" t="str">
            <v>md</v>
          </cell>
          <cell r="E94">
            <v>16</v>
          </cell>
          <cell r="F94">
            <v>2500000</v>
          </cell>
          <cell r="G94">
            <v>40000000</v>
          </cell>
          <cell r="H94">
            <v>2500000</v>
          </cell>
          <cell r="I94">
            <v>2500000</v>
          </cell>
          <cell r="J94">
            <v>40000000</v>
          </cell>
        </row>
        <row r="95">
          <cell r="C95" t="str">
            <v>6. T­êng hé lan mÒm</v>
          </cell>
          <cell r="D95" t="str">
            <v>md</v>
          </cell>
          <cell r="E95">
            <v>40</v>
          </cell>
          <cell r="F95">
            <v>450000</v>
          </cell>
          <cell r="G95">
            <v>18000000</v>
          </cell>
          <cell r="H95">
            <v>450000</v>
          </cell>
          <cell r="I95">
            <v>450000</v>
          </cell>
          <cell r="J95">
            <v>18000000</v>
          </cell>
        </row>
        <row r="96">
          <cell r="C96" t="str">
            <v>7. Mè cÇu</v>
          </cell>
          <cell r="D96">
            <v>0</v>
          </cell>
          <cell r="E96">
            <v>1028767758.4093841</v>
          </cell>
          <cell r="F96">
            <v>0</v>
          </cell>
          <cell r="G96">
            <v>1028767758.4093841</v>
          </cell>
          <cell r="H96">
            <v>0</v>
          </cell>
          <cell r="I96">
            <v>0</v>
          </cell>
          <cell r="J96">
            <v>1028767758.4093841</v>
          </cell>
        </row>
        <row r="97">
          <cell r="C97" t="str">
            <v>Bª t«ng M300</v>
          </cell>
          <cell r="D97" t="str">
            <v>m3</v>
          </cell>
          <cell r="E97">
            <v>299.88</v>
          </cell>
          <cell r="F97">
            <v>563323.6672165714</v>
          </cell>
          <cell r="G97">
            <v>83931.68</v>
          </cell>
          <cell r="H97">
            <v>50524.219980000002</v>
          </cell>
          <cell r="I97">
            <v>1211661.7359944407</v>
          </cell>
          <cell r="J97">
            <v>363353121.39001286</v>
          </cell>
        </row>
        <row r="98">
          <cell r="C98" t="str">
            <v>Bª t«ng M250</v>
          </cell>
          <cell r="D98" t="str">
            <v>m3</v>
          </cell>
          <cell r="E98">
            <v>60.77</v>
          </cell>
          <cell r="F98">
            <v>467896.36724971433</v>
          </cell>
          <cell r="G98">
            <v>44651.040000000001</v>
          </cell>
          <cell r="H98">
            <v>50524.219980000002</v>
          </cell>
          <cell r="I98">
            <v>913830.47055423819</v>
          </cell>
          <cell r="J98">
            <v>55533477.695581056</v>
          </cell>
        </row>
        <row r="99">
          <cell r="C99" t="str">
            <v>Bª t«ng lãt mãng M100 ®¸ 4x6</v>
          </cell>
          <cell r="D99" t="str">
            <v>m3</v>
          </cell>
          <cell r="E99">
            <v>9</v>
          </cell>
          <cell r="F99">
            <v>261846.0050055357</v>
          </cell>
          <cell r="G99">
            <v>22898.699999999997</v>
          </cell>
          <cell r="H99">
            <v>12040.565000000001</v>
          </cell>
          <cell r="I99">
            <v>476409.41943829454</v>
          </cell>
          <cell r="J99">
            <v>4287684.7749446509</v>
          </cell>
        </row>
        <row r="100">
          <cell r="C100" t="str">
            <v>Cèt thÐp c¸c lo¹i</v>
          </cell>
          <cell r="D100" t="str">
            <v>TÊn</v>
          </cell>
          <cell r="E100">
            <v>25.245000000000001</v>
          </cell>
          <cell r="F100">
            <v>4932735.3371428577</v>
          </cell>
          <cell r="G100">
            <v>179831.68000000002</v>
          </cell>
          <cell r="H100">
            <v>210581.53</v>
          </cell>
          <cell r="I100">
            <v>7224454.8297665929</v>
          </cell>
          <cell r="J100">
            <v>182381362.17745766</v>
          </cell>
        </row>
        <row r="101">
          <cell r="C101" t="str">
            <v>§¸ héc x©y tø nãn M100</v>
          </cell>
          <cell r="D101" t="str">
            <v>m3</v>
          </cell>
          <cell r="E101">
            <v>18.84</v>
          </cell>
          <cell r="F101">
            <v>278810.8254982286</v>
          </cell>
          <cell r="G101">
            <v>35358.619999999995</v>
          </cell>
          <cell r="H101">
            <v>0</v>
          </cell>
          <cell r="I101">
            <v>488783.70716064883</v>
          </cell>
          <cell r="J101">
            <v>9208685.0429066233</v>
          </cell>
        </row>
        <row r="102">
          <cell r="C102" t="str">
            <v>§¸ héc x©y taluy v÷a M100</v>
          </cell>
          <cell r="D102" t="str">
            <v>m3</v>
          </cell>
          <cell r="E102">
            <v>45</v>
          </cell>
          <cell r="F102">
            <v>248531.96105274287</v>
          </cell>
          <cell r="G102">
            <v>31998.09</v>
          </cell>
          <cell r="H102">
            <v>0</v>
          </cell>
          <cell r="I102">
            <v>437566.59880956577</v>
          </cell>
          <cell r="J102">
            <v>19690496.94643046</v>
          </cell>
        </row>
        <row r="103">
          <cell r="C103" t="str">
            <v>§¸ héc x©y mãng, ch©n khay M100</v>
          </cell>
          <cell r="D103" t="str">
            <v>m3</v>
          </cell>
          <cell r="E103">
            <v>51.2</v>
          </cell>
          <cell r="F103">
            <v>248531.96105274287</v>
          </cell>
          <cell r="G103">
            <v>27907.01</v>
          </cell>
          <cell r="H103">
            <v>0</v>
          </cell>
          <cell r="I103">
            <v>421653.28258626495</v>
          </cell>
          <cell r="J103">
            <v>21588648.068416767</v>
          </cell>
        </row>
        <row r="104">
          <cell r="C104" t="str">
            <v xml:space="preserve">D¨m s¹n ®Öm </v>
          </cell>
          <cell r="D104" t="str">
            <v>m3</v>
          </cell>
          <cell r="E104">
            <v>42.2</v>
          </cell>
          <cell r="F104">
            <v>135855.41509523807</v>
          </cell>
          <cell r="G104">
            <v>30115.26</v>
          </cell>
          <cell r="H104">
            <v>0</v>
          </cell>
          <cell r="I104">
            <v>288292.40124649595</v>
          </cell>
          <cell r="J104">
            <v>12165939.33260213</v>
          </cell>
        </row>
        <row r="105">
          <cell r="C105" t="str">
            <v xml:space="preserve">§µo mãng ®Êt cÊp 3 </v>
          </cell>
          <cell r="D105" t="str">
            <v>m3</v>
          </cell>
          <cell r="E105">
            <v>4314.8999999999996</v>
          </cell>
          <cell r="F105">
            <v>0</v>
          </cell>
          <cell r="G105">
            <v>5890.0582800000002</v>
          </cell>
          <cell r="H105">
            <v>2404.6233119999997</v>
          </cell>
          <cell r="I105">
            <v>26458.435658106639</v>
          </cell>
          <cell r="J105">
            <v>114165504.02116433</v>
          </cell>
        </row>
        <row r="106">
          <cell r="C106" t="str">
            <v>§¾p ®Êt cÊp 3</v>
          </cell>
          <cell r="D106" t="str">
            <v>m3</v>
          </cell>
          <cell r="E106">
            <v>4711.1499999999996</v>
          </cell>
          <cell r="F106">
            <v>0</v>
          </cell>
          <cell r="G106">
            <v>9298.26</v>
          </cell>
          <cell r="H106">
            <v>0</v>
          </cell>
          <cell r="I106">
            <v>36167.992732107356</v>
          </cell>
          <cell r="J106">
            <v>170392838.95986757</v>
          </cell>
        </row>
        <row r="107">
          <cell r="C107" t="str">
            <v>Thi c«ng mè</v>
          </cell>
          <cell r="D107" t="str">
            <v>TB</v>
          </cell>
          <cell r="E107">
            <v>76000000</v>
          </cell>
          <cell r="F107">
            <v>76000000</v>
          </cell>
          <cell r="G107">
            <v>0</v>
          </cell>
          <cell r="H107">
            <v>0</v>
          </cell>
          <cell r="I107">
            <v>0</v>
          </cell>
          <cell r="J107">
            <v>76000000</v>
          </cell>
        </row>
        <row r="108">
          <cell r="C108" t="str">
            <v>9. H¹ng môc kh¸c</v>
          </cell>
          <cell r="D108" t="str">
            <v>TB</v>
          </cell>
          <cell r="E108">
            <v>0</v>
          </cell>
          <cell r="F108">
            <v>55000000</v>
          </cell>
          <cell r="G108">
            <v>0</v>
          </cell>
          <cell r="H108">
            <v>55000000</v>
          </cell>
          <cell r="I108">
            <v>0</v>
          </cell>
          <cell r="J108">
            <v>55000000</v>
          </cell>
        </row>
        <row r="109">
          <cell r="C109" t="str">
            <v>§¾p ®Êt ®ª quai</v>
          </cell>
          <cell r="D109" t="str">
            <v>m3</v>
          </cell>
          <cell r="E109">
            <v>145</v>
          </cell>
          <cell r="F109">
            <v>0</v>
          </cell>
          <cell r="G109">
            <v>29528.04</v>
          </cell>
          <cell r="H109">
            <v>0</v>
          </cell>
          <cell r="I109">
            <v>137828.35964320746</v>
          </cell>
          <cell r="J109">
            <v>19985112.148265082</v>
          </cell>
        </row>
        <row r="110">
          <cell r="C110" t="str">
            <v>M¸y b¬m n­íc</v>
          </cell>
          <cell r="D110" t="str">
            <v>Ca</v>
          </cell>
          <cell r="E110">
            <v>50</v>
          </cell>
          <cell r="F110">
            <v>0</v>
          </cell>
          <cell r="G110">
            <v>0</v>
          </cell>
          <cell r="H110">
            <v>466499</v>
          </cell>
          <cell r="I110">
            <v>625657.55711489427</v>
          </cell>
          <cell r="J110">
            <v>31282877.855744712</v>
          </cell>
        </row>
        <row r="111">
          <cell r="C111" t="str">
            <v>Mua vµ l¾p ®Æt biÓn b¸o ®­êng bé</v>
          </cell>
          <cell r="D111" t="str">
            <v>Bé</v>
          </cell>
          <cell r="E111">
            <v>4</v>
          </cell>
          <cell r="F111">
            <v>594310.03418620001</v>
          </cell>
          <cell r="G111">
            <v>9170.9856</v>
          </cell>
          <cell r="H111">
            <v>2246.2963200000004</v>
          </cell>
          <cell r="I111">
            <v>860000</v>
          </cell>
          <cell r="J111">
            <v>3440000</v>
          </cell>
        </row>
        <row r="112">
          <cell r="C112" t="str">
            <v>10. Ph¸ dì cÇu cò</v>
          </cell>
          <cell r="D112">
            <v>6037330.3086492335</v>
          </cell>
          <cell r="E112">
            <v>6037330.3086492335</v>
          </cell>
          <cell r="F112">
            <v>0</v>
          </cell>
          <cell r="G112">
            <v>0</v>
          </cell>
          <cell r="H112">
            <v>0</v>
          </cell>
          <cell r="I112">
            <v>0</v>
          </cell>
          <cell r="J112">
            <v>6037330.3086492335</v>
          </cell>
        </row>
        <row r="113">
          <cell r="C113" t="str">
            <v>§Ëp bá bª t«ng cÇu cò</v>
          </cell>
          <cell r="D113" t="str">
            <v>m3</v>
          </cell>
          <cell r="E113">
            <v>17.103999999999999</v>
          </cell>
          <cell r="F113">
            <v>0</v>
          </cell>
          <cell r="G113">
            <v>68671.7</v>
          </cell>
          <cell r="H113">
            <v>0</v>
          </cell>
          <cell r="I113">
            <v>267116.37946255063</v>
          </cell>
          <cell r="J113">
            <v>4568758.5543274656</v>
          </cell>
        </row>
        <row r="114">
          <cell r="C114" t="str">
            <v>§Ëp bá ®¸ héc x©y cò</v>
          </cell>
          <cell r="D114" t="str">
            <v>m3</v>
          </cell>
          <cell r="E114">
            <v>17</v>
          </cell>
          <cell r="F114">
            <v>0</v>
          </cell>
          <cell r="G114">
            <v>22208.720000000001</v>
          </cell>
          <cell r="H114">
            <v>0</v>
          </cell>
          <cell r="I114">
            <v>86386.573783633401</v>
          </cell>
          <cell r="J114">
            <v>1468571.7543217677</v>
          </cell>
        </row>
        <row r="115">
          <cell r="C115" t="str">
            <v>11. TuyÕn tr¸nh</v>
          </cell>
          <cell r="D115">
            <v>0</v>
          </cell>
          <cell r="E115">
            <v>256918301.60540026</v>
          </cell>
          <cell r="F115">
            <v>0</v>
          </cell>
          <cell r="G115">
            <v>256918301.60540026</v>
          </cell>
          <cell r="H115">
            <v>0</v>
          </cell>
          <cell r="I115">
            <v>0</v>
          </cell>
          <cell r="J115">
            <v>256918301.60540026</v>
          </cell>
        </row>
        <row r="116">
          <cell r="C116" t="str">
            <v>DÇm I500 lµm cÇu t¹m</v>
          </cell>
          <cell r="D116" t="str">
            <v>TÊn</v>
          </cell>
          <cell r="E116">
            <v>7.5359999999999996</v>
          </cell>
          <cell r="F116">
            <v>999886.30761904758</v>
          </cell>
          <cell r="G116">
            <v>346912.49600000004</v>
          </cell>
          <cell r="H116">
            <v>446151.53</v>
          </cell>
          <cell r="I116">
            <v>3623924.8854130441</v>
          </cell>
          <cell r="J116">
            <v>27309897.936472699</v>
          </cell>
        </row>
        <row r="117">
          <cell r="C117" t="str">
            <v>L¾p dùng vµ th¸o dì cÇu t¹m</v>
          </cell>
          <cell r="D117" t="str">
            <v>TÊn</v>
          </cell>
          <cell r="E117">
            <v>7.5359999999999996</v>
          </cell>
          <cell r="F117">
            <v>278999.99999999994</v>
          </cell>
          <cell r="G117">
            <v>218652</v>
          </cell>
          <cell r="H117">
            <v>543277.45000000007</v>
          </cell>
          <cell r="I117">
            <v>2200391.9957527202</v>
          </cell>
          <cell r="J117">
            <v>16582154.079992497</v>
          </cell>
        </row>
        <row r="118">
          <cell r="C118" t="str">
            <v>L¾p ®Æt vµ th¸o dì rä ®¸</v>
          </cell>
          <cell r="D118" t="str">
            <v>Rä</v>
          </cell>
          <cell r="E118">
            <v>64</v>
          </cell>
          <cell r="F118">
            <v>167311.23357142857</v>
          </cell>
          <cell r="G118">
            <v>63119.520000000004</v>
          </cell>
          <cell r="H118">
            <v>0</v>
          </cell>
          <cell r="I118">
            <v>498735.7040999615</v>
          </cell>
          <cell r="J118">
            <v>31919085.062397536</v>
          </cell>
        </row>
        <row r="119">
          <cell r="C119" t="str">
            <v xml:space="preserve">§¾p ®Êt nÒn ®­êng </v>
          </cell>
          <cell r="D119" t="str">
            <v>m3</v>
          </cell>
          <cell r="E119">
            <v>2145</v>
          </cell>
          <cell r="F119">
            <v>5714.2857142857138</v>
          </cell>
          <cell r="G119">
            <v>6287.7246742857133</v>
          </cell>
          <cell r="H119">
            <v>16215.547368</v>
          </cell>
          <cell r="I119">
            <v>60797.097711059716</v>
          </cell>
          <cell r="J119">
            <v>130409774.59022309</v>
          </cell>
        </row>
        <row r="120">
          <cell r="C120" t="str">
            <v>Mãng cÊp phèi ®¸ d¨m lo¹i 1</v>
          </cell>
          <cell r="D120" t="str">
            <v>m3</v>
          </cell>
          <cell r="E120">
            <v>198</v>
          </cell>
          <cell r="F120">
            <v>211603.89028571427</v>
          </cell>
          <cell r="G120">
            <v>675.13600000000008</v>
          </cell>
          <cell r="H120">
            <v>7602.8820839999989</v>
          </cell>
          <cell r="I120">
            <v>256047.42392078004</v>
          </cell>
          <cell r="J120">
            <v>50697389.936314449</v>
          </cell>
        </row>
        <row r="121">
          <cell r="C121" t="str">
            <v>cÇu b¸nh r¸n km400+68.4</v>
          </cell>
          <cell r="D121">
            <v>1806954333.0773902</v>
          </cell>
          <cell r="E121">
            <v>1806954333.0773902</v>
          </cell>
          <cell r="F121">
            <v>0</v>
          </cell>
          <cell r="G121">
            <v>0</v>
          </cell>
          <cell r="H121">
            <v>0</v>
          </cell>
          <cell r="I121">
            <v>0</v>
          </cell>
          <cell r="J121">
            <v>1806954333.0773902</v>
          </cell>
        </row>
        <row r="122">
          <cell r="C122" t="str">
            <v>1. DÇm BTCT th­êng L=15m</v>
          </cell>
          <cell r="D122">
            <v>321000000</v>
          </cell>
          <cell r="E122">
            <v>321000000</v>
          </cell>
          <cell r="F122">
            <v>0</v>
          </cell>
          <cell r="G122">
            <v>0</v>
          </cell>
          <cell r="H122">
            <v>0</v>
          </cell>
          <cell r="I122">
            <v>0</v>
          </cell>
          <cell r="J122">
            <v>321000000</v>
          </cell>
        </row>
        <row r="123">
          <cell r="C123" t="str">
            <v>DÇm BTCT th­êng L=15m</v>
          </cell>
          <cell r="D123" t="str">
            <v>DÇm</v>
          </cell>
          <cell r="E123">
            <v>5</v>
          </cell>
          <cell r="F123" t="e">
            <v>#N/A</v>
          </cell>
          <cell r="G123" t="e">
            <v>#N/A</v>
          </cell>
          <cell r="H123" t="e">
            <v>#N/A</v>
          </cell>
          <cell r="I123">
            <v>42000000</v>
          </cell>
          <cell r="J123">
            <v>210000000</v>
          </cell>
        </row>
        <row r="124">
          <cell r="C124" t="str">
            <v>Lao l¾p dÇm BTCT L=15m</v>
          </cell>
          <cell r="D124" t="str">
            <v>DÇm</v>
          </cell>
          <cell r="E124">
            <v>5</v>
          </cell>
          <cell r="F124" t="e">
            <v>#N/A</v>
          </cell>
          <cell r="G124" t="e">
            <v>#N/A</v>
          </cell>
          <cell r="H124" t="e">
            <v>#N/A</v>
          </cell>
          <cell r="I124">
            <v>18000000</v>
          </cell>
          <cell r="J124">
            <v>90000000</v>
          </cell>
        </row>
        <row r="125">
          <cell r="C125" t="str">
            <v>Mua vµ l¾p ®Æt gèi cÇu b»ng cao su</v>
          </cell>
          <cell r="D125" t="str">
            <v>Gèi</v>
          </cell>
          <cell r="E125">
            <v>10</v>
          </cell>
          <cell r="F125">
            <v>1581785.4</v>
          </cell>
          <cell r="G125">
            <v>30683.100000000002</v>
          </cell>
          <cell r="H125">
            <v>0</v>
          </cell>
          <cell r="I125">
            <v>2100000</v>
          </cell>
          <cell r="J125">
            <v>21000000</v>
          </cell>
        </row>
        <row r="126">
          <cell r="C126" t="str">
            <v>2. Líp phñ mÆt cÇu</v>
          </cell>
          <cell r="D126">
            <v>0</v>
          </cell>
          <cell r="E126">
            <v>27005956.4417837</v>
          </cell>
          <cell r="F126">
            <v>0</v>
          </cell>
          <cell r="G126">
            <v>27005956.4417837</v>
          </cell>
          <cell r="H126">
            <v>0</v>
          </cell>
          <cell r="I126">
            <v>0</v>
          </cell>
          <cell r="J126">
            <v>27005956.4417837</v>
          </cell>
        </row>
        <row r="127">
          <cell r="C127" t="str">
            <v>Bª t«ng t¹o dèc M300</v>
          </cell>
          <cell r="D127" t="str">
            <v>m3</v>
          </cell>
          <cell r="E127">
            <v>12</v>
          </cell>
          <cell r="F127">
            <v>574369.22931885719</v>
          </cell>
          <cell r="G127">
            <v>40910.799999999996</v>
          </cell>
          <cell r="H127">
            <v>12642.59325</v>
          </cell>
          <cell r="I127">
            <v>983321.19550532626</v>
          </cell>
          <cell r="J127">
            <v>11799854.346063916</v>
          </cell>
        </row>
        <row r="128">
          <cell r="C128" t="str">
            <v>BTN h¹t mÞn dµy 5cm</v>
          </cell>
          <cell r="D128" t="str">
            <v>m2</v>
          </cell>
          <cell r="E128">
            <v>120</v>
          </cell>
          <cell r="F128">
            <v>42468.434871299731</v>
          </cell>
          <cell r="G128">
            <v>329.74254000000002</v>
          </cell>
          <cell r="H128">
            <v>2021.9958464000001</v>
          </cell>
          <cell r="I128">
            <v>57176.14270663201</v>
          </cell>
          <cell r="J128">
            <v>6861137.1247958411</v>
          </cell>
        </row>
        <row r="129">
          <cell r="C129" t="str">
            <v>Cèt thÐp c¸c lo¹i</v>
          </cell>
          <cell r="D129" t="str">
            <v>TÊn</v>
          </cell>
          <cell r="E129">
            <v>1.2</v>
          </cell>
          <cell r="F129">
            <v>4911215.3371428577</v>
          </cell>
          <cell r="G129">
            <v>159406.01</v>
          </cell>
          <cell r="H129">
            <v>99583.053999999989</v>
          </cell>
          <cell r="I129">
            <v>6954137.4757699519</v>
          </cell>
          <cell r="J129">
            <v>8344964.9709239416</v>
          </cell>
        </row>
        <row r="130">
          <cell r="C130" t="str">
            <v>3. Lan can tay vÞn b»ng BTCT</v>
          </cell>
          <cell r="D130" t="str">
            <v>md</v>
          </cell>
          <cell r="E130">
            <v>56.36</v>
          </cell>
          <cell r="F130">
            <v>450000</v>
          </cell>
          <cell r="G130">
            <v>25362000</v>
          </cell>
          <cell r="H130">
            <v>450000</v>
          </cell>
          <cell r="I130">
            <v>450000</v>
          </cell>
          <cell r="J130">
            <v>25362000</v>
          </cell>
        </row>
        <row r="131">
          <cell r="C131" t="str">
            <v>4. B¶n dÉn KT(300x220x20)cm</v>
          </cell>
          <cell r="D131" t="str">
            <v>b¶n</v>
          </cell>
          <cell r="E131">
            <v>8</v>
          </cell>
          <cell r="F131">
            <v>2200000</v>
          </cell>
          <cell r="G131">
            <v>17600000</v>
          </cell>
          <cell r="H131">
            <v>2200000</v>
          </cell>
          <cell r="I131">
            <v>2200000</v>
          </cell>
          <cell r="J131">
            <v>17600000</v>
          </cell>
        </row>
        <row r="132">
          <cell r="C132" t="str">
            <v>5. Khe co d·n cao su</v>
          </cell>
          <cell r="D132" t="str">
            <v>md</v>
          </cell>
          <cell r="E132">
            <v>16</v>
          </cell>
          <cell r="F132">
            <v>2500000</v>
          </cell>
          <cell r="G132">
            <v>40000000</v>
          </cell>
          <cell r="H132">
            <v>2500000</v>
          </cell>
          <cell r="I132">
            <v>2500000</v>
          </cell>
          <cell r="J132">
            <v>40000000</v>
          </cell>
        </row>
        <row r="133">
          <cell r="C133" t="str">
            <v>6. T­êng hé lan mÒm</v>
          </cell>
          <cell r="D133" t="str">
            <v>md</v>
          </cell>
          <cell r="E133">
            <v>40</v>
          </cell>
          <cell r="F133">
            <v>450000</v>
          </cell>
          <cell r="G133">
            <v>18000000</v>
          </cell>
          <cell r="H133">
            <v>450000</v>
          </cell>
          <cell r="I133">
            <v>450000</v>
          </cell>
          <cell r="J133">
            <v>18000000</v>
          </cell>
        </row>
        <row r="134">
          <cell r="C134" t="str">
            <v>7. Mè cÇu</v>
          </cell>
          <cell r="D134">
            <v>0</v>
          </cell>
          <cell r="E134">
            <v>876493450.70468807</v>
          </cell>
          <cell r="F134">
            <v>0</v>
          </cell>
          <cell r="G134">
            <v>876493450.70468807</v>
          </cell>
          <cell r="H134">
            <v>0</v>
          </cell>
          <cell r="I134">
            <v>0</v>
          </cell>
          <cell r="J134">
            <v>876493450.70468807</v>
          </cell>
        </row>
        <row r="135">
          <cell r="C135" t="str">
            <v>Bª t«ng M300</v>
          </cell>
          <cell r="D135" t="str">
            <v>m3</v>
          </cell>
          <cell r="E135">
            <v>248.58</v>
          </cell>
          <cell r="F135">
            <v>563323.6672165714</v>
          </cell>
          <cell r="G135">
            <v>83931.68</v>
          </cell>
          <cell r="H135">
            <v>50524.219980000002</v>
          </cell>
          <cell r="I135">
            <v>1211661.7359944407</v>
          </cell>
          <cell r="J135">
            <v>301194874.33349812</v>
          </cell>
        </row>
        <row r="136">
          <cell r="C136" t="str">
            <v>Bª t«ng M250</v>
          </cell>
          <cell r="D136" t="str">
            <v>m3</v>
          </cell>
          <cell r="E136">
            <v>56.58</v>
          </cell>
          <cell r="F136">
            <v>467896.36724971433</v>
          </cell>
          <cell r="G136">
            <v>44651.040000000001</v>
          </cell>
          <cell r="H136">
            <v>50524.219980000002</v>
          </cell>
          <cell r="I136">
            <v>913830.47055423819</v>
          </cell>
          <cell r="J136">
            <v>51704528.023958795</v>
          </cell>
        </row>
        <row r="137">
          <cell r="C137" t="str">
            <v>Bª t«ng lãt mãng M100 ®¸ 4x6</v>
          </cell>
          <cell r="D137" t="str">
            <v>m3</v>
          </cell>
          <cell r="E137">
            <v>7.2</v>
          </cell>
          <cell r="F137">
            <v>261846.0050055357</v>
          </cell>
          <cell r="G137">
            <v>22898.699999999997</v>
          </cell>
          <cell r="H137">
            <v>12040.565000000001</v>
          </cell>
          <cell r="I137">
            <v>476409.41943829454</v>
          </cell>
          <cell r="J137">
            <v>3430147.8199557206</v>
          </cell>
        </row>
        <row r="138">
          <cell r="C138" t="str">
            <v>Cèt thÐp c¸c lo¹i</v>
          </cell>
          <cell r="D138" t="str">
            <v>TÊn</v>
          </cell>
          <cell r="E138">
            <v>21.361000000000001</v>
          </cell>
          <cell r="F138">
            <v>4932735.3371428577</v>
          </cell>
          <cell r="G138">
            <v>179831.68000000002</v>
          </cell>
          <cell r="H138">
            <v>210581.53</v>
          </cell>
          <cell r="I138">
            <v>7224454.8297665929</v>
          </cell>
          <cell r="J138">
            <v>154321579.61864421</v>
          </cell>
        </row>
        <row r="139">
          <cell r="C139" t="str">
            <v>§¸ héc x©y tø nãn M100</v>
          </cell>
          <cell r="D139" t="str">
            <v>m3</v>
          </cell>
          <cell r="E139">
            <v>52.75</v>
          </cell>
          <cell r="F139">
            <v>278810.8254982286</v>
          </cell>
          <cell r="G139">
            <v>35358.619999999995</v>
          </cell>
          <cell r="H139">
            <v>0</v>
          </cell>
          <cell r="I139">
            <v>488783.70716064883</v>
          </cell>
          <cell r="J139">
            <v>25783340.552724227</v>
          </cell>
        </row>
        <row r="140">
          <cell r="C140" t="str">
            <v>§¸ héc x©y taluy v÷a M100</v>
          </cell>
          <cell r="D140" t="str">
            <v>m3</v>
          </cell>
          <cell r="E140">
            <v>75</v>
          </cell>
          <cell r="F140">
            <v>248531.96105274287</v>
          </cell>
          <cell r="G140">
            <v>31998.09</v>
          </cell>
          <cell r="H140">
            <v>0</v>
          </cell>
          <cell r="I140">
            <v>437566.59880956577</v>
          </cell>
          <cell r="J140">
            <v>32817494.910717431</v>
          </cell>
        </row>
        <row r="141">
          <cell r="C141" t="str">
            <v>§¸ héc x©y mãng, ch©n khay M100</v>
          </cell>
          <cell r="D141" t="str">
            <v>m3</v>
          </cell>
          <cell r="E141">
            <v>62.97</v>
          </cell>
          <cell r="F141">
            <v>248531.96105274287</v>
          </cell>
          <cell r="G141">
            <v>27907.01</v>
          </cell>
          <cell r="H141">
            <v>0</v>
          </cell>
          <cell r="I141">
            <v>421653.28258626495</v>
          </cell>
          <cell r="J141">
            <v>26551507.204457104</v>
          </cell>
        </row>
        <row r="142">
          <cell r="C142" t="str">
            <v xml:space="preserve">D¨m s¹n ®Öm </v>
          </cell>
          <cell r="D142" t="str">
            <v>m3</v>
          </cell>
          <cell r="E142">
            <v>68.55</v>
          </cell>
          <cell r="F142">
            <v>135855.41509523807</v>
          </cell>
          <cell r="G142">
            <v>30115.26</v>
          </cell>
          <cell r="H142">
            <v>0</v>
          </cell>
          <cell r="I142">
            <v>288292.40124649595</v>
          </cell>
          <cell r="J142">
            <v>19762444.105447296</v>
          </cell>
        </row>
        <row r="143">
          <cell r="C143" t="str">
            <v xml:space="preserve">§µo mãng ®Êt cÊp 3 </v>
          </cell>
          <cell r="D143" t="str">
            <v>m3</v>
          </cell>
          <cell r="E143">
            <v>3074.75</v>
          </cell>
          <cell r="F143">
            <v>0</v>
          </cell>
          <cell r="G143">
            <v>5890.0582800000002</v>
          </cell>
          <cell r="H143">
            <v>2404.6233119999997</v>
          </cell>
          <cell r="I143">
            <v>26458.435658106639</v>
          </cell>
          <cell r="J143">
            <v>81353075.039763391</v>
          </cell>
        </row>
        <row r="144">
          <cell r="C144" t="str">
            <v>§¾p ®Êt cÊp 3</v>
          </cell>
          <cell r="D144" t="str">
            <v>m3</v>
          </cell>
          <cell r="E144">
            <v>3195.49</v>
          </cell>
          <cell r="F144">
            <v>0</v>
          </cell>
          <cell r="G144">
            <v>9298.26</v>
          </cell>
          <cell r="H144">
            <v>0</v>
          </cell>
          <cell r="I144">
            <v>36167.992732107356</v>
          </cell>
          <cell r="J144">
            <v>115574459.09552172</v>
          </cell>
        </row>
        <row r="145">
          <cell r="C145" t="str">
            <v>Thi c«ng mè</v>
          </cell>
          <cell r="D145" t="str">
            <v>TB</v>
          </cell>
          <cell r="E145">
            <v>64000000</v>
          </cell>
          <cell r="F145">
            <v>64000000</v>
          </cell>
          <cell r="G145">
            <v>0</v>
          </cell>
          <cell r="H145">
            <v>0</v>
          </cell>
          <cell r="I145">
            <v>0</v>
          </cell>
          <cell r="J145">
            <v>64000000</v>
          </cell>
        </row>
        <row r="146">
          <cell r="C146" t="str">
            <v xml:space="preserve">8. Cäc BTCT (35x35)cm </v>
          </cell>
          <cell r="D146" t="str">
            <v>md</v>
          </cell>
          <cell r="E146">
            <v>480</v>
          </cell>
          <cell r="F146">
            <v>400000</v>
          </cell>
          <cell r="G146">
            <v>192000000</v>
          </cell>
          <cell r="H146">
            <v>400000</v>
          </cell>
          <cell r="I146">
            <v>400000</v>
          </cell>
          <cell r="J146">
            <v>192000000</v>
          </cell>
        </row>
        <row r="147">
          <cell r="C147" t="str">
            <v>9. Ph¸ dì cÇu cò</v>
          </cell>
          <cell r="D147">
            <v>27858183.286820337</v>
          </cell>
          <cell r="E147">
            <v>27858183.286820337</v>
          </cell>
          <cell r="F147">
            <v>0</v>
          </cell>
          <cell r="G147">
            <v>0</v>
          </cell>
          <cell r="H147">
            <v>0</v>
          </cell>
          <cell r="I147">
            <v>0</v>
          </cell>
          <cell r="J147">
            <v>27858183.286820337</v>
          </cell>
        </row>
        <row r="148">
          <cell r="C148" t="str">
            <v>§Ëp bá bª t«ng cÇu cò</v>
          </cell>
          <cell r="D148" t="str">
            <v>m3</v>
          </cell>
          <cell r="E148">
            <v>43.22</v>
          </cell>
          <cell r="F148">
            <v>0</v>
          </cell>
          <cell r="G148">
            <v>68671.7</v>
          </cell>
          <cell r="H148">
            <v>0</v>
          </cell>
          <cell r="I148">
            <v>267116.37946255063</v>
          </cell>
          <cell r="J148">
            <v>11544769.920371437</v>
          </cell>
        </row>
        <row r="149">
          <cell r="C149" t="str">
            <v>§Ëp bá ®¸ héc x©y cò</v>
          </cell>
          <cell r="D149" t="str">
            <v>m3</v>
          </cell>
          <cell r="E149">
            <v>188.84200000000001</v>
          </cell>
          <cell r="F149">
            <v>0</v>
          </cell>
          <cell r="G149">
            <v>22208.720000000001</v>
          </cell>
          <cell r="H149">
            <v>0</v>
          </cell>
          <cell r="I149">
            <v>86386.573783633401</v>
          </cell>
          <cell r="J149">
            <v>16313413.3664489</v>
          </cell>
        </row>
        <row r="150">
          <cell r="C150" t="str">
            <v>10. H¹ng môc kh¸c</v>
          </cell>
          <cell r="D150" t="str">
            <v>TB</v>
          </cell>
          <cell r="E150">
            <v>0</v>
          </cell>
          <cell r="F150">
            <v>52000000</v>
          </cell>
          <cell r="G150">
            <v>0</v>
          </cell>
          <cell r="H150">
            <v>52000000</v>
          </cell>
          <cell r="I150">
            <v>0</v>
          </cell>
          <cell r="J150">
            <v>52000000</v>
          </cell>
        </row>
        <row r="151">
          <cell r="C151" t="str">
            <v>§¾p ®Êt ®ª quai</v>
          </cell>
          <cell r="D151" t="str">
            <v>m3</v>
          </cell>
          <cell r="E151">
            <v>115</v>
          </cell>
          <cell r="F151">
            <v>0</v>
          </cell>
          <cell r="G151">
            <v>29528.04</v>
          </cell>
          <cell r="H151">
            <v>0</v>
          </cell>
          <cell r="I151">
            <v>137828.35964320746</v>
          </cell>
          <cell r="J151">
            <v>15850261.358968858</v>
          </cell>
        </row>
        <row r="152">
          <cell r="C152" t="str">
            <v>M¸y b¬m n­íc</v>
          </cell>
          <cell r="D152" t="str">
            <v>Ca</v>
          </cell>
          <cell r="E152">
            <v>52</v>
          </cell>
          <cell r="F152">
            <v>0</v>
          </cell>
          <cell r="G152">
            <v>0</v>
          </cell>
          <cell r="H152">
            <v>466499</v>
          </cell>
          <cell r="I152">
            <v>625657.55711489427</v>
          </cell>
          <cell r="J152">
            <v>32534192.969974503</v>
          </cell>
        </row>
        <row r="153">
          <cell r="C153" t="str">
            <v>Mua vµ l¾p ®Æt biÓn b¸o ®­êng bé</v>
          </cell>
          <cell r="D153" t="str">
            <v>Bé</v>
          </cell>
          <cell r="E153">
            <v>4</v>
          </cell>
          <cell r="F153">
            <v>594310.03418620001</v>
          </cell>
          <cell r="G153">
            <v>9170.9856</v>
          </cell>
          <cell r="H153">
            <v>2246.2963200000004</v>
          </cell>
          <cell r="I153">
            <v>860000</v>
          </cell>
          <cell r="J153">
            <v>3440000</v>
          </cell>
        </row>
        <row r="154">
          <cell r="C154" t="str">
            <v>11. TuyÕn tr¸nh</v>
          </cell>
          <cell r="D154" t="str">
            <v>Bé</v>
          </cell>
          <cell r="E154">
            <v>4</v>
          </cell>
          <cell r="F154">
            <v>594310.03418620001</v>
          </cell>
          <cell r="G154">
            <v>9170.9856</v>
          </cell>
          <cell r="H154">
            <v>2246.2963200000004</v>
          </cell>
          <cell r="I154">
            <v>0</v>
          </cell>
          <cell r="J154">
            <v>209634742.64409792</v>
          </cell>
        </row>
        <row r="155">
          <cell r="C155" t="str">
            <v>DÇm I500 lµm cÇu t¹m</v>
          </cell>
          <cell r="D155" t="str">
            <v>TÊn</v>
          </cell>
          <cell r="E155">
            <v>7.5359999999999996</v>
          </cell>
          <cell r="F155">
            <v>999886.30761904758</v>
          </cell>
          <cell r="G155">
            <v>346912.49600000004</v>
          </cell>
          <cell r="H155">
            <v>446151.53</v>
          </cell>
          <cell r="I155">
            <v>3623924.8854130441</v>
          </cell>
          <cell r="J155">
            <v>27309897.936472699</v>
          </cell>
        </row>
        <row r="156">
          <cell r="C156" t="str">
            <v>L¾p dùng vµ th¸o dì cÇu t¹m</v>
          </cell>
          <cell r="D156" t="str">
            <v>TÊn</v>
          </cell>
          <cell r="E156">
            <v>7.5359999999999996</v>
          </cell>
          <cell r="F156">
            <v>278999.99999999994</v>
          </cell>
          <cell r="G156">
            <v>218652</v>
          </cell>
          <cell r="H156">
            <v>543277.45000000007</v>
          </cell>
          <cell r="I156">
            <v>2200391.9957527202</v>
          </cell>
          <cell r="J156">
            <v>16582154.079992497</v>
          </cell>
        </row>
        <row r="157">
          <cell r="C157" t="str">
            <v>L¾p ®Æt vµ th¸o dì rä ®¸</v>
          </cell>
          <cell r="D157" t="str">
            <v>Rä</v>
          </cell>
          <cell r="E157">
            <v>80</v>
          </cell>
          <cell r="F157">
            <v>167311.23357142857</v>
          </cell>
          <cell r="G157">
            <v>63119.520000000004</v>
          </cell>
          <cell r="H157">
            <v>0</v>
          </cell>
          <cell r="I157">
            <v>498735.7040999615</v>
          </cell>
          <cell r="J157">
            <v>39898856.327996917</v>
          </cell>
        </row>
        <row r="158">
          <cell r="C158" t="str">
            <v xml:space="preserve">§¾p ®Êt nÒn ®­êng </v>
          </cell>
          <cell r="D158" t="str">
            <v>m3</v>
          </cell>
          <cell r="E158">
            <v>1375</v>
          </cell>
          <cell r="F158">
            <v>5714.2857142857138</v>
          </cell>
          <cell r="G158">
            <v>6287.7246742857133</v>
          </cell>
          <cell r="H158">
            <v>16215.547368</v>
          </cell>
          <cell r="I158">
            <v>60797.097711059716</v>
          </cell>
          <cell r="J158">
            <v>83596009.352707103</v>
          </cell>
        </row>
        <row r="159">
          <cell r="C159" t="str">
            <v>Mãng cÊp phèi ®¸ d¨m lo¹i 1</v>
          </cell>
          <cell r="D159" t="str">
            <v>m3</v>
          </cell>
          <cell r="E159">
            <v>165</v>
          </cell>
          <cell r="F159">
            <v>211603.89028571427</v>
          </cell>
          <cell r="G159">
            <v>675.13600000000008</v>
          </cell>
          <cell r="H159">
            <v>7602.8820839999989</v>
          </cell>
          <cell r="I159">
            <v>256047.42392078004</v>
          </cell>
          <cell r="J159">
            <v>42247824.94692871</v>
          </cell>
        </row>
        <row r="160">
          <cell r="C160" t="str">
            <v>cÇu c©y ng·i km401+18.63</v>
          </cell>
          <cell r="D160">
            <v>1511488655.496485</v>
          </cell>
          <cell r="E160">
            <v>1511488655.496485</v>
          </cell>
          <cell r="F160">
            <v>0</v>
          </cell>
          <cell r="G160">
            <v>0</v>
          </cell>
          <cell r="H160">
            <v>0</v>
          </cell>
          <cell r="I160">
            <v>0</v>
          </cell>
          <cell r="J160">
            <v>1511488655.496485</v>
          </cell>
        </row>
        <row r="161">
          <cell r="C161" t="str">
            <v>1. DÇm BTCT th­êng L=15m</v>
          </cell>
          <cell r="D161">
            <v>321000000</v>
          </cell>
          <cell r="E161">
            <v>321000000</v>
          </cell>
          <cell r="F161">
            <v>0</v>
          </cell>
          <cell r="G161">
            <v>0</v>
          </cell>
          <cell r="H161">
            <v>0</v>
          </cell>
          <cell r="I161">
            <v>0</v>
          </cell>
          <cell r="J161">
            <v>321000000</v>
          </cell>
        </row>
        <row r="162">
          <cell r="C162" t="str">
            <v>DÇm BTCT th­êng L=15m</v>
          </cell>
          <cell r="D162" t="str">
            <v>DÇm</v>
          </cell>
          <cell r="E162">
            <v>5</v>
          </cell>
          <cell r="F162" t="e">
            <v>#N/A</v>
          </cell>
          <cell r="G162" t="e">
            <v>#N/A</v>
          </cell>
          <cell r="H162" t="e">
            <v>#N/A</v>
          </cell>
          <cell r="I162">
            <v>42000000</v>
          </cell>
          <cell r="J162">
            <v>210000000</v>
          </cell>
        </row>
        <row r="163">
          <cell r="C163" t="str">
            <v>Lao l¾p dÇm BTCT L=15m</v>
          </cell>
          <cell r="D163" t="str">
            <v>DÇm</v>
          </cell>
          <cell r="E163">
            <v>5</v>
          </cell>
          <cell r="F163" t="e">
            <v>#N/A</v>
          </cell>
          <cell r="G163" t="e">
            <v>#N/A</v>
          </cell>
          <cell r="H163" t="e">
            <v>#N/A</v>
          </cell>
          <cell r="I163">
            <v>18000000</v>
          </cell>
          <cell r="J163">
            <v>90000000</v>
          </cell>
        </row>
        <row r="164">
          <cell r="C164" t="str">
            <v>Mua vµ l¾p ®Æt gèi cÇu b»ng cao su</v>
          </cell>
          <cell r="D164" t="str">
            <v>Gèi</v>
          </cell>
          <cell r="E164">
            <v>10</v>
          </cell>
          <cell r="F164">
            <v>1581785.4</v>
          </cell>
          <cell r="G164">
            <v>30683.100000000002</v>
          </cell>
          <cell r="H164">
            <v>0</v>
          </cell>
          <cell r="I164">
            <v>2100000</v>
          </cell>
          <cell r="J164">
            <v>21000000</v>
          </cell>
        </row>
        <row r="165">
          <cell r="C165" t="str">
            <v>2. Líp phñ mÆt cÇu</v>
          </cell>
          <cell r="D165">
            <v>0</v>
          </cell>
          <cell r="E165">
            <v>27005956.4417837</v>
          </cell>
          <cell r="F165">
            <v>0</v>
          </cell>
          <cell r="G165">
            <v>27005956.4417837</v>
          </cell>
          <cell r="H165">
            <v>0</v>
          </cell>
          <cell r="I165">
            <v>0</v>
          </cell>
          <cell r="J165">
            <v>27005956.4417837</v>
          </cell>
        </row>
        <row r="166">
          <cell r="C166" t="str">
            <v>Bª t«ng t¹o dèc M300</v>
          </cell>
          <cell r="D166" t="str">
            <v>m3</v>
          </cell>
          <cell r="E166">
            <v>12</v>
          </cell>
          <cell r="F166">
            <v>574369.22931885719</v>
          </cell>
          <cell r="G166">
            <v>40910.799999999996</v>
          </cell>
          <cell r="H166">
            <v>12642.59325</v>
          </cell>
          <cell r="I166">
            <v>983321.19550532626</v>
          </cell>
          <cell r="J166">
            <v>11799854.346063916</v>
          </cell>
        </row>
        <row r="167">
          <cell r="C167" t="str">
            <v>BTN h¹t mÞn dµy 5cm</v>
          </cell>
          <cell r="D167" t="str">
            <v>m2</v>
          </cell>
          <cell r="E167">
            <v>120</v>
          </cell>
          <cell r="F167">
            <v>42468.434871299731</v>
          </cell>
          <cell r="G167">
            <v>329.74254000000002</v>
          </cell>
          <cell r="H167">
            <v>2021.9958464000001</v>
          </cell>
          <cell r="I167">
            <v>57176.14270663201</v>
          </cell>
          <cell r="J167">
            <v>6861137.1247958411</v>
          </cell>
        </row>
        <row r="168">
          <cell r="C168" t="str">
            <v>Cèt thÐp c¸c lo¹i</v>
          </cell>
          <cell r="D168" t="str">
            <v>TÊn</v>
          </cell>
          <cell r="E168">
            <v>1.2</v>
          </cell>
          <cell r="F168">
            <v>4911215.3371428577</v>
          </cell>
          <cell r="G168">
            <v>159406.01</v>
          </cell>
          <cell r="H168">
            <v>99583.053999999989</v>
          </cell>
          <cell r="I168">
            <v>6954137.4757699519</v>
          </cell>
          <cell r="J168">
            <v>8344964.9709239416</v>
          </cell>
        </row>
        <row r="169">
          <cell r="C169" t="str">
            <v>3. Lan can tay vÞn b»ng BTCT</v>
          </cell>
          <cell r="D169" t="str">
            <v>md</v>
          </cell>
          <cell r="E169">
            <v>44.04</v>
          </cell>
          <cell r="F169">
            <v>450000</v>
          </cell>
          <cell r="G169">
            <v>19818000</v>
          </cell>
          <cell r="H169">
            <v>450000</v>
          </cell>
          <cell r="I169">
            <v>450000</v>
          </cell>
          <cell r="J169">
            <v>19818000</v>
          </cell>
        </row>
        <row r="170">
          <cell r="C170" t="str">
            <v>4. B¶n dÉn KT(300x220x20)cm</v>
          </cell>
          <cell r="D170" t="str">
            <v>b¶n</v>
          </cell>
          <cell r="E170">
            <v>8</v>
          </cell>
          <cell r="F170">
            <v>2200000</v>
          </cell>
          <cell r="G170">
            <v>17600000</v>
          </cell>
          <cell r="H170">
            <v>2200000</v>
          </cell>
          <cell r="I170">
            <v>2200000</v>
          </cell>
          <cell r="J170">
            <v>17600000</v>
          </cell>
        </row>
        <row r="171">
          <cell r="C171" t="str">
            <v>5. Khe co d·n cao su</v>
          </cell>
          <cell r="D171" t="str">
            <v>md</v>
          </cell>
          <cell r="E171">
            <v>16</v>
          </cell>
          <cell r="F171">
            <v>2500000</v>
          </cell>
          <cell r="G171">
            <v>40000000</v>
          </cell>
          <cell r="H171">
            <v>2500000</v>
          </cell>
          <cell r="I171">
            <v>2500000</v>
          </cell>
          <cell r="J171">
            <v>40000000</v>
          </cell>
        </row>
        <row r="172">
          <cell r="C172" t="str">
            <v>6. T­êng hé lan mÒm</v>
          </cell>
          <cell r="D172" t="str">
            <v>md</v>
          </cell>
          <cell r="E172">
            <v>40</v>
          </cell>
          <cell r="F172">
            <v>594310.03418620001</v>
          </cell>
          <cell r="G172">
            <v>9170.9856</v>
          </cell>
          <cell r="H172">
            <v>2246.2963200000004</v>
          </cell>
          <cell r="I172">
            <v>450000</v>
          </cell>
          <cell r="J172">
            <v>18000000</v>
          </cell>
        </row>
        <row r="173">
          <cell r="C173" t="str">
            <v>7. Mè cÇu</v>
          </cell>
          <cell r="D173">
            <v>0</v>
          </cell>
          <cell r="E173">
            <v>517250349.20303231</v>
          </cell>
          <cell r="F173">
            <v>0</v>
          </cell>
          <cell r="G173">
            <v>517250349.20303231</v>
          </cell>
          <cell r="H173">
            <v>0</v>
          </cell>
          <cell r="I173">
            <v>0</v>
          </cell>
          <cell r="J173">
            <v>517250349.20303231</v>
          </cell>
        </row>
        <row r="174">
          <cell r="C174" t="str">
            <v>Bª t«ng M300</v>
          </cell>
          <cell r="D174" t="str">
            <v>m3</v>
          </cell>
          <cell r="E174">
            <v>146.88</v>
          </cell>
          <cell r="F174">
            <v>563323.6672165714</v>
          </cell>
          <cell r="G174">
            <v>83931.68</v>
          </cell>
          <cell r="H174">
            <v>50524.219980000002</v>
          </cell>
          <cell r="I174">
            <v>1211661.7359944407</v>
          </cell>
          <cell r="J174">
            <v>177968875.78286344</v>
          </cell>
        </row>
        <row r="175">
          <cell r="C175" t="str">
            <v>Bª t«ng M250</v>
          </cell>
          <cell r="D175" t="str">
            <v>m3</v>
          </cell>
          <cell r="E175">
            <v>18.32</v>
          </cell>
          <cell r="F175">
            <v>467896.36724971433</v>
          </cell>
          <cell r="G175">
            <v>44651.040000000001</v>
          </cell>
          <cell r="H175">
            <v>50524.219980000002</v>
          </cell>
          <cell r="I175">
            <v>913830.47055423819</v>
          </cell>
          <cell r="J175">
            <v>16741374.220553644</v>
          </cell>
        </row>
        <row r="176">
          <cell r="C176" t="str">
            <v>Bª t«ng lãt mãng M100 ®¸ 4x6</v>
          </cell>
          <cell r="D176" t="str">
            <v>m3</v>
          </cell>
          <cell r="E176">
            <v>6.3</v>
          </cell>
          <cell r="F176">
            <v>261846.0050055357</v>
          </cell>
          <cell r="G176">
            <v>22898.699999999997</v>
          </cell>
          <cell r="H176">
            <v>12040.565000000001</v>
          </cell>
          <cell r="I176">
            <v>476409.41943829454</v>
          </cell>
          <cell r="J176">
            <v>3001379.3424612554</v>
          </cell>
        </row>
        <row r="177">
          <cell r="C177" t="str">
            <v>Cèt thÐp c¸c lo¹i</v>
          </cell>
          <cell r="D177" t="str">
            <v>TÊn</v>
          </cell>
          <cell r="E177">
            <v>11.564</v>
          </cell>
          <cell r="F177">
            <v>4932735.3371428577</v>
          </cell>
          <cell r="G177">
            <v>179831.68000000002</v>
          </cell>
          <cell r="H177">
            <v>210581.53</v>
          </cell>
          <cell r="I177">
            <v>7224454.8297665929</v>
          </cell>
          <cell r="J177">
            <v>83543595.651420876</v>
          </cell>
        </row>
        <row r="178">
          <cell r="C178" t="str">
            <v>§¸ héc x©y tø nãn M100</v>
          </cell>
          <cell r="D178" t="str">
            <v>m3</v>
          </cell>
          <cell r="E178">
            <v>85.49</v>
          </cell>
          <cell r="F178">
            <v>278810.8254982286</v>
          </cell>
          <cell r="G178">
            <v>35358.619999999995</v>
          </cell>
          <cell r="H178">
            <v>0</v>
          </cell>
          <cell r="I178">
            <v>488783.70716064883</v>
          </cell>
          <cell r="J178">
            <v>41786119.125163868</v>
          </cell>
        </row>
        <row r="179">
          <cell r="C179" t="str">
            <v>§¸ héc x©y taluy v÷a M100</v>
          </cell>
          <cell r="D179" t="str">
            <v>m3</v>
          </cell>
          <cell r="E179">
            <v>81</v>
          </cell>
          <cell r="F179">
            <v>248531.96105274287</v>
          </cell>
          <cell r="G179">
            <v>31998.09</v>
          </cell>
          <cell r="H179">
            <v>0</v>
          </cell>
          <cell r="I179">
            <v>437566.59880956577</v>
          </cell>
          <cell r="J179">
            <v>35442894.503574826</v>
          </cell>
        </row>
        <row r="180">
          <cell r="C180" t="str">
            <v>§¸ héc x©y mãng, ch©n khay M100</v>
          </cell>
          <cell r="D180" t="str">
            <v>m3</v>
          </cell>
          <cell r="E180">
            <v>67.5</v>
          </cell>
          <cell r="F180">
            <v>248531.96105274287</v>
          </cell>
          <cell r="G180">
            <v>27907.01</v>
          </cell>
          <cell r="H180">
            <v>0</v>
          </cell>
          <cell r="I180">
            <v>421653.28258626495</v>
          </cell>
          <cell r="J180">
            <v>28461596.574572884</v>
          </cell>
        </row>
        <row r="181">
          <cell r="C181" t="str">
            <v xml:space="preserve">D¨m s¹n ®Öm </v>
          </cell>
          <cell r="D181" t="str">
            <v>m3</v>
          </cell>
          <cell r="E181">
            <v>71.09</v>
          </cell>
          <cell r="F181">
            <v>135855.41509523807</v>
          </cell>
          <cell r="G181">
            <v>30115.26</v>
          </cell>
          <cell r="H181">
            <v>0</v>
          </cell>
          <cell r="I181">
            <v>288292.40124649595</v>
          </cell>
          <cell r="J181">
            <v>20494706.804613397</v>
          </cell>
        </row>
        <row r="182">
          <cell r="C182" t="str">
            <v xml:space="preserve">§µo mãng ®Êt cÊp 3 </v>
          </cell>
          <cell r="D182" t="str">
            <v>m3</v>
          </cell>
          <cell r="E182">
            <v>708.5</v>
          </cell>
          <cell r="F182">
            <v>0</v>
          </cell>
          <cell r="G182">
            <v>5890.0582800000002</v>
          </cell>
          <cell r="H182">
            <v>2404.6233119999997</v>
          </cell>
          <cell r="I182">
            <v>26458.435658106639</v>
          </cell>
          <cell r="J182">
            <v>18745801.663768552</v>
          </cell>
        </row>
        <row r="183">
          <cell r="C183" t="str">
            <v>§¾p ®Êt cÊp 3</v>
          </cell>
          <cell r="D183" t="str">
            <v>m3</v>
          </cell>
          <cell r="E183">
            <v>1550.1</v>
          </cell>
          <cell r="F183">
            <v>0</v>
          </cell>
          <cell r="G183">
            <v>9298.26</v>
          </cell>
          <cell r="H183">
            <v>0</v>
          </cell>
          <cell r="I183">
            <v>36167.992732107356</v>
          </cell>
          <cell r="J183">
            <v>56064005.534039609</v>
          </cell>
        </row>
        <row r="184">
          <cell r="C184" t="str">
            <v>Thi c«ng mè</v>
          </cell>
          <cell r="D184" t="str">
            <v>TB</v>
          </cell>
          <cell r="E184">
            <v>35000000</v>
          </cell>
          <cell r="F184">
            <v>35000000</v>
          </cell>
          <cell r="G184">
            <v>0</v>
          </cell>
          <cell r="H184">
            <v>0</v>
          </cell>
          <cell r="I184">
            <v>0</v>
          </cell>
          <cell r="J184">
            <v>35000000</v>
          </cell>
        </row>
        <row r="185">
          <cell r="C185" t="str">
            <v xml:space="preserve">8. Cäc BTCT (35x35)cm </v>
          </cell>
          <cell r="D185" t="str">
            <v>md</v>
          </cell>
          <cell r="E185">
            <v>360</v>
          </cell>
          <cell r="F185">
            <v>400000</v>
          </cell>
          <cell r="G185">
            <v>144000000</v>
          </cell>
          <cell r="H185">
            <v>400000</v>
          </cell>
          <cell r="I185">
            <v>400000</v>
          </cell>
          <cell r="J185">
            <v>144000000</v>
          </cell>
        </row>
        <row r="186">
          <cell r="C186" t="str">
            <v>9. H¹ng môc kh¸c</v>
          </cell>
          <cell r="D186" t="str">
            <v>TB</v>
          </cell>
          <cell r="E186">
            <v>0</v>
          </cell>
          <cell r="F186">
            <v>30000000</v>
          </cell>
          <cell r="G186">
            <v>0</v>
          </cell>
          <cell r="H186">
            <v>30000000</v>
          </cell>
          <cell r="I186">
            <v>0</v>
          </cell>
          <cell r="J186">
            <v>30000000</v>
          </cell>
        </row>
        <row r="187">
          <cell r="C187" t="str">
            <v>§¾p ®Êt ®ª quai</v>
          </cell>
          <cell r="D187" t="str">
            <v>m3</v>
          </cell>
          <cell r="E187">
            <v>54.32</v>
          </cell>
          <cell r="F187">
            <v>0</v>
          </cell>
          <cell r="G187">
            <v>29528.04</v>
          </cell>
          <cell r="H187">
            <v>0</v>
          </cell>
          <cell r="I187">
            <v>137828.35964320746</v>
          </cell>
          <cell r="J187">
            <v>7486836.4958190294</v>
          </cell>
        </row>
        <row r="188">
          <cell r="C188" t="str">
            <v>M¸y b¬m n­íc</v>
          </cell>
          <cell r="D188" t="str">
            <v>Ca</v>
          </cell>
          <cell r="E188">
            <v>30</v>
          </cell>
          <cell r="F188">
            <v>0</v>
          </cell>
          <cell r="G188">
            <v>0</v>
          </cell>
          <cell r="H188">
            <v>466499</v>
          </cell>
          <cell r="I188">
            <v>625657.55711489427</v>
          </cell>
          <cell r="J188">
            <v>18769726.713446829</v>
          </cell>
        </row>
        <row r="189">
          <cell r="C189" t="str">
            <v>Mua vµ l¾p ®Æt biÓn b¸o ®­êng bé</v>
          </cell>
          <cell r="D189" t="str">
            <v>Bé</v>
          </cell>
          <cell r="E189">
            <v>4</v>
          </cell>
          <cell r="F189">
            <v>594310.03418620001</v>
          </cell>
          <cell r="G189">
            <v>9170.9856</v>
          </cell>
          <cell r="H189">
            <v>2246.2963200000004</v>
          </cell>
          <cell r="I189">
            <v>860000</v>
          </cell>
          <cell r="J189">
            <v>3440000</v>
          </cell>
        </row>
        <row r="190">
          <cell r="C190" t="str">
            <v>10. Ph¸ dì cÇu cò</v>
          </cell>
          <cell r="D190">
            <v>28093660.225139789</v>
          </cell>
          <cell r="E190">
            <v>28093660.225139789</v>
          </cell>
          <cell r="F190">
            <v>0</v>
          </cell>
          <cell r="G190">
            <v>0</v>
          </cell>
          <cell r="H190">
            <v>0</v>
          </cell>
          <cell r="I190">
            <v>0</v>
          </cell>
          <cell r="J190">
            <v>28093660.225139789</v>
          </cell>
        </row>
        <row r="191">
          <cell r="C191" t="str">
            <v>§Ëp bá bª t«ng cÇu cò</v>
          </cell>
          <cell r="D191" t="str">
            <v>m3</v>
          </cell>
          <cell r="E191">
            <v>28.46</v>
          </cell>
          <cell r="F191">
            <v>0</v>
          </cell>
          <cell r="G191">
            <v>68671.7</v>
          </cell>
          <cell r="H191">
            <v>0</v>
          </cell>
          <cell r="I191">
            <v>267116.37946255063</v>
          </cell>
          <cell r="J191">
            <v>7602132.159504191</v>
          </cell>
        </row>
        <row r="192">
          <cell r="C192" t="str">
            <v>§Ëp bá ®¸ héc x©y cò</v>
          </cell>
          <cell r="D192" t="str">
            <v>m3</v>
          </cell>
          <cell r="E192">
            <v>132.30000000000001</v>
          </cell>
          <cell r="F192">
            <v>0</v>
          </cell>
          <cell r="G192">
            <v>22208.720000000001</v>
          </cell>
          <cell r="H192">
            <v>0</v>
          </cell>
          <cell r="I192">
            <v>86386.573783633401</v>
          </cell>
          <cell r="J192">
            <v>11428943.7115747</v>
          </cell>
        </row>
        <row r="193">
          <cell r="C193" t="str">
            <v>Th¸o dì thÐp cÇu cò</v>
          </cell>
          <cell r="D193" t="str">
            <v>TÊn</v>
          </cell>
          <cell r="E193">
            <v>4.71</v>
          </cell>
          <cell r="F193">
            <v>215999.99999999997</v>
          </cell>
          <cell r="G193">
            <v>218652</v>
          </cell>
          <cell r="H193">
            <v>543277.45000000007</v>
          </cell>
          <cell r="I193">
            <v>1924115.5741105948</v>
          </cell>
          <cell r="J193">
            <v>9062584.3540609013</v>
          </cell>
        </row>
        <row r="194">
          <cell r="C194" t="str">
            <v>11. TuyÕn tr¸nh</v>
          </cell>
          <cell r="D194">
            <v>0</v>
          </cell>
          <cell r="E194">
            <v>348720689.6265291</v>
          </cell>
          <cell r="F194">
            <v>0</v>
          </cell>
          <cell r="G194">
            <v>348720689.6265291</v>
          </cell>
          <cell r="H194">
            <v>0</v>
          </cell>
          <cell r="I194">
            <v>0</v>
          </cell>
          <cell r="J194">
            <v>348720689.6265291</v>
          </cell>
        </row>
        <row r="195">
          <cell r="C195" t="str">
            <v>DÇm I500 lµm cÇu t¹m</v>
          </cell>
          <cell r="D195" t="str">
            <v>TÊn</v>
          </cell>
          <cell r="E195">
            <v>7.5359999999999996</v>
          </cell>
          <cell r="F195">
            <v>999886.30761904758</v>
          </cell>
          <cell r="G195">
            <v>346912.49600000004</v>
          </cell>
          <cell r="H195">
            <v>446151.53</v>
          </cell>
          <cell r="I195">
            <v>3623924.8854130441</v>
          </cell>
          <cell r="J195">
            <v>27309897.936472699</v>
          </cell>
        </row>
        <row r="196">
          <cell r="C196" t="str">
            <v>L¾p dùng vµ th¸o dì cÇu t¹m</v>
          </cell>
          <cell r="D196" t="str">
            <v>TÊn</v>
          </cell>
          <cell r="E196">
            <v>7.5359999999999996</v>
          </cell>
          <cell r="F196">
            <v>278999.99999999994</v>
          </cell>
          <cell r="G196">
            <v>218652</v>
          </cell>
          <cell r="H196">
            <v>543277.45000000007</v>
          </cell>
          <cell r="I196">
            <v>2200391.9957527202</v>
          </cell>
          <cell r="J196">
            <v>16582154.079992497</v>
          </cell>
        </row>
        <row r="197">
          <cell r="C197" t="str">
            <v>L¾p ®Æt vµ th¸o dì rä ®¸</v>
          </cell>
          <cell r="D197" t="str">
            <v>Rä</v>
          </cell>
          <cell r="E197">
            <v>140</v>
          </cell>
          <cell r="F197">
            <v>167311.23357142857</v>
          </cell>
          <cell r="G197">
            <v>63119.520000000004</v>
          </cell>
          <cell r="H197">
            <v>0</v>
          </cell>
          <cell r="I197">
            <v>498735.7040999615</v>
          </cell>
          <cell r="J197">
            <v>69822998.573994607</v>
          </cell>
        </row>
        <row r="198">
          <cell r="C198" t="str">
            <v xml:space="preserve">§¾p ®Êt nÒn ®­êng </v>
          </cell>
          <cell r="D198" t="str">
            <v>m3</v>
          </cell>
          <cell r="E198">
            <v>3240</v>
          </cell>
          <cell r="F198">
            <v>5714.2857142857138</v>
          </cell>
          <cell r="G198">
            <v>6287.7246742857133</v>
          </cell>
          <cell r="H198">
            <v>16215.547368</v>
          </cell>
          <cell r="I198">
            <v>60797.097711059716</v>
          </cell>
          <cell r="J198">
            <v>196982596.58383349</v>
          </cell>
        </row>
        <row r="199">
          <cell r="C199" t="str">
            <v>Mãng cÊp phèi ®¸ d¨m lo¹i 1</v>
          </cell>
          <cell r="D199" t="str">
            <v>m3</v>
          </cell>
          <cell r="E199">
            <v>148.5</v>
          </cell>
          <cell r="F199">
            <v>211603.89028571427</v>
          </cell>
          <cell r="G199">
            <v>675.13600000000008</v>
          </cell>
          <cell r="H199">
            <v>7602.8820839999989</v>
          </cell>
          <cell r="I199">
            <v>256047.42392078004</v>
          </cell>
          <cell r="J199">
            <v>38023042.452235833</v>
          </cell>
        </row>
        <row r="200">
          <cell r="C200" t="str">
            <v>cÇu khe thê km401+362.66</v>
          </cell>
          <cell r="D200">
            <v>1659700711.0894449</v>
          </cell>
          <cell r="E200">
            <v>1659700711.0894449</v>
          </cell>
          <cell r="F200">
            <v>0</v>
          </cell>
          <cell r="G200">
            <v>0</v>
          </cell>
          <cell r="H200">
            <v>0</v>
          </cell>
          <cell r="I200">
            <v>0</v>
          </cell>
          <cell r="J200">
            <v>1659700711.0894449</v>
          </cell>
        </row>
        <row r="201">
          <cell r="C201" t="str">
            <v>1. DÇm b¶n BTCT D¦L L=9m</v>
          </cell>
          <cell r="D201">
            <v>333000000</v>
          </cell>
          <cell r="E201">
            <v>333000000</v>
          </cell>
          <cell r="F201">
            <v>0</v>
          </cell>
          <cell r="G201">
            <v>0</v>
          </cell>
          <cell r="H201">
            <v>0</v>
          </cell>
          <cell r="I201">
            <v>0</v>
          </cell>
          <cell r="J201">
            <v>333000000</v>
          </cell>
        </row>
        <row r="202">
          <cell r="C202" t="str">
            <v>DÇm b¶n BTCT D¦L L=9m</v>
          </cell>
          <cell r="D202" t="str">
            <v>DÇm</v>
          </cell>
          <cell r="E202">
            <v>9</v>
          </cell>
          <cell r="F202" t="e">
            <v>#N/A</v>
          </cell>
          <cell r="G202" t="e">
            <v>#N/A</v>
          </cell>
          <cell r="H202" t="e">
            <v>#N/A</v>
          </cell>
          <cell r="I202">
            <v>25000000</v>
          </cell>
          <cell r="J202">
            <v>225000000</v>
          </cell>
        </row>
        <row r="203">
          <cell r="C203" t="str">
            <v>Lao l¾p dÇm b¶n BTCT D¦L L=9m</v>
          </cell>
          <cell r="D203" t="str">
            <v>DÇm</v>
          </cell>
          <cell r="E203">
            <v>9</v>
          </cell>
          <cell r="F203" t="e">
            <v>#N/A</v>
          </cell>
          <cell r="G203" t="e">
            <v>#N/A</v>
          </cell>
          <cell r="H203" t="e">
            <v>#N/A</v>
          </cell>
          <cell r="I203">
            <v>12000000</v>
          </cell>
          <cell r="J203">
            <v>108000000</v>
          </cell>
        </row>
        <row r="204">
          <cell r="C204" t="str">
            <v>2. Líp phñ mÆt cÇu</v>
          </cell>
          <cell r="D204">
            <v>0</v>
          </cell>
          <cell r="E204">
            <v>18106924.370404184</v>
          </cell>
          <cell r="F204">
            <v>0</v>
          </cell>
          <cell r="G204">
            <v>18106924.370404184</v>
          </cell>
          <cell r="H204">
            <v>0</v>
          </cell>
          <cell r="I204">
            <v>0</v>
          </cell>
          <cell r="J204">
            <v>18106924.370404184</v>
          </cell>
        </row>
        <row r="205">
          <cell r="C205" t="str">
            <v>Bª t«ng t¹o dèc M300</v>
          </cell>
          <cell r="D205" t="str">
            <v>m3</v>
          </cell>
          <cell r="E205">
            <v>7.7</v>
          </cell>
          <cell r="F205">
            <v>574369.22931885719</v>
          </cell>
          <cell r="G205">
            <v>40910.799999999996</v>
          </cell>
          <cell r="H205">
            <v>12642.59325</v>
          </cell>
          <cell r="I205">
            <v>983321.19550532626</v>
          </cell>
          <cell r="J205">
            <v>7571573.2053910121</v>
          </cell>
        </row>
        <row r="206">
          <cell r="C206" t="str">
            <v>BTN h¹t mÞn dµy 5cm</v>
          </cell>
          <cell r="D206" t="str">
            <v>m2</v>
          </cell>
          <cell r="E206">
            <v>72</v>
          </cell>
          <cell r="F206">
            <v>42468.434871299731</v>
          </cell>
          <cell r="G206">
            <v>329.74254000000002</v>
          </cell>
          <cell r="H206">
            <v>2021.9958464000001</v>
          </cell>
          <cell r="I206">
            <v>57176.14270663201</v>
          </cell>
          <cell r="J206">
            <v>4116682.2748775049</v>
          </cell>
        </row>
        <row r="207">
          <cell r="C207" t="str">
            <v>Cèt thÐp c¸c lo¹i</v>
          </cell>
          <cell r="D207" t="str">
            <v>TÊn</v>
          </cell>
          <cell r="E207">
            <v>0.92300000000000004</v>
          </cell>
          <cell r="F207">
            <v>4911215.3371428577</v>
          </cell>
          <cell r="G207">
            <v>159406.01</v>
          </cell>
          <cell r="H207">
            <v>99583.053999999989</v>
          </cell>
          <cell r="I207">
            <v>6954137.4757699519</v>
          </cell>
          <cell r="J207">
            <v>6418668.8901356664</v>
          </cell>
        </row>
        <row r="208">
          <cell r="C208" t="str">
            <v>3. Lan can tay vÞn b»ng BTCT</v>
          </cell>
          <cell r="D208" t="str">
            <v>md</v>
          </cell>
          <cell r="E208">
            <v>41.88</v>
          </cell>
          <cell r="F208">
            <v>450000</v>
          </cell>
          <cell r="G208">
            <v>18846000</v>
          </cell>
          <cell r="H208">
            <v>450000</v>
          </cell>
          <cell r="I208">
            <v>450000</v>
          </cell>
          <cell r="J208">
            <v>18846000</v>
          </cell>
        </row>
        <row r="209">
          <cell r="C209" t="str">
            <v>4. B¶n dÉn KT(300x220x20)cm</v>
          </cell>
          <cell r="D209" t="str">
            <v>b¶n</v>
          </cell>
          <cell r="E209">
            <v>8</v>
          </cell>
          <cell r="F209">
            <v>2200000</v>
          </cell>
          <cell r="G209">
            <v>17600000</v>
          </cell>
          <cell r="H209">
            <v>2200000</v>
          </cell>
          <cell r="I209">
            <v>2200000</v>
          </cell>
          <cell r="J209">
            <v>17600000</v>
          </cell>
        </row>
        <row r="210">
          <cell r="C210" t="str">
            <v>5. MatÝt tÈm nhùa ®­êng</v>
          </cell>
          <cell r="D210" t="str">
            <v>m3</v>
          </cell>
          <cell r="E210">
            <v>0.18</v>
          </cell>
          <cell r="F210">
            <v>150000</v>
          </cell>
          <cell r="G210">
            <v>27000</v>
          </cell>
          <cell r="H210">
            <v>150000</v>
          </cell>
          <cell r="I210">
            <v>150000</v>
          </cell>
          <cell r="J210">
            <v>27000</v>
          </cell>
        </row>
        <row r="211">
          <cell r="C211" t="str">
            <v>6. T­êng hé lan mÒm</v>
          </cell>
          <cell r="D211" t="str">
            <v>md</v>
          </cell>
          <cell r="E211">
            <v>40</v>
          </cell>
          <cell r="F211">
            <v>450000</v>
          </cell>
          <cell r="G211">
            <v>18000000</v>
          </cell>
          <cell r="H211">
            <v>450000</v>
          </cell>
          <cell r="I211">
            <v>450000</v>
          </cell>
          <cell r="J211">
            <v>18000000</v>
          </cell>
        </row>
        <row r="212">
          <cell r="C212" t="str">
            <v>7. Mè cÇu</v>
          </cell>
          <cell r="D212">
            <v>0</v>
          </cell>
          <cell r="E212">
            <v>898913500.1734997</v>
          </cell>
          <cell r="F212">
            <v>0</v>
          </cell>
          <cell r="G212">
            <v>898913500.1734997</v>
          </cell>
          <cell r="H212">
            <v>0</v>
          </cell>
          <cell r="I212">
            <v>0</v>
          </cell>
          <cell r="J212">
            <v>898913500.1734997</v>
          </cell>
        </row>
        <row r="213">
          <cell r="C213" t="str">
            <v>Bª t«ng M300</v>
          </cell>
          <cell r="D213" t="str">
            <v>m3</v>
          </cell>
          <cell r="E213">
            <v>254.56</v>
          </cell>
          <cell r="F213">
            <v>563323.6672165714</v>
          </cell>
          <cell r="G213">
            <v>83931.68</v>
          </cell>
          <cell r="H213">
            <v>50524.219980000002</v>
          </cell>
          <cell r="I213">
            <v>1211661.7359944407</v>
          </cell>
          <cell r="J213">
            <v>308440611.51474482</v>
          </cell>
        </row>
        <row r="214">
          <cell r="C214" t="str">
            <v>Bª t«ng M250</v>
          </cell>
          <cell r="D214" t="str">
            <v>m3</v>
          </cell>
          <cell r="E214">
            <v>48.58</v>
          </cell>
          <cell r="F214">
            <v>467896.36724971433</v>
          </cell>
          <cell r="G214">
            <v>44651.040000000001</v>
          </cell>
          <cell r="H214">
            <v>50524.219980000002</v>
          </cell>
          <cell r="I214">
            <v>913830.47055423819</v>
          </cell>
          <cell r="J214">
            <v>44393884.259524889</v>
          </cell>
        </row>
        <row r="215">
          <cell r="C215" t="str">
            <v>Bª t«ng lãt mãng M100 ®¸ 4x6</v>
          </cell>
          <cell r="D215" t="str">
            <v>m3</v>
          </cell>
          <cell r="E215">
            <v>7.2</v>
          </cell>
          <cell r="F215">
            <v>261846.0050055357</v>
          </cell>
          <cell r="G215">
            <v>22898.699999999997</v>
          </cell>
          <cell r="H215">
            <v>12040.565000000001</v>
          </cell>
          <cell r="I215">
            <v>476409.41943829454</v>
          </cell>
          <cell r="J215">
            <v>3430147.8199557206</v>
          </cell>
        </row>
        <row r="216">
          <cell r="C216" t="str">
            <v>Cèt thÐp c¸c lo¹i</v>
          </cell>
          <cell r="D216" t="str">
            <v>TÊn</v>
          </cell>
          <cell r="E216">
            <v>21.219000000000001</v>
          </cell>
          <cell r="F216">
            <v>4932735.3371428577</v>
          </cell>
          <cell r="G216">
            <v>179831.68000000002</v>
          </cell>
          <cell r="H216">
            <v>210581.53</v>
          </cell>
          <cell r="I216">
            <v>7224454.8297665929</v>
          </cell>
          <cell r="J216">
            <v>153295707.03281733</v>
          </cell>
        </row>
        <row r="217">
          <cell r="C217" t="str">
            <v>§¸ héc x©y tø nãn M100</v>
          </cell>
          <cell r="D217" t="str">
            <v>m3</v>
          </cell>
          <cell r="E217">
            <v>81</v>
          </cell>
          <cell r="F217">
            <v>278810.8254982286</v>
          </cell>
          <cell r="G217">
            <v>35358.619999999995</v>
          </cell>
          <cell r="H217">
            <v>0</v>
          </cell>
          <cell r="I217">
            <v>488783.70716064883</v>
          </cell>
          <cell r="J217">
            <v>39591480.280012555</v>
          </cell>
        </row>
        <row r="218">
          <cell r="C218" t="str">
            <v>§¸ héc x©y taluy v÷a M100</v>
          </cell>
          <cell r="D218" t="str">
            <v>m3</v>
          </cell>
          <cell r="E218">
            <v>37.5</v>
          </cell>
          <cell r="F218">
            <v>248531.96105274287</v>
          </cell>
          <cell r="G218">
            <v>31998.09</v>
          </cell>
          <cell r="H218">
            <v>0</v>
          </cell>
          <cell r="I218">
            <v>437566.59880956577</v>
          </cell>
          <cell r="J218">
            <v>16408747.455358716</v>
          </cell>
        </row>
        <row r="219">
          <cell r="C219" t="str">
            <v>§¸ héc x©y v÷a M100 gia cè lßng cÇu</v>
          </cell>
          <cell r="D219" t="str">
            <v>m3</v>
          </cell>
          <cell r="E219">
            <v>67.03</v>
          </cell>
          <cell r="F219">
            <v>248531.96105274287</v>
          </cell>
          <cell r="G219">
            <v>30390.880000000001</v>
          </cell>
          <cell r="H219">
            <v>0</v>
          </cell>
          <cell r="I219">
            <v>437566.59880956577</v>
          </cell>
          <cell r="J219">
            <v>29330089.118205193</v>
          </cell>
        </row>
        <row r="220">
          <cell r="C220" t="str">
            <v>§¸ héc x©y mãng, ch©n khay M100</v>
          </cell>
          <cell r="D220" t="str">
            <v>m3</v>
          </cell>
          <cell r="E220">
            <v>84.54</v>
          </cell>
          <cell r="F220">
            <v>248531.96105274287</v>
          </cell>
          <cell r="G220">
            <v>27907.01</v>
          </cell>
          <cell r="H220">
            <v>0</v>
          </cell>
          <cell r="I220">
            <v>421653.28258626495</v>
          </cell>
          <cell r="J220">
            <v>35646568.509842843</v>
          </cell>
        </row>
        <row r="221">
          <cell r="C221" t="str">
            <v xml:space="preserve">D¨m s¹n ®Öm </v>
          </cell>
          <cell r="D221" t="str">
            <v>m3</v>
          </cell>
          <cell r="E221">
            <v>79.849999999999994</v>
          </cell>
          <cell r="F221">
            <v>135855.41509523807</v>
          </cell>
          <cell r="G221">
            <v>30115.26</v>
          </cell>
          <cell r="H221">
            <v>0</v>
          </cell>
          <cell r="I221">
            <v>288292.40124649595</v>
          </cell>
          <cell r="J221">
            <v>23020148.239532702</v>
          </cell>
        </row>
        <row r="222">
          <cell r="C222" t="str">
            <v xml:space="preserve">§µo mãng ®Êt cÊp 3 </v>
          </cell>
          <cell r="D222" t="str">
            <v>m3</v>
          </cell>
          <cell r="E222">
            <v>2658.67</v>
          </cell>
          <cell r="F222">
            <v>0</v>
          </cell>
          <cell r="G222">
            <v>5890.0582800000002</v>
          </cell>
          <cell r="H222">
            <v>2404.6233119999997</v>
          </cell>
          <cell r="I222">
            <v>26458.435658106639</v>
          </cell>
          <cell r="J222">
            <v>70344249.131138384</v>
          </cell>
        </row>
        <row r="223">
          <cell r="C223" t="str">
            <v>§¾p ®Êt cÊp 3</v>
          </cell>
          <cell r="D223" t="str">
            <v>m3</v>
          </cell>
          <cell r="E223">
            <v>3069.34</v>
          </cell>
          <cell r="F223">
            <v>0</v>
          </cell>
          <cell r="G223">
            <v>9298.26</v>
          </cell>
          <cell r="H223">
            <v>0</v>
          </cell>
          <cell r="I223">
            <v>36167.992732107356</v>
          </cell>
          <cell r="J223">
            <v>111011866.8123664</v>
          </cell>
        </row>
        <row r="224">
          <cell r="C224" t="str">
            <v>Thi c«ng mè</v>
          </cell>
          <cell r="D224" t="str">
            <v>TB</v>
          </cell>
          <cell r="E224">
            <v>64000000</v>
          </cell>
          <cell r="F224">
            <v>64000000</v>
          </cell>
          <cell r="G224">
            <v>0</v>
          </cell>
          <cell r="H224">
            <v>0</v>
          </cell>
          <cell r="I224">
            <v>0</v>
          </cell>
          <cell r="J224">
            <v>64000000</v>
          </cell>
        </row>
        <row r="225">
          <cell r="C225" t="str">
            <v xml:space="preserve">8. Cäc BTCT (35x35)cm </v>
          </cell>
          <cell r="D225" t="str">
            <v>md</v>
          </cell>
          <cell r="E225">
            <v>288</v>
          </cell>
          <cell r="F225">
            <v>400000</v>
          </cell>
          <cell r="G225">
            <v>115200000</v>
          </cell>
          <cell r="H225">
            <v>400000</v>
          </cell>
          <cell r="I225">
            <v>400000</v>
          </cell>
          <cell r="J225">
            <v>115200000</v>
          </cell>
        </row>
        <row r="226">
          <cell r="C226" t="str">
            <v>9. H¹ng môc kh¸c</v>
          </cell>
          <cell r="D226" t="str">
            <v>TB</v>
          </cell>
          <cell r="E226">
            <v>0</v>
          </cell>
          <cell r="F226">
            <v>44000000</v>
          </cell>
          <cell r="G226">
            <v>0</v>
          </cell>
          <cell r="H226">
            <v>44000000</v>
          </cell>
          <cell r="I226">
            <v>0</v>
          </cell>
          <cell r="J226">
            <v>44000000</v>
          </cell>
        </row>
        <row r="227">
          <cell r="C227" t="str">
            <v>§¾p ®Êt ®ª quai</v>
          </cell>
          <cell r="D227" t="str">
            <v>m3</v>
          </cell>
          <cell r="E227">
            <v>85.6</v>
          </cell>
          <cell r="F227">
            <v>0</v>
          </cell>
          <cell r="G227">
            <v>29528.04</v>
          </cell>
          <cell r="H227">
            <v>0</v>
          </cell>
          <cell r="I227">
            <v>137828.35964320746</v>
          </cell>
          <cell r="J227">
            <v>11798107.585458558</v>
          </cell>
        </row>
        <row r="228">
          <cell r="C228" t="str">
            <v>M¸y b¬m n­íc</v>
          </cell>
          <cell r="D228" t="str">
            <v>Ca</v>
          </cell>
          <cell r="E228">
            <v>45</v>
          </cell>
          <cell r="F228">
            <v>0</v>
          </cell>
          <cell r="G228">
            <v>0</v>
          </cell>
          <cell r="H228">
            <v>466499</v>
          </cell>
          <cell r="I228">
            <v>625657.55711489427</v>
          </cell>
          <cell r="J228">
            <v>28154590.070170242</v>
          </cell>
        </row>
        <row r="229">
          <cell r="C229" t="str">
            <v>Mua vµ l¾p ®Æt biÓn b¸o ®­êng bé</v>
          </cell>
          <cell r="D229" t="str">
            <v>Bé</v>
          </cell>
          <cell r="E229">
            <v>4</v>
          </cell>
          <cell r="F229">
            <v>594310.03418620001</v>
          </cell>
          <cell r="G229">
            <v>9170.9856</v>
          </cell>
          <cell r="H229">
            <v>2246.2963200000004</v>
          </cell>
          <cell r="I229">
            <v>860000</v>
          </cell>
          <cell r="J229">
            <v>3440000</v>
          </cell>
        </row>
        <row r="230">
          <cell r="C230" t="str">
            <v>10. Ph¸ dì cÇu cò</v>
          </cell>
          <cell r="D230">
            <v>24667345.144283161</v>
          </cell>
          <cell r="E230">
            <v>24667345.144283161</v>
          </cell>
          <cell r="F230">
            <v>0</v>
          </cell>
          <cell r="G230">
            <v>0</v>
          </cell>
          <cell r="H230">
            <v>0</v>
          </cell>
          <cell r="I230">
            <v>0</v>
          </cell>
          <cell r="J230">
            <v>24667345.144283161</v>
          </cell>
        </row>
        <row r="231">
          <cell r="C231" t="str">
            <v>§Ëp bá bª t«ng cÇu cò</v>
          </cell>
          <cell r="D231" t="str">
            <v>m3</v>
          </cell>
          <cell r="E231">
            <v>43.06</v>
          </cell>
          <cell r="F231">
            <v>0</v>
          </cell>
          <cell r="G231">
            <v>68671.7</v>
          </cell>
          <cell r="H231">
            <v>0</v>
          </cell>
          <cell r="I231">
            <v>267116.37946255063</v>
          </cell>
          <cell r="J231">
            <v>11502031.29965743</v>
          </cell>
        </row>
        <row r="232">
          <cell r="C232" t="str">
            <v>§Ëp bá ®¸ héc x©y cò</v>
          </cell>
          <cell r="D232" t="str">
            <v>m3</v>
          </cell>
          <cell r="E232">
            <v>152.4</v>
          </cell>
          <cell r="F232">
            <v>0</v>
          </cell>
          <cell r="G232">
            <v>22208.720000000001</v>
          </cell>
          <cell r="H232">
            <v>0</v>
          </cell>
          <cell r="I232">
            <v>86386.573783633401</v>
          </cell>
          <cell r="J232">
            <v>13165313.84462573</v>
          </cell>
        </row>
        <row r="233">
          <cell r="C233" t="str">
            <v>11. TuyÕn tr¸nh</v>
          </cell>
          <cell r="D233">
            <v>0</v>
          </cell>
          <cell r="E233">
            <v>171339941.4012579</v>
          </cell>
          <cell r="F233">
            <v>0</v>
          </cell>
          <cell r="G233">
            <v>171339941.4012579</v>
          </cell>
          <cell r="H233">
            <v>0</v>
          </cell>
          <cell r="I233">
            <v>0</v>
          </cell>
          <cell r="J233">
            <v>171339941.4012579</v>
          </cell>
        </row>
        <row r="234">
          <cell r="C234" t="str">
            <v>DÇm I500 lµm cÇu t¹m</v>
          </cell>
          <cell r="D234" t="str">
            <v>TÊn</v>
          </cell>
          <cell r="E234">
            <v>7.5359999999999996</v>
          </cell>
          <cell r="F234">
            <v>999886.30761904758</v>
          </cell>
          <cell r="G234">
            <v>346912.49600000004</v>
          </cell>
          <cell r="H234">
            <v>446151.53</v>
          </cell>
          <cell r="I234">
            <v>3623924.8854130441</v>
          </cell>
          <cell r="J234">
            <v>27309897.936472699</v>
          </cell>
        </row>
        <row r="235">
          <cell r="C235" t="str">
            <v>L¾p dùng vµ th¸o dì cÇu t¹m</v>
          </cell>
          <cell r="D235" t="str">
            <v>TÊn</v>
          </cell>
          <cell r="E235">
            <v>7.5359999999999996</v>
          </cell>
          <cell r="F235">
            <v>278999.99999999994</v>
          </cell>
          <cell r="G235">
            <v>218652</v>
          </cell>
          <cell r="H235">
            <v>543277.45000000007</v>
          </cell>
          <cell r="I235">
            <v>2200391.9957527202</v>
          </cell>
          <cell r="J235">
            <v>16582154.079992497</v>
          </cell>
        </row>
        <row r="236">
          <cell r="C236" t="str">
            <v>L¾p ®Æt vµ th¸o dì rä ®¸</v>
          </cell>
          <cell r="D236" t="str">
            <v>Rä</v>
          </cell>
          <cell r="E236">
            <v>80</v>
          </cell>
          <cell r="F236">
            <v>167311.23357142857</v>
          </cell>
          <cell r="G236">
            <v>63119.520000000004</v>
          </cell>
          <cell r="H236">
            <v>0</v>
          </cell>
          <cell r="I236">
            <v>498735.7040999615</v>
          </cell>
          <cell r="J236">
            <v>39898856.327996917</v>
          </cell>
        </row>
        <row r="237">
          <cell r="C237" t="str">
            <v xml:space="preserve">§¾p ®Êt nÒn ®­êng </v>
          </cell>
          <cell r="D237" t="str">
            <v>m3</v>
          </cell>
          <cell r="E237">
            <v>1015.5</v>
          </cell>
          <cell r="F237">
            <v>5714.2857142857138</v>
          </cell>
          <cell r="G237">
            <v>6287.7246742857133</v>
          </cell>
          <cell r="H237">
            <v>16215.547368</v>
          </cell>
          <cell r="I237">
            <v>60797.097711059716</v>
          </cell>
          <cell r="J237">
            <v>61739452.725581139</v>
          </cell>
        </row>
        <row r="238">
          <cell r="C238" t="str">
            <v>Mãng cÊp phèi ®¸ d¨m lo¹i 1</v>
          </cell>
          <cell r="D238" t="str">
            <v>m3</v>
          </cell>
          <cell r="E238">
            <v>100.8</v>
          </cell>
          <cell r="F238">
            <v>211603.89028571427</v>
          </cell>
          <cell r="G238">
            <v>675.13600000000008</v>
          </cell>
          <cell r="H238">
            <v>7602.8820839999989</v>
          </cell>
          <cell r="I238">
            <v>256047.42392078004</v>
          </cell>
          <cell r="J238">
            <v>25809580.331214629</v>
          </cell>
        </row>
        <row r="239">
          <cell r="C239" t="str">
            <v>cÇu ®µ g©n km401+714.2</v>
          </cell>
          <cell r="D239">
            <v>1732650642.6747282</v>
          </cell>
          <cell r="E239">
            <v>1732650642.6747282</v>
          </cell>
          <cell r="F239">
            <v>0</v>
          </cell>
          <cell r="G239">
            <v>0</v>
          </cell>
          <cell r="H239">
            <v>0</v>
          </cell>
          <cell r="I239">
            <v>0</v>
          </cell>
          <cell r="J239">
            <v>1732650642.6747282</v>
          </cell>
        </row>
        <row r="240">
          <cell r="C240" t="str">
            <v>1. DÇm BTCT th­êng L=18m</v>
          </cell>
          <cell r="D240" t="str">
            <v>m3</v>
          </cell>
          <cell r="E240">
            <v>152.4</v>
          </cell>
          <cell r="F240">
            <v>0</v>
          </cell>
          <cell r="G240">
            <v>22208.720000000001</v>
          </cell>
          <cell r="H240">
            <v>0</v>
          </cell>
          <cell r="I240">
            <v>86386.573783633401</v>
          </cell>
          <cell r="J240">
            <v>371000000</v>
          </cell>
        </row>
        <row r="241">
          <cell r="C241" t="str">
            <v>DÇm BTCT th­êng L=18m</v>
          </cell>
          <cell r="D241" t="str">
            <v>DÇm</v>
          </cell>
          <cell r="E241">
            <v>5</v>
          </cell>
          <cell r="F241" t="e">
            <v>#N/A</v>
          </cell>
          <cell r="G241" t="e">
            <v>#N/A</v>
          </cell>
          <cell r="H241" t="e">
            <v>#N/A</v>
          </cell>
          <cell r="I241">
            <v>50000000</v>
          </cell>
          <cell r="J241">
            <v>250000000</v>
          </cell>
        </row>
        <row r="242">
          <cell r="C242" t="str">
            <v>Lao l¾p dÇm BTCT th­êng  L=18m</v>
          </cell>
          <cell r="D242" t="str">
            <v>DÇm</v>
          </cell>
          <cell r="E242">
            <v>5</v>
          </cell>
          <cell r="F242" t="e">
            <v>#N/A</v>
          </cell>
          <cell r="G242" t="e">
            <v>#N/A</v>
          </cell>
          <cell r="H242" t="e">
            <v>#N/A</v>
          </cell>
          <cell r="I242">
            <v>20000000</v>
          </cell>
          <cell r="J242">
            <v>100000000</v>
          </cell>
        </row>
        <row r="243">
          <cell r="C243" t="str">
            <v>Mua vµ l¾p ®Æt gèi cÇu b»ng cao su</v>
          </cell>
          <cell r="D243" t="str">
            <v>Gèi</v>
          </cell>
          <cell r="E243">
            <v>10</v>
          </cell>
          <cell r="F243">
            <v>1581785.4</v>
          </cell>
          <cell r="G243">
            <v>30683.100000000002</v>
          </cell>
          <cell r="H243">
            <v>0</v>
          </cell>
          <cell r="I243">
            <v>2100000</v>
          </cell>
          <cell r="J243">
            <v>21000000</v>
          </cell>
        </row>
        <row r="244">
          <cell r="C244" t="str">
            <v>2. Líp phñ mÆt cÇu</v>
          </cell>
          <cell r="D244">
            <v>0</v>
          </cell>
          <cell r="E244">
            <v>32407147.730140436</v>
          </cell>
          <cell r="F244">
            <v>0</v>
          </cell>
          <cell r="G244">
            <v>32407147.730140436</v>
          </cell>
          <cell r="H244">
            <v>0</v>
          </cell>
          <cell r="I244">
            <v>0</v>
          </cell>
          <cell r="J244">
            <v>32407147.730140436</v>
          </cell>
        </row>
        <row r="245">
          <cell r="C245" t="str">
            <v>Bª t«ng t¹o dèc M300</v>
          </cell>
          <cell r="D245" t="str">
            <v>m3</v>
          </cell>
          <cell r="E245">
            <v>14.4</v>
          </cell>
          <cell r="F245">
            <v>574369.22931885719</v>
          </cell>
          <cell r="G245">
            <v>40910.799999999996</v>
          </cell>
          <cell r="H245">
            <v>12642.59325</v>
          </cell>
          <cell r="I245">
            <v>983321.19550532626</v>
          </cell>
          <cell r="J245">
            <v>14159825.215276698</v>
          </cell>
        </row>
        <row r="246">
          <cell r="C246" t="str">
            <v>BTN h¹t mÞn dµy 5cm</v>
          </cell>
          <cell r="D246" t="str">
            <v>m2</v>
          </cell>
          <cell r="E246">
            <v>144</v>
          </cell>
          <cell r="F246">
            <v>42468.434871299731</v>
          </cell>
          <cell r="G246">
            <v>329.74254000000002</v>
          </cell>
          <cell r="H246">
            <v>2021.9958464000001</v>
          </cell>
          <cell r="I246">
            <v>57176.14270663201</v>
          </cell>
          <cell r="J246">
            <v>8233364.5497550098</v>
          </cell>
        </row>
        <row r="247">
          <cell r="C247" t="str">
            <v>Cèt thÐp c¸c lo¹i</v>
          </cell>
          <cell r="D247" t="str">
            <v>TÊn</v>
          </cell>
          <cell r="E247">
            <v>1.44</v>
          </cell>
          <cell r="F247">
            <v>4911215.3371428577</v>
          </cell>
          <cell r="G247">
            <v>159406.01</v>
          </cell>
          <cell r="H247">
            <v>99583.053999999989</v>
          </cell>
          <cell r="I247">
            <v>6954137.4757699519</v>
          </cell>
          <cell r="J247">
            <v>10013957.96510873</v>
          </cell>
        </row>
        <row r="248">
          <cell r="C248" t="str">
            <v>3. Lan can tay vÞn b»ng BTCT</v>
          </cell>
          <cell r="D248" t="str">
            <v>md</v>
          </cell>
          <cell r="E248">
            <v>60.36</v>
          </cell>
          <cell r="F248">
            <v>450000</v>
          </cell>
          <cell r="G248">
            <v>27162000</v>
          </cell>
          <cell r="H248">
            <v>450000</v>
          </cell>
          <cell r="I248">
            <v>450000</v>
          </cell>
          <cell r="J248">
            <v>27162000</v>
          </cell>
        </row>
        <row r="249">
          <cell r="C249" t="str">
            <v>4. B¶n dÉn KT(300x220x20)cm</v>
          </cell>
          <cell r="D249" t="str">
            <v>b¶n</v>
          </cell>
          <cell r="E249">
            <v>8</v>
          </cell>
          <cell r="F249">
            <v>2200000</v>
          </cell>
          <cell r="G249">
            <v>17600000</v>
          </cell>
          <cell r="H249">
            <v>2200000</v>
          </cell>
          <cell r="I249">
            <v>2200000</v>
          </cell>
          <cell r="J249">
            <v>17600000</v>
          </cell>
        </row>
        <row r="250">
          <cell r="C250" t="str">
            <v>5. Khe co d·n cao su</v>
          </cell>
          <cell r="D250" t="str">
            <v>md</v>
          </cell>
          <cell r="E250">
            <v>16</v>
          </cell>
          <cell r="F250">
            <v>2500000</v>
          </cell>
          <cell r="G250">
            <v>40000000</v>
          </cell>
          <cell r="H250">
            <v>2500000</v>
          </cell>
          <cell r="I250">
            <v>2500000</v>
          </cell>
          <cell r="J250">
            <v>40000000</v>
          </cell>
        </row>
        <row r="251">
          <cell r="C251" t="str">
            <v>6. T­êng hé lan mÒm</v>
          </cell>
          <cell r="D251" t="str">
            <v>md</v>
          </cell>
          <cell r="E251">
            <v>40</v>
          </cell>
          <cell r="F251">
            <v>450000</v>
          </cell>
          <cell r="G251">
            <v>18000000</v>
          </cell>
          <cell r="H251">
            <v>450000</v>
          </cell>
          <cell r="I251">
            <v>450000</v>
          </cell>
          <cell r="J251">
            <v>18000000</v>
          </cell>
        </row>
        <row r="252">
          <cell r="C252" t="str">
            <v>7. Mè cÇu</v>
          </cell>
          <cell r="D252">
            <v>0</v>
          </cell>
          <cell r="E252">
            <v>908724718.61787379</v>
          </cell>
          <cell r="F252">
            <v>0</v>
          </cell>
          <cell r="G252">
            <v>908724718.61787379</v>
          </cell>
          <cell r="H252">
            <v>0</v>
          </cell>
          <cell r="I252">
            <v>0</v>
          </cell>
          <cell r="J252">
            <v>908724718.61787379</v>
          </cell>
        </row>
        <row r="253">
          <cell r="C253" t="str">
            <v>Bª t«ng M300</v>
          </cell>
          <cell r="D253" t="str">
            <v>m3</v>
          </cell>
          <cell r="E253">
            <v>308.48</v>
          </cell>
          <cell r="F253">
            <v>563323.6672165714</v>
          </cell>
          <cell r="G253">
            <v>83931.68</v>
          </cell>
          <cell r="H253">
            <v>50524.219980000002</v>
          </cell>
          <cell r="I253">
            <v>1211661.7359944407</v>
          </cell>
          <cell r="J253">
            <v>373773412.31956512</v>
          </cell>
        </row>
        <row r="254">
          <cell r="C254" t="str">
            <v>Bª t«ng M250</v>
          </cell>
          <cell r="D254" t="str">
            <v>m3</v>
          </cell>
          <cell r="E254">
            <v>59.04</v>
          </cell>
          <cell r="F254">
            <v>467896.36724971433</v>
          </cell>
          <cell r="G254">
            <v>44651.040000000001</v>
          </cell>
          <cell r="H254">
            <v>50524.219980000002</v>
          </cell>
          <cell r="I254">
            <v>913830.47055423819</v>
          </cell>
          <cell r="J254">
            <v>53952550.981522225</v>
          </cell>
        </row>
        <row r="255">
          <cell r="C255" t="str">
            <v>Bª t«ng lãt mãng M100 ®¸ 4x6</v>
          </cell>
          <cell r="D255" t="str">
            <v>m3</v>
          </cell>
          <cell r="E255">
            <v>7.36</v>
          </cell>
          <cell r="F255">
            <v>261846.0050055357</v>
          </cell>
          <cell r="G255">
            <v>22898.699999999997</v>
          </cell>
          <cell r="H255">
            <v>12040.565000000001</v>
          </cell>
          <cell r="I255">
            <v>476409.41943829454</v>
          </cell>
          <cell r="J255">
            <v>3506373.3270658478</v>
          </cell>
        </row>
        <row r="256">
          <cell r="C256" t="str">
            <v>Cèt thÐp c¸c lo¹i</v>
          </cell>
          <cell r="D256" t="str">
            <v>TÊn</v>
          </cell>
          <cell r="E256">
            <v>25.73</v>
          </cell>
          <cell r="F256">
            <v>4932735.3371428577</v>
          </cell>
          <cell r="G256">
            <v>179831.68000000002</v>
          </cell>
          <cell r="H256">
            <v>210581.53</v>
          </cell>
          <cell r="I256">
            <v>7224454.8297665929</v>
          </cell>
          <cell r="J256">
            <v>185885222.76989445</v>
          </cell>
        </row>
        <row r="257">
          <cell r="C257" t="str">
            <v>§¸ héc x©y tø nãn M100</v>
          </cell>
          <cell r="D257" t="str">
            <v>m3</v>
          </cell>
          <cell r="E257">
            <v>59.35</v>
          </cell>
          <cell r="F257">
            <v>278810.8254982286</v>
          </cell>
          <cell r="G257">
            <v>35358.619999999995</v>
          </cell>
          <cell r="H257">
            <v>0</v>
          </cell>
          <cell r="I257">
            <v>488783.70716064883</v>
          </cell>
          <cell r="J257">
            <v>29009313.01998451</v>
          </cell>
        </row>
        <row r="258">
          <cell r="C258" t="str">
            <v>§¸ héc x©y taluy v÷a M100</v>
          </cell>
          <cell r="D258" t="str">
            <v>m3</v>
          </cell>
          <cell r="E258">
            <v>103.13</v>
          </cell>
          <cell r="F258">
            <v>248531.96105274287</v>
          </cell>
          <cell r="G258">
            <v>31998.09</v>
          </cell>
          <cell r="H258">
            <v>0</v>
          </cell>
          <cell r="I258">
            <v>437566.59880956577</v>
          </cell>
          <cell r="J258">
            <v>45126243.335230514</v>
          </cell>
        </row>
        <row r="259">
          <cell r="C259" t="str">
            <v>§¸ héc x©y mãng, ch©n khay M100</v>
          </cell>
          <cell r="D259" t="str">
            <v>m3</v>
          </cell>
          <cell r="E259">
            <v>74.22</v>
          </cell>
          <cell r="F259">
            <v>248531.96105274287</v>
          </cell>
          <cell r="G259">
            <v>27907.01</v>
          </cell>
          <cell r="H259">
            <v>0</v>
          </cell>
          <cell r="I259">
            <v>421653.28258626495</v>
          </cell>
          <cell r="J259">
            <v>31295106.633552585</v>
          </cell>
        </row>
        <row r="260">
          <cell r="C260" t="str">
            <v xml:space="preserve">D¨m s¹n ®Öm </v>
          </cell>
          <cell r="D260" t="str">
            <v>m3</v>
          </cell>
          <cell r="E260">
            <v>83.19</v>
          </cell>
          <cell r="F260">
            <v>135855.41509523807</v>
          </cell>
          <cell r="G260">
            <v>30115.26</v>
          </cell>
          <cell r="H260">
            <v>0</v>
          </cell>
          <cell r="I260">
            <v>288292.40124649595</v>
          </cell>
          <cell r="J260">
            <v>23983044.859695997</v>
          </cell>
        </row>
        <row r="261">
          <cell r="C261" t="str">
            <v xml:space="preserve">§µo mãng ®Êt cÊp 3 </v>
          </cell>
          <cell r="D261" t="str">
            <v>m3</v>
          </cell>
          <cell r="E261">
            <v>1201</v>
          </cell>
          <cell r="F261">
            <v>0</v>
          </cell>
          <cell r="G261">
            <v>5890.0582800000002</v>
          </cell>
          <cell r="H261">
            <v>2404.6233119999997</v>
          </cell>
          <cell r="I261">
            <v>26458.435658106639</v>
          </cell>
          <cell r="J261">
            <v>31776581.225386072</v>
          </cell>
        </row>
        <row r="262">
          <cell r="C262" t="str">
            <v>§¾p ®Êt cÊp 3</v>
          </cell>
          <cell r="D262" t="str">
            <v>m3</v>
          </cell>
          <cell r="E262">
            <v>1476.91</v>
          </cell>
          <cell r="F262">
            <v>0</v>
          </cell>
          <cell r="G262">
            <v>9298.26</v>
          </cell>
          <cell r="H262">
            <v>0</v>
          </cell>
          <cell r="I262">
            <v>36167.992732107356</v>
          </cell>
          <cell r="J262">
            <v>53416870.145976678</v>
          </cell>
        </row>
        <row r="263">
          <cell r="C263" t="str">
            <v>Thi c«ng mè</v>
          </cell>
          <cell r="D263" t="str">
            <v>TB</v>
          </cell>
          <cell r="E263">
            <v>77000000</v>
          </cell>
          <cell r="F263">
            <v>77000000</v>
          </cell>
          <cell r="G263">
            <v>0</v>
          </cell>
          <cell r="H263">
            <v>0</v>
          </cell>
          <cell r="I263">
            <v>0</v>
          </cell>
          <cell r="J263">
            <v>77000000</v>
          </cell>
        </row>
        <row r="264">
          <cell r="C264" t="str">
            <v xml:space="preserve">8. Cäc BTCT (35x35)cm </v>
          </cell>
          <cell r="D264" t="str">
            <v>md</v>
          </cell>
          <cell r="E264">
            <v>0</v>
          </cell>
          <cell r="F264">
            <v>400000</v>
          </cell>
          <cell r="G264">
            <v>0</v>
          </cell>
          <cell r="H264">
            <v>400000</v>
          </cell>
          <cell r="I264">
            <v>400000</v>
          </cell>
          <cell r="J264">
            <v>0</v>
          </cell>
        </row>
        <row r="265">
          <cell r="C265" t="str">
            <v>9. Ph¸ dì cÇu cò</v>
          </cell>
          <cell r="D265">
            <v>39762432.747345254</v>
          </cell>
          <cell r="E265">
            <v>39762432.747345254</v>
          </cell>
          <cell r="F265">
            <v>0</v>
          </cell>
          <cell r="G265">
            <v>0</v>
          </cell>
          <cell r="H265">
            <v>0</v>
          </cell>
          <cell r="I265">
            <v>0</v>
          </cell>
          <cell r="J265">
            <v>39762432.747345254</v>
          </cell>
        </row>
        <row r="266">
          <cell r="C266" t="str">
            <v>§Ëp bá bª t«ng cÇu cò</v>
          </cell>
          <cell r="D266" t="str">
            <v>m3</v>
          </cell>
          <cell r="E266">
            <v>96.03</v>
          </cell>
          <cell r="F266">
            <v>0</v>
          </cell>
          <cell r="G266">
            <v>68671.7</v>
          </cell>
          <cell r="H266">
            <v>0</v>
          </cell>
          <cell r="I266">
            <v>267116.37946255063</v>
          </cell>
          <cell r="J266">
            <v>25651185.919788737</v>
          </cell>
        </row>
        <row r="267">
          <cell r="C267" t="str">
            <v>§Ëp bá ®¸ héc x©y cò</v>
          </cell>
          <cell r="D267" t="str">
            <v>m3</v>
          </cell>
          <cell r="E267">
            <v>163.35</v>
          </cell>
          <cell r="F267">
            <v>0</v>
          </cell>
          <cell r="G267">
            <v>22208.720000000001</v>
          </cell>
          <cell r="H267">
            <v>0</v>
          </cell>
          <cell r="I267">
            <v>86386.573783633401</v>
          </cell>
          <cell r="J267">
            <v>14111246.827556515</v>
          </cell>
        </row>
        <row r="268">
          <cell r="C268" t="str">
            <v>10. H¹ng môc kh¸c</v>
          </cell>
          <cell r="D268" t="str">
            <v>TB</v>
          </cell>
          <cell r="E268">
            <v>3150</v>
          </cell>
          <cell r="F268">
            <v>5714.2857142857138</v>
          </cell>
          <cell r="G268">
            <v>6287.7246742857133</v>
          </cell>
          <cell r="H268">
            <v>16215.547368</v>
          </cell>
          <cell r="I268">
            <v>0</v>
          </cell>
          <cell r="J268">
            <v>60000000</v>
          </cell>
        </row>
        <row r="269">
          <cell r="C269" t="str">
            <v>§¾p ®Êt ®ª quai</v>
          </cell>
          <cell r="D269" t="str">
            <v>m3</v>
          </cell>
          <cell r="E269">
            <v>120</v>
          </cell>
          <cell r="F269">
            <v>0</v>
          </cell>
          <cell r="G269">
            <v>29528.04</v>
          </cell>
          <cell r="H269">
            <v>0</v>
          </cell>
          <cell r="I269">
            <v>137828.35964320746</v>
          </cell>
          <cell r="J269">
            <v>16539403.157184895</v>
          </cell>
        </row>
        <row r="270">
          <cell r="C270" t="str">
            <v>M¸y b¬m n­íc</v>
          </cell>
          <cell r="D270" t="str">
            <v>Ca</v>
          </cell>
          <cell r="E270">
            <v>54</v>
          </cell>
          <cell r="F270">
            <v>0</v>
          </cell>
          <cell r="G270">
            <v>0</v>
          </cell>
          <cell r="H270">
            <v>466499</v>
          </cell>
          <cell r="I270">
            <v>625657.55711489427</v>
          </cell>
          <cell r="J270">
            <v>33785508.084204294</v>
          </cell>
        </row>
        <row r="271">
          <cell r="C271" t="str">
            <v>Mua vµ l¾p ®Æt biÓn b¸o ®­êng bé</v>
          </cell>
          <cell r="D271" t="str">
            <v>Bé</v>
          </cell>
          <cell r="E271">
            <v>4</v>
          </cell>
          <cell r="F271">
            <v>594310.03418620001</v>
          </cell>
          <cell r="G271">
            <v>9170.9856</v>
          </cell>
          <cell r="H271">
            <v>2246.2963200000004</v>
          </cell>
          <cell r="I271">
            <v>860000</v>
          </cell>
          <cell r="J271">
            <v>3440000</v>
          </cell>
        </row>
        <row r="272">
          <cell r="C272" t="str">
            <v>11. TuyÕn tr¸nh</v>
          </cell>
          <cell r="D272">
            <v>0</v>
          </cell>
          <cell r="E272">
            <v>217994343.57936862</v>
          </cell>
          <cell r="F272">
            <v>0</v>
          </cell>
          <cell r="G272">
            <v>217994343.57936862</v>
          </cell>
          <cell r="H272">
            <v>0</v>
          </cell>
          <cell r="I272">
            <v>0</v>
          </cell>
          <cell r="J272">
            <v>217994343.57936862</v>
          </cell>
        </row>
        <row r="273">
          <cell r="C273" t="str">
            <v>DÇm I500 lµm cÇu t¹m</v>
          </cell>
          <cell r="D273" t="str">
            <v>TÊn</v>
          </cell>
          <cell r="E273">
            <v>7.5359999999999996</v>
          </cell>
          <cell r="F273">
            <v>999886.30761904758</v>
          </cell>
          <cell r="G273">
            <v>346912.49600000004</v>
          </cell>
          <cell r="H273">
            <v>446151.53</v>
          </cell>
          <cell r="I273">
            <v>3623924.8854130441</v>
          </cell>
          <cell r="J273">
            <v>27309897.936472699</v>
          </cell>
        </row>
        <row r="274">
          <cell r="C274" t="str">
            <v>L¾p dùng vµ th¸o dì cÇu t¹m</v>
          </cell>
          <cell r="D274" t="str">
            <v>TÊn</v>
          </cell>
          <cell r="E274">
            <v>7.5359999999999996</v>
          </cell>
          <cell r="F274">
            <v>278999.99999999994</v>
          </cell>
          <cell r="G274">
            <v>218652</v>
          </cell>
          <cell r="H274">
            <v>543277.45000000007</v>
          </cell>
          <cell r="I274">
            <v>2200391.9957527202</v>
          </cell>
          <cell r="J274">
            <v>16582154.079992497</v>
          </cell>
        </row>
        <row r="275">
          <cell r="C275" t="str">
            <v>L¾p ®Æt vµ th¸o dì rä ®¸</v>
          </cell>
          <cell r="D275" t="str">
            <v>Rä</v>
          </cell>
          <cell r="E275">
            <v>80</v>
          </cell>
          <cell r="F275">
            <v>167311.23357142857</v>
          </cell>
          <cell r="G275">
            <v>63119.520000000004</v>
          </cell>
          <cell r="H275">
            <v>0</v>
          </cell>
          <cell r="I275">
            <v>498735.7040999615</v>
          </cell>
          <cell r="J275">
            <v>39898856.327996917</v>
          </cell>
        </row>
        <row r="276">
          <cell r="C276" t="str">
            <v xml:space="preserve">§¾p ®Êt nÒn ®­êng </v>
          </cell>
          <cell r="D276" t="str">
            <v>m3</v>
          </cell>
          <cell r="E276">
            <v>1512.5</v>
          </cell>
          <cell r="F276">
            <v>5714.2857142857138</v>
          </cell>
          <cell r="G276">
            <v>6287.7246742857133</v>
          </cell>
          <cell r="H276">
            <v>16215.547368</v>
          </cell>
          <cell r="I276">
            <v>60797.097711059716</v>
          </cell>
          <cell r="J276">
            <v>91955610.287977815</v>
          </cell>
        </row>
        <row r="277">
          <cell r="C277" t="str">
            <v>Mãng cÊp phèi ®¸ d¨m lo¹i 1</v>
          </cell>
          <cell r="D277" t="str">
            <v>m3</v>
          </cell>
          <cell r="E277">
            <v>165</v>
          </cell>
          <cell r="F277">
            <v>211603.89028571427</v>
          </cell>
          <cell r="G277">
            <v>675.13600000000008</v>
          </cell>
          <cell r="H277">
            <v>7602.8820839999989</v>
          </cell>
          <cell r="I277">
            <v>256047.42392078004</v>
          </cell>
          <cell r="J277">
            <v>42247824.94692871</v>
          </cell>
        </row>
        <row r="278">
          <cell r="C278" t="str">
            <v>cÇu c©y b­ëi km402+955.62</v>
          </cell>
          <cell r="D278">
            <v>1687268738.1014953</v>
          </cell>
          <cell r="E278">
            <v>1687268738.1014953</v>
          </cell>
          <cell r="F278">
            <v>0</v>
          </cell>
          <cell r="G278">
            <v>0</v>
          </cell>
          <cell r="H278">
            <v>0</v>
          </cell>
          <cell r="I278">
            <v>0</v>
          </cell>
          <cell r="J278">
            <v>1687268738.1014953</v>
          </cell>
        </row>
        <row r="279">
          <cell r="C279" t="str">
            <v>1. DÇm BTCT th­êng L=12m</v>
          </cell>
          <cell r="D279">
            <v>271000000</v>
          </cell>
          <cell r="E279">
            <v>271000000</v>
          </cell>
          <cell r="F279">
            <v>0</v>
          </cell>
          <cell r="G279">
            <v>0</v>
          </cell>
          <cell r="H279">
            <v>0</v>
          </cell>
          <cell r="I279">
            <v>0</v>
          </cell>
          <cell r="J279">
            <v>271000000</v>
          </cell>
        </row>
        <row r="280">
          <cell r="C280" t="str">
            <v>DÇm BTCT th­êng L=12m</v>
          </cell>
          <cell r="D280" t="str">
            <v>DÇm</v>
          </cell>
          <cell r="E280">
            <v>5</v>
          </cell>
          <cell r="F280" t="e">
            <v>#N/A</v>
          </cell>
          <cell r="G280" t="e">
            <v>#N/A</v>
          </cell>
          <cell r="H280" t="e">
            <v>#N/A</v>
          </cell>
          <cell r="I280">
            <v>35000000</v>
          </cell>
          <cell r="J280">
            <v>175000000</v>
          </cell>
        </row>
        <row r="281">
          <cell r="C281" t="str">
            <v>Lao l¾p dÇm BTCT L=12m</v>
          </cell>
          <cell r="D281" t="str">
            <v>DÇm</v>
          </cell>
          <cell r="E281">
            <v>5</v>
          </cell>
          <cell r="F281" t="e">
            <v>#N/A</v>
          </cell>
          <cell r="G281" t="e">
            <v>#N/A</v>
          </cell>
          <cell r="H281" t="e">
            <v>#N/A</v>
          </cell>
          <cell r="I281">
            <v>15000000</v>
          </cell>
          <cell r="J281">
            <v>75000000</v>
          </cell>
        </row>
        <row r="282">
          <cell r="C282" t="str">
            <v>Mua vµ l¾p ®Æt gèi cÇu b»ng cao su</v>
          </cell>
          <cell r="D282" t="str">
            <v>Gèi</v>
          </cell>
          <cell r="E282">
            <v>10</v>
          </cell>
          <cell r="F282">
            <v>1581785.4</v>
          </cell>
          <cell r="G282">
            <v>30683.100000000002</v>
          </cell>
          <cell r="H282">
            <v>0</v>
          </cell>
          <cell r="I282">
            <v>2100000</v>
          </cell>
          <cell r="J282">
            <v>21000000</v>
          </cell>
        </row>
        <row r="283">
          <cell r="C283" t="str">
            <v>2. Líp phñ mÆt cÇu</v>
          </cell>
          <cell r="D283">
            <v>0</v>
          </cell>
          <cell r="E283">
            <v>21604765.15342696</v>
          </cell>
          <cell r="F283">
            <v>0</v>
          </cell>
          <cell r="G283">
            <v>21604765.15342696</v>
          </cell>
          <cell r="H283">
            <v>0</v>
          </cell>
          <cell r="I283">
            <v>0</v>
          </cell>
          <cell r="J283">
            <v>21604765.15342696</v>
          </cell>
        </row>
        <row r="284">
          <cell r="C284" t="str">
            <v>Bª t«ng t¹o dèc M300</v>
          </cell>
          <cell r="D284" t="str">
            <v>m3</v>
          </cell>
          <cell r="E284">
            <v>9.6</v>
          </cell>
          <cell r="F284">
            <v>574369.22931885719</v>
          </cell>
          <cell r="G284">
            <v>40910.799999999996</v>
          </cell>
          <cell r="H284">
            <v>12642.59325</v>
          </cell>
          <cell r="I284">
            <v>983321.19550532626</v>
          </cell>
          <cell r="J284">
            <v>9439883.4768511318</v>
          </cell>
        </row>
        <row r="285">
          <cell r="C285" t="str">
            <v>BTN h¹t mÞn dµy 5cm</v>
          </cell>
          <cell r="D285" t="str">
            <v>m2</v>
          </cell>
          <cell r="E285">
            <v>96</v>
          </cell>
          <cell r="F285">
            <v>42468.434871299731</v>
          </cell>
          <cell r="G285">
            <v>329.74254000000002</v>
          </cell>
          <cell r="H285">
            <v>2021.9958464000001</v>
          </cell>
          <cell r="I285">
            <v>57176.14270663201</v>
          </cell>
          <cell r="J285">
            <v>5488909.6998366732</v>
          </cell>
        </row>
        <row r="286">
          <cell r="C286" t="str">
            <v>Cèt thÐp c¸c lo¹i</v>
          </cell>
          <cell r="D286" t="str">
            <v>TÊn</v>
          </cell>
          <cell r="E286">
            <v>0.96</v>
          </cell>
          <cell r="F286">
            <v>4911215.3371428577</v>
          </cell>
          <cell r="G286">
            <v>159406.01</v>
          </cell>
          <cell r="H286">
            <v>99583.053999999989</v>
          </cell>
          <cell r="I286">
            <v>6954137.4757699519</v>
          </cell>
          <cell r="J286">
            <v>6675971.9767391533</v>
          </cell>
        </row>
        <row r="287">
          <cell r="C287" t="str">
            <v>3. Lan can tay vÞn b»ng BTCT</v>
          </cell>
          <cell r="D287" t="str">
            <v>md</v>
          </cell>
          <cell r="E287">
            <v>39.6</v>
          </cell>
          <cell r="F287">
            <v>450000</v>
          </cell>
          <cell r="G287">
            <v>17820000</v>
          </cell>
          <cell r="H287">
            <v>450000</v>
          </cell>
          <cell r="I287">
            <v>450000</v>
          </cell>
          <cell r="J287">
            <v>17820000</v>
          </cell>
        </row>
        <row r="288">
          <cell r="C288" t="str">
            <v>4. B¶n dÉn KT(300x220x20)cm</v>
          </cell>
          <cell r="D288" t="str">
            <v>b¶n</v>
          </cell>
          <cell r="E288">
            <v>8</v>
          </cell>
          <cell r="F288">
            <v>2200000</v>
          </cell>
          <cell r="G288">
            <v>17600000</v>
          </cell>
          <cell r="H288">
            <v>2200000</v>
          </cell>
          <cell r="I288">
            <v>2200000</v>
          </cell>
          <cell r="J288">
            <v>17600000</v>
          </cell>
        </row>
        <row r="289">
          <cell r="C289" t="str">
            <v>5. Khe co d·n cao su</v>
          </cell>
          <cell r="D289" t="str">
            <v>md</v>
          </cell>
          <cell r="E289">
            <v>16</v>
          </cell>
          <cell r="F289">
            <v>2500000</v>
          </cell>
          <cell r="G289">
            <v>40000000</v>
          </cell>
          <cell r="H289">
            <v>2500000</v>
          </cell>
          <cell r="I289">
            <v>2500000</v>
          </cell>
          <cell r="J289">
            <v>40000000</v>
          </cell>
        </row>
        <row r="290">
          <cell r="C290" t="str">
            <v>6. T­êng hé lan mÒm</v>
          </cell>
          <cell r="D290" t="str">
            <v>md</v>
          </cell>
          <cell r="E290">
            <v>40</v>
          </cell>
          <cell r="F290">
            <v>450000</v>
          </cell>
          <cell r="G290">
            <v>18000000</v>
          </cell>
          <cell r="H290">
            <v>450000</v>
          </cell>
          <cell r="I290">
            <v>450000</v>
          </cell>
          <cell r="J290">
            <v>18000000</v>
          </cell>
        </row>
        <row r="291">
          <cell r="C291" t="str">
            <v>7. Mè cÇu</v>
          </cell>
          <cell r="D291" t="str">
            <v>TÊn</v>
          </cell>
          <cell r="E291">
            <v>28.07</v>
          </cell>
          <cell r="F291">
            <v>4932735.3371428577</v>
          </cell>
          <cell r="G291">
            <v>179831.68000000002</v>
          </cell>
          <cell r="H291">
            <v>210581.53</v>
          </cell>
          <cell r="I291">
            <v>0</v>
          </cell>
          <cell r="J291">
            <v>987945824.96535063</v>
          </cell>
        </row>
        <row r="292">
          <cell r="C292" t="str">
            <v>Bª t«ng M300</v>
          </cell>
          <cell r="D292" t="str">
            <v>m3</v>
          </cell>
          <cell r="E292">
            <v>336.57</v>
          </cell>
          <cell r="F292">
            <v>563323.6672165714</v>
          </cell>
          <cell r="G292">
            <v>83931.68</v>
          </cell>
          <cell r="H292">
            <v>50524.219980000002</v>
          </cell>
          <cell r="I292">
            <v>1211661.7359944407</v>
          </cell>
          <cell r="J292">
            <v>407808990.4836489</v>
          </cell>
        </row>
        <row r="293">
          <cell r="C293" t="str">
            <v>Bª t«ng M250</v>
          </cell>
          <cell r="D293" t="str">
            <v>m3</v>
          </cell>
          <cell r="E293">
            <v>64.44</v>
          </cell>
          <cell r="F293">
            <v>467896.36724971433</v>
          </cell>
          <cell r="G293">
            <v>44651.040000000001</v>
          </cell>
          <cell r="H293">
            <v>50524.219980000002</v>
          </cell>
          <cell r="I293">
            <v>913830.47055423819</v>
          </cell>
          <cell r="J293">
            <v>58887235.522515103</v>
          </cell>
        </row>
        <row r="294">
          <cell r="C294" t="str">
            <v>Bª t«ng lãt mãng M100 ®¸ 4x6</v>
          </cell>
          <cell r="D294" t="str">
            <v>m3</v>
          </cell>
          <cell r="E294">
            <v>9.9</v>
          </cell>
          <cell r="F294">
            <v>261846.0050055357</v>
          </cell>
          <cell r="G294">
            <v>22898.699999999997</v>
          </cell>
          <cell r="H294">
            <v>12040.565000000001</v>
          </cell>
          <cell r="I294">
            <v>476409.41943829454</v>
          </cell>
          <cell r="J294">
            <v>4716453.2524391161</v>
          </cell>
        </row>
        <row r="295">
          <cell r="C295" t="str">
            <v>Cèt thÐp c¸c lo¹i</v>
          </cell>
          <cell r="D295" t="str">
            <v>TÊn</v>
          </cell>
          <cell r="E295">
            <v>28.07</v>
          </cell>
          <cell r="F295">
            <v>4932735.3371428577</v>
          </cell>
          <cell r="G295">
            <v>179831.68000000002</v>
          </cell>
          <cell r="H295">
            <v>210581.53</v>
          </cell>
          <cell r="I295">
            <v>7224454.8297665929</v>
          </cell>
          <cell r="J295">
            <v>202790447.07154825</v>
          </cell>
        </row>
        <row r="296">
          <cell r="C296" t="str">
            <v>§¸ héc x©y tø nãn M100</v>
          </cell>
          <cell r="D296" t="str">
            <v>m3</v>
          </cell>
          <cell r="E296">
            <v>34.1</v>
          </cell>
          <cell r="F296">
            <v>278810.8254982286</v>
          </cell>
          <cell r="G296">
            <v>35358.619999999995</v>
          </cell>
          <cell r="H296">
            <v>0</v>
          </cell>
          <cell r="I296">
            <v>488783.70716064883</v>
          </cell>
          <cell r="J296">
            <v>16667524.414178126</v>
          </cell>
        </row>
        <row r="297">
          <cell r="C297" t="str">
            <v>§¸ héc x©y taluy v÷a M100</v>
          </cell>
          <cell r="D297" t="str">
            <v>m3</v>
          </cell>
          <cell r="E297">
            <v>64.5</v>
          </cell>
          <cell r="F297">
            <v>248531.96105274287</v>
          </cell>
          <cell r="G297">
            <v>31998.09</v>
          </cell>
          <cell r="H297">
            <v>0</v>
          </cell>
          <cell r="I297">
            <v>437566.59880956577</v>
          </cell>
          <cell r="J297">
            <v>28223045.62321699</v>
          </cell>
        </row>
        <row r="298">
          <cell r="C298" t="str">
            <v>§¸ héc x©y mãng, ch©n khay M100</v>
          </cell>
          <cell r="D298" t="str">
            <v>m3</v>
          </cell>
          <cell r="E298">
            <v>70.709999999999994</v>
          </cell>
          <cell r="F298">
            <v>248531.96105274287</v>
          </cell>
          <cell r="G298">
            <v>27907.01</v>
          </cell>
          <cell r="H298">
            <v>0</v>
          </cell>
          <cell r="I298">
            <v>421653.28258626495</v>
          </cell>
          <cell r="J298">
            <v>29815103.611674793</v>
          </cell>
        </row>
        <row r="299">
          <cell r="C299" t="str">
            <v xml:space="preserve">D¨m s¹n ®Öm </v>
          </cell>
          <cell r="D299" t="str">
            <v>m3</v>
          </cell>
          <cell r="E299">
            <v>44.15</v>
          </cell>
          <cell r="F299">
            <v>135855.41509523807</v>
          </cell>
          <cell r="G299">
            <v>30115.26</v>
          </cell>
          <cell r="H299">
            <v>0</v>
          </cell>
          <cell r="I299">
            <v>288292.40124649595</v>
          </cell>
          <cell r="J299">
            <v>12728109.515032796</v>
          </cell>
        </row>
        <row r="300">
          <cell r="C300" t="str">
            <v xml:space="preserve">§µo mãng ®Êt cÊp 3 </v>
          </cell>
          <cell r="D300" t="str">
            <v>m3</v>
          </cell>
          <cell r="E300">
            <v>2155.56</v>
          </cell>
          <cell r="F300">
            <v>0</v>
          </cell>
          <cell r="G300">
            <v>5890.0582800000002</v>
          </cell>
          <cell r="H300">
            <v>2404.6233119999997</v>
          </cell>
          <cell r="I300">
            <v>26458.435658106639</v>
          </cell>
          <cell r="J300">
            <v>57032745.567188345</v>
          </cell>
        </row>
        <row r="301">
          <cell r="C301" t="str">
            <v>§¾p ®Êt cÊp 3</v>
          </cell>
          <cell r="D301" t="str">
            <v>m3</v>
          </cell>
          <cell r="E301">
            <v>2357.7800000000002</v>
          </cell>
          <cell r="F301">
            <v>0</v>
          </cell>
          <cell r="G301">
            <v>9298.26</v>
          </cell>
          <cell r="H301">
            <v>0</v>
          </cell>
          <cell r="I301">
            <v>36167.992732107356</v>
          </cell>
          <cell r="J301">
            <v>85276169.903908089</v>
          </cell>
        </row>
        <row r="302">
          <cell r="C302" t="str">
            <v>Thi c«ng mè</v>
          </cell>
          <cell r="D302" t="str">
            <v>TB</v>
          </cell>
          <cell r="E302">
            <v>84000000</v>
          </cell>
          <cell r="F302">
            <v>84000000</v>
          </cell>
          <cell r="G302">
            <v>0</v>
          </cell>
          <cell r="H302">
            <v>0</v>
          </cell>
          <cell r="I302">
            <v>0</v>
          </cell>
          <cell r="J302">
            <v>84000000</v>
          </cell>
        </row>
        <row r="303">
          <cell r="C303" t="str">
            <v xml:space="preserve">8. Cäc BTCT (35x35)cm </v>
          </cell>
          <cell r="D303" t="str">
            <v>md</v>
          </cell>
          <cell r="E303">
            <v>400000</v>
          </cell>
          <cell r="F303">
            <v>0</v>
          </cell>
          <cell r="G303">
            <v>400000</v>
          </cell>
          <cell r="H303">
            <v>0</v>
          </cell>
          <cell r="I303">
            <v>400000</v>
          </cell>
          <cell r="J303">
            <v>0</v>
          </cell>
        </row>
        <row r="304">
          <cell r="C304" t="str">
            <v>9. H¹ng môc kh¸c</v>
          </cell>
          <cell r="D304" t="str">
            <v>TB</v>
          </cell>
          <cell r="E304">
            <v>0</v>
          </cell>
          <cell r="F304">
            <v>21000000</v>
          </cell>
          <cell r="G304">
            <v>0</v>
          </cell>
          <cell r="H304">
            <v>21000000</v>
          </cell>
          <cell r="I304">
            <v>0</v>
          </cell>
          <cell r="J304">
            <v>21000000</v>
          </cell>
        </row>
        <row r="305">
          <cell r="C305" t="str">
            <v>§¾p ®Êt ®ª quai</v>
          </cell>
          <cell r="D305" t="str">
            <v>m3</v>
          </cell>
          <cell r="E305">
            <v>31.57</v>
          </cell>
          <cell r="F305">
            <v>0</v>
          </cell>
          <cell r="G305">
            <v>29528.04</v>
          </cell>
          <cell r="H305">
            <v>0</v>
          </cell>
          <cell r="I305">
            <v>137828.35964320746</v>
          </cell>
          <cell r="J305">
            <v>4351241.3139360594</v>
          </cell>
        </row>
        <row r="306">
          <cell r="C306" t="str">
            <v>M¸y b¬m n­íc</v>
          </cell>
          <cell r="D306" t="str">
            <v>Ca</v>
          </cell>
          <cell r="E306">
            <v>21</v>
          </cell>
          <cell r="F306">
            <v>0</v>
          </cell>
          <cell r="G306">
            <v>0</v>
          </cell>
          <cell r="H306">
            <v>466499</v>
          </cell>
          <cell r="I306">
            <v>625657.55711489427</v>
          </cell>
          <cell r="J306">
            <v>13138808.69941278</v>
          </cell>
        </row>
        <row r="307">
          <cell r="C307" t="str">
            <v>Mua vµ l¾p ®Æt biÓn b¸o ®­êng bé</v>
          </cell>
          <cell r="D307" t="str">
            <v>Bé</v>
          </cell>
          <cell r="E307">
            <v>4</v>
          </cell>
          <cell r="F307">
            <v>594310.03418620001</v>
          </cell>
          <cell r="G307">
            <v>9170.9856</v>
          </cell>
          <cell r="H307">
            <v>2246.2963200000004</v>
          </cell>
          <cell r="I307">
            <v>860000</v>
          </cell>
          <cell r="J307">
            <v>3440000</v>
          </cell>
        </row>
        <row r="308">
          <cell r="C308" t="str">
            <v>10. Ph¸ dì cÇu cò</v>
          </cell>
          <cell r="D308">
            <v>35379846.377317443</v>
          </cell>
          <cell r="E308">
            <v>35379846.377317443</v>
          </cell>
          <cell r="F308">
            <v>0</v>
          </cell>
          <cell r="G308">
            <v>0</v>
          </cell>
          <cell r="H308">
            <v>0</v>
          </cell>
          <cell r="I308">
            <v>0</v>
          </cell>
          <cell r="J308">
            <v>35379846.377317443</v>
          </cell>
        </row>
        <row r="309">
          <cell r="C309" t="str">
            <v>§Ëp bá bª t«ng cÇu cò</v>
          </cell>
          <cell r="D309" t="str">
            <v>m3</v>
          </cell>
          <cell r="E309">
            <v>38.909999999999997</v>
          </cell>
          <cell r="F309">
            <v>0</v>
          </cell>
          <cell r="G309">
            <v>68671.7</v>
          </cell>
          <cell r="H309">
            <v>0</v>
          </cell>
          <cell r="I309">
            <v>267116.37946255063</v>
          </cell>
          <cell r="J309">
            <v>10393498.324887844</v>
          </cell>
        </row>
        <row r="310">
          <cell r="C310" t="str">
            <v>§Ëp bá ®¸ héc x©y cò</v>
          </cell>
          <cell r="D310" t="str">
            <v>m3</v>
          </cell>
          <cell r="E310">
            <v>163.35</v>
          </cell>
          <cell r="F310">
            <v>0</v>
          </cell>
          <cell r="G310">
            <v>22208.720000000001</v>
          </cell>
          <cell r="H310">
            <v>0</v>
          </cell>
          <cell r="I310">
            <v>86386.573783633401</v>
          </cell>
          <cell r="J310">
            <v>14111246.827556515</v>
          </cell>
        </row>
        <row r="311">
          <cell r="C311" t="str">
            <v>Th¸o dì thÐp cÇu cò</v>
          </cell>
          <cell r="D311" t="str">
            <v>TÊn</v>
          </cell>
          <cell r="E311">
            <v>5.6519999999999992</v>
          </cell>
          <cell r="F311">
            <v>215999.99999999997</v>
          </cell>
          <cell r="G311">
            <v>218652</v>
          </cell>
          <cell r="H311">
            <v>543277.45000000007</v>
          </cell>
          <cell r="I311">
            <v>1924115.5741105948</v>
          </cell>
          <cell r="J311">
            <v>10875101.224873081</v>
          </cell>
        </row>
        <row r="312">
          <cell r="C312" t="str">
            <v>11. TuyÕn tr¸nh</v>
          </cell>
          <cell r="D312">
            <v>0</v>
          </cell>
          <cell r="E312">
            <v>256918301.60540026</v>
          </cell>
          <cell r="F312">
            <v>0</v>
          </cell>
          <cell r="G312">
            <v>256918301.60540026</v>
          </cell>
          <cell r="H312">
            <v>0</v>
          </cell>
          <cell r="I312">
            <v>0</v>
          </cell>
          <cell r="J312">
            <v>256918301.60540026</v>
          </cell>
        </row>
        <row r="313">
          <cell r="C313" t="str">
            <v>DÇm I500 lµm cÇu t¹m</v>
          </cell>
          <cell r="D313" t="str">
            <v>TÊn</v>
          </cell>
          <cell r="E313">
            <v>7.5359999999999996</v>
          </cell>
          <cell r="F313">
            <v>999886.30761904758</v>
          </cell>
          <cell r="G313">
            <v>346912.49600000004</v>
          </cell>
          <cell r="H313">
            <v>446151.53</v>
          </cell>
          <cell r="I313">
            <v>3623924.8854130441</v>
          </cell>
          <cell r="J313">
            <v>27309897.936472699</v>
          </cell>
        </row>
        <row r="314">
          <cell r="C314" t="str">
            <v>L¾p dùng vµ th¸o dì cÇu t¹m</v>
          </cell>
          <cell r="D314" t="str">
            <v>TÊn</v>
          </cell>
          <cell r="E314">
            <v>7.5359999999999996</v>
          </cell>
          <cell r="F314">
            <v>278999.99999999994</v>
          </cell>
          <cell r="G314">
            <v>218652</v>
          </cell>
          <cell r="H314">
            <v>543277.45000000007</v>
          </cell>
          <cell r="I314">
            <v>2200391.9957527202</v>
          </cell>
          <cell r="J314">
            <v>16582154.079992497</v>
          </cell>
        </row>
        <row r="315">
          <cell r="C315" t="str">
            <v>L¾p ®Æt vµ th¸o dì rä ®¸</v>
          </cell>
          <cell r="D315" t="str">
            <v>Rä</v>
          </cell>
          <cell r="E315">
            <v>64</v>
          </cell>
          <cell r="F315">
            <v>167311.23357142857</v>
          </cell>
          <cell r="G315">
            <v>63119.520000000004</v>
          </cell>
          <cell r="H315">
            <v>0</v>
          </cell>
          <cell r="I315">
            <v>498735.7040999615</v>
          </cell>
          <cell r="J315">
            <v>31919085.062397536</v>
          </cell>
        </row>
        <row r="316">
          <cell r="C316" t="str">
            <v xml:space="preserve">§¾p ®Êt nÒn ®­êng </v>
          </cell>
          <cell r="D316" t="str">
            <v>m3</v>
          </cell>
          <cell r="E316">
            <v>2145</v>
          </cell>
          <cell r="F316">
            <v>5714.2857142857138</v>
          </cell>
          <cell r="G316">
            <v>6287.7246742857133</v>
          </cell>
          <cell r="H316">
            <v>16215.547368</v>
          </cell>
          <cell r="I316">
            <v>60797.097711059716</v>
          </cell>
          <cell r="J316">
            <v>130409774.59022309</v>
          </cell>
        </row>
        <row r="317">
          <cell r="C317" t="str">
            <v>Mãng cÊp phèi ®¸ d¨m lo¹i 1</v>
          </cell>
          <cell r="D317" t="str">
            <v>m3</v>
          </cell>
          <cell r="E317">
            <v>198</v>
          </cell>
          <cell r="F317">
            <v>211603.89028571427</v>
          </cell>
          <cell r="G317">
            <v>675.13600000000008</v>
          </cell>
          <cell r="H317">
            <v>7602.8820839999989</v>
          </cell>
          <cell r="I317">
            <v>256047.42392078004</v>
          </cell>
          <cell r="J317">
            <v>50697389.936314449</v>
          </cell>
        </row>
        <row r="318">
          <cell r="C318" t="str">
            <v>cÇu nghiªng km407+682.2</v>
          </cell>
          <cell r="D318">
            <v>2531392571.695261</v>
          </cell>
          <cell r="E318">
            <v>2531392571.695261</v>
          </cell>
          <cell r="F318">
            <v>0</v>
          </cell>
          <cell r="G318">
            <v>0</v>
          </cell>
          <cell r="H318">
            <v>0</v>
          </cell>
          <cell r="I318">
            <v>0</v>
          </cell>
          <cell r="J318">
            <v>2531392571.695261</v>
          </cell>
        </row>
        <row r="319">
          <cell r="C319" t="str">
            <v>1. DÇm BTCT D¦L L=24m</v>
          </cell>
          <cell r="D319">
            <v>528800000</v>
          </cell>
          <cell r="E319">
            <v>528800000</v>
          </cell>
          <cell r="F319">
            <v>0</v>
          </cell>
          <cell r="G319">
            <v>0</v>
          </cell>
          <cell r="H319">
            <v>0</v>
          </cell>
          <cell r="I319">
            <v>0</v>
          </cell>
          <cell r="J319">
            <v>528800000</v>
          </cell>
        </row>
        <row r="320">
          <cell r="C320" t="str">
            <v>DÇm BTCT D¦L L=24m</v>
          </cell>
          <cell r="D320" t="str">
            <v>DÇm</v>
          </cell>
          <cell r="E320">
            <v>4</v>
          </cell>
          <cell r="F320" t="e">
            <v>#N/A</v>
          </cell>
          <cell r="G320" t="e">
            <v>#N/A</v>
          </cell>
          <cell r="H320" t="e">
            <v>#N/A</v>
          </cell>
          <cell r="I320">
            <v>100000000</v>
          </cell>
          <cell r="J320">
            <v>400000000</v>
          </cell>
        </row>
        <row r="321">
          <cell r="C321" t="str">
            <v>Lao l¾p dÇm BTCT D¦L L=24m</v>
          </cell>
          <cell r="D321" t="str">
            <v>DÇm</v>
          </cell>
          <cell r="E321">
            <v>4</v>
          </cell>
          <cell r="F321" t="e">
            <v>#N/A</v>
          </cell>
          <cell r="G321" t="e">
            <v>#N/A</v>
          </cell>
          <cell r="H321" t="e">
            <v>#N/A</v>
          </cell>
          <cell r="I321">
            <v>28000000</v>
          </cell>
          <cell r="J321">
            <v>112000000</v>
          </cell>
        </row>
        <row r="322">
          <cell r="C322" t="str">
            <v>Mua vµ l¾p ®Æt gèi cÇu b»ng cao su</v>
          </cell>
          <cell r="D322" t="str">
            <v>Gèi</v>
          </cell>
          <cell r="E322">
            <v>8</v>
          </cell>
          <cell r="F322">
            <v>1581785.4</v>
          </cell>
          <cell r="G322">
            <v>30683.100000000002</v>
          </cell>
          <cell r="H322">
            <v>0</v>
          </cell>
          <cell r="I322">
            <v>2100000</v>
          </cell>
          <cell r="J322">
            <v>16800000</v>
          </cell>
        </row>
        <row r="323">
          <cell r="C323" t="str">
            <v>2. Líp phñ mÆt cÇu</v>
          </cell>
          <cell r="D323">
            <v>0</v>
          </cell>
          <cell r="E323">
            <v>43209530.30685392</v>
          </cell>
          <cell r="F323">
            <v>0</v>
          </cell>
          <cell r="G323">
            <v>43209530.30685392</v>
          </cell>
          <cell r="H323">
            <v>0</v>
          </cell>
          <cell r="I323">
            <v>0</v>
          </cell>
          <cell r="J323">
            <v>43209530.30685392</v>
          </cell>
        </row>
        <row r="324">
          <cell r="C324" t="str">
            <v>Bª t«ng t¹o dèc M300</v>
          </cell>
          <cell r="D324" t="str">
            <v>m3</v>
          </cell>
          <cell r="E324">
            <v>19.2</v>
          </cell>
          <cell r="F324">
            <v>574369.22931885719</v>
          </cell>
          <cell r="G324">
            <v>40910.799999999996</v>
          </cell>
          <cell r="H324">
            <v>12642.59325</v>
          </cell>
          <cell r="I324">
            <v>983321.19550532626</v>
          </cell>
          <cell r="J324">
            <v>18879766.953702264</v>
          </cell>
        </row>
        <row r="325">
          <cell r="C325" t="str">
            <v>BTN h¹t mÞn dµy 5cm</v>
          </cell>
          <cell r="D325" t="str">
            <v>m2</v>
          </cell>
          <cell r="E325">
            <v>192</v>
          </cell>
          <cell r="F325">
            <v>42468.434871299731</v>
          </cell>
          <cell r="G325">
            <v>329.74254000000002</v>
          </cell>
          <cell r="H325">
            <v>2021.9958464000001</v>
          </cell>
          <cell r="I325">
            <v>57176.14270663201</v>
          </cell>
          <cell r="J325">
            <v>10977819.399673346</v>
          </cell>
        </row>
        <row r="326">
          <cell r="C326" t="str">
            <v>Cèt thÐp c¸c lo¹i</v>
          </cell>
          <cell r="D326" t="str">
            <v>TÊn</v>
          </cell>
          <cell r="E326">
            <v>1.92</v>
          </cell>
          <cell r="F326">
            <v>4911215.3371428577</v>
          </cell>
          <cell r="G326">
            <v>159406.01</v>
          </cell>
          <cell r="H326">
            <v>99583.053999999989</v>
          </cell>
          <cell r="I326">
            <v>6954137.4757699519</v>
          </cell>
          <cell r="J326">
            <v>13351943.953478307</v>
          </cell>
        </row>
        <row r="327">
          <cell r="C327" t="str">
            <v>3. Lan can tay vÞn b»ng BTCT</v>
          </cell>
          <cell r="D327" t="str">
            <v>md</v>
          </cell>
          <cell r="E327">
            <v>70.28</v>
          </cell>
          <cell r="F327">
            <v>450000</v>
          </cell>
          <cell r="G327">
            <v>31626000</v>
          </cell>
          <cell r="H327">
            <v>450000</v>
          </cell>
          <cell r="I327">
            <v>450000</v>
          </cell>
          <cell r="J327">
            <v>31626000</v>
          </cell>
        </row>
        <row r="328">
          <cell r="C328" t="str">
            <v>4. B¶n dÉn KT(300x220x20)cm</v>
          </cell>
          <cell r="D328" t="str">
            <v>b¶n</v>
          </cell>
          <cell r="E328">
            <v>8</v>
          </cell>
          <cell r="F328">
            <v>2200000</v>
          </cell>
          <cell r="G328">
            <v>17600000</v>
          </cell>
          <cell r="H328">
            <v>2200000</v>
          </cell>
          <cell r="I328">
            <v>2200000</v>
          </cell>
          <cell r="J328">
            <v>17600000</v>
          </cell>
        </row>
        <row r="329">
          <cell r="C329" t="str">
            <v>5. Khe co d·n cao su</v>
          </cell>
          <cell r="D329" t="str">
            <v>md</v>
          </cell>
          <cell r="E329">
            <v>16</v>
          </cell>
          <cell r="F329">
            <v>2500000</v>
          </cell>
          <cell r="G329">
            <v>40000000</v>
          </cell>
          <cell r="H329">
            <v>2500000</v>
          </cell>
          <cell r="I329">
            <v>2500000</v>
          </cell>
          <cell r="J329">
            <v>40000000</v>
          </cell>
        </row>
        <row r="330">
          <cell r="C330" t="str">
            <v>6. T­êng hé lan mÒm</v>
          </cell>
          <cell r="D330" t="str">
            <v>md</v>
          </cell>
          <cell r="E330">
            <v>40</v>
          </cell>
          <cell r="F330">
            <v>450000</v>
          </cell>
          <cell r="G330">
            <v>18000000</v>
          </cell>
          <cell r="H330">
            <v>450000</v>
          </cell>
          <cell r="I330">
            <v>450000</v>
          </cell>
          <cell r="J330">
            <v>18000000</v>
          </cell>
        </row>
        <row r="331">
          <cell r="C331" t="str">
            <v>7. Mè cÇu</v>
          </cell>
          <cell r="D331">
            <v>0</v>
          </cell>
          <cell r="E331">
            <v>998590960.21869349</v>
          </cell>
          <cell r="F331">
            <v>0</v>
          </cell>
          <cell r="G331">
            <v>998590960.21869349</v>
          </cell>
          <cell r="H331">
            <v>0</v>
          </cell>
          <cell r="I331">
            <v>0</v>
          </cell>
          <cell r="J331">
            <v>998590960.21869349</v>
          </cell>
        </row>
        <row r="332">
          <cell r="C332" t="str">
            <v>Bª t«ng M300</v>
          </cell>
          <cell r="D332" t="str">
            <v>m3</v>
          </cell>
          <cell r="E332">
            <v>315.36</v>
          </cell>
          <cell r="F332">
            <v>563323.6672165714</v>
          </cell>
          <cell r="G332">
            <v>83931.68</v>
          </cell>
          <cell r="H332">
            <v>50524.219980000002</v>
          </cell>
          <cell r="I332">
            <v>1211661.7359944407</v>
          </cell>
          <cell r="J332">
            <v>382109645.06320685</v>
          </cell>
        </row>
        <row r="333">
          <cell r="C333" t="str">
            <v>Bª t«ng M250</v>
          </cell>
          <cell r="D333" t="str">
            <v>m3</v>
          </cell>
          <cell r="E333">
            <v>58.78</v>
          </cell>
          <cell r="F333">
            <v>467896.36724971433</v>
          </cell>
          <cell r="G333">
            <v>44651.040000000001</v>
          </cell>
          <cell r="H333">
            <v>50524.219980000002</v>
          </cell>
          <cell r="I333">
            <v>913830.47055423819</v>
          </cell>
          <cell r="J333">
            <v>53714955.059178121</v>
          </cell>
        </row>
        <row r="334">
          <cell r="C334" t="str">
            <v>Bª t«ng lãt mãng M100 ®¸ 4x6</v>
          </cell>
          <cell r="D334" t="str">
            <v>m3</v>
          </cell>
          <cell r="E334">
            <v>7.2</v>
          </cell>
          <cell r="F334">
            <v>261846.0050055357</v>
          </cell>
          <cell r="G334">
            <v>22898.699999999997</v>
          </cell>
          <cell r="H334">
            <v>12040.565000000001</v>
          </cell>
          <cell r="I334">
            <v>476409.41943829454</v>
          </cell>
          <cell r="J334">
            <v>3430147.8199557206</v>
          </cell>
        </row>
        <row r="335">
          <cell r="C335" t="str">
            <v>Cèt thÐp c¸c lo¹i</v>
          </cell>
          <cell r="D335" t="str">
            <v>TÊn</v>
          </cell>
          <cell r="E335">
            <v>26.189</v>
          </cell>
          <cell r="F335">
            <v>4932735.3371428577</v>
          </cell>
          <cell r="G335">
            <v>179831.68000000002</v>
          </cell>
          <cell r="H335">
            <v>210581.53</v>
          </cell>
          <cell r="I335">
            <v>7224454.8297665929</v>
          </cell>
          <cell r="J335">
            <v>189201247.53675729</v>
          </cell>
        </row>
        <row r="336">
          <cell r="C336" t="str">
            <v>§¸ héc x©y tø nãn M100</v>
          </cell>
          <cell r="D336" t="str">
            <v>m3</v>
          </cell>
          <cell r="E336">
            <v>71.44</v>
          </cell>
          <cell r="F336">
            <v>278810.8254982286</v>
          </cell>
          <cell r="G336">
            <v>35358.619999999995</v>
          </cell>
          <cell r="H336">
            <v>0</v>
          </cell>
          <cell r="I336">
            <v>488783.70716064883</v>
          </cell>
          <cell r="J336">
            <v>34918708.039556749</v>
          </cell>
        </row>
        <row r="337">
          <cell r="C337" t="str">
            <v>§¸ héc x©y taluy v÷a M100</v>
          </cell>
          <cell r="D337" t="str">
            <v>m3</v>
          </cell>
          <cell r="E337">
            <v>80</v>
          </cell>
          <cell r="F337">
            <v>248531.96105274287</v>
          </cell>
          <cell r="G337">
            <v>31998.09</v>
          </cell>
          <cell r="H337">
            <v>0</v>
          </cell>
          <cell r="I337">
            <v>437566.59880956577</v>
          </cell>
          <cell r="J337">
            <v>35005327.904765263</v>
          </cell>
        </row>
        <row r="338">
          <cell r="C338" t="str">
            <v>§¸ héc x©y mãng, ch©n khay M100</v>
          </cell>
          <cell r="D338" t="str">
            <v>m3</v>
          </cell>
          <cell r="E338">
            <v>61.79</v>
          </cell>
          <cell r="F338">
            <v>248531.96105274287</v>
          </cell>
          <cell r="G338">
            <v>27907.01</v>
          </cell>
          <cell r="H338">
            <v>0</v>
          </cell>
          <cell r="I338">
            <v>421653.28258626495</v>
          </cell>
          <cell r="J338">
            <v>26053956.331005313</v>
          </cell>
        </row>
        <row r="339">
          <cell r="C339" t="str">
            <v xml:space="preserve">D¨m s¹n ®Öm </v>
          </cell>
          <cell r="D339" t="str">
            <v>m3</v>
          </cell>
          <cell r="E339">
            <v>64.69</v>
          </cell>
          <cell r="F339">
            <v>135855.41509523807</v>
          </cell>
          <cell r="G339">
            <v>30115.26</v>
          </cell>
          <cell r="H339">
            <v>0</v>
          </cell>
          <cell r="I339">
            <v>288292.40124649595</v>
          </cell>
          <cell r="J339">
            <v>18649635.436635822</v>
          </cell>
        </row>
        <row r="340">
          <cell r="C340" t="str">
            <v xml:space="preserve">§µo mãng ®Êt cÊp 3 </v>
          </cell>
          <cell r="D340" t="str">
            <v>m3</v>
          </cell>
          <cell r="E340">
            <v>3357.19</v>
          </cell>
          <cell r="F340">
            <v>0</v>
          </cell>
          <cell r="G340">
            <v>5890.0582800000002</v>
          </cell>
          <cell r="H340">
            <v>2404.6233119999997</v>
          </cell>
          <cell r="I340">
            <v>26458.435658106639</v>
          </cell>
          <cell r="J340">
            <v>88825995.607039034</v>
          </cell>
        </row>
        <row r="341">
          <cell r="C341" t="str">
            <v>§¾p ®Êt cÊp 3</v>
          </cell>
          <cell r="D341" t="str">
            <v>m3</v>
          </cell>
          <cell r="E341">
            <v>2424.2800000000002</v>
          </cell>
          <cell r="F341">
            <v>0</v>
          </cell>
          <cell r="G341">
            <v>9298.26</v>
          </cell>
          <cell r="H341">
            <v>0</v>
          </cell>
          <cell r="I341">
            <v>36167.992732107356</v>
          </cell>
          <cell r="J341">
            <v>87681341.420593232</v>
          </cell>
        </row>
        <row r="342">
          <cell r="C342" t="str">
            <v>Thi c«ng mè</v>
          </cell>
          <cell r="D342" t="str">
            <v>TB</v>
          </cell>
          <cell r="E342">
            <v>79000000</v>
          </cell>
          <cell r="F342">
            <v>79000000</v>
          </cell>
          <cell r="G342">
            <v>0</v>
          </cell>
          <cell r="H342">
            <v>0</v>
          </cell>
          <cell r="I342">
            <v>0</v>
          </cell>
          <cell r="J342">
            <v>79000000</v>
          </cell>
        </row>
        <row r="343">
          <cell r="C343" t="str">
            <v xml:space="preserve">8. Cäc BTCT (35x35)cm </v>
          </cell>
          <cell r="D343" t="str">
            <v>md</v>
          </cell>
          <cell r="E343">
            <v>704</v>
          </cell>
          <cell r="F343">
            <v>400000</v>
          </cell>
          <cell r="G343">
            <v>281600000</v>
          </cell>
          <cell r="H343">
            <v>400000</v>
          </cell>
          <cell r="I343">
            <v>400000</v>
          </cell>
          <cell r="J343">
            <v>281600000</v>
          </cell>
        </row>
        <row r="344">
          <cell r="C344" t="str">
            <v>9. H¹ng môc kh¸c</v>
          </cell>
          <cell r="D344" t="str">
            <v>TB</v>
          </cell>
          <cell r="E344">
            <v>0</v>
          </cell>
          <cell r="F344">
            <v>56000000</v>
          </cell>
          <cell r="G344">
            <v>0</v>
          </cell>
          <cell r="H344">
            <v>56000000</v>
          </cell>
          <cell r="I344">
            <v>0</v>
          </cell>
          <cell r="J344">
            <v>56000000</v>
          </cell>
        </row>
        <row r="345">
          <cell r="C345" t="str">
            <v>§¾p ®Êt ®ª quai</v>
          </cell>
          <cell r="D345" t="str">
            <v>m3</v>
          </cell>
          <cell r="E345">
            <v>145</v>
          </cell>
          <cell r="F345">
            <v>0</v>
          </cell>
          <cell r="G345">
            <v>29528.04</v>
          </cell>
          <cell r="H345">
            <v>0</v>
          </cell>
          <cell r="I345">
            <v>137828.35964320746</v>
          </cell>
          <cell r="J345">
            <v>19985112.148265082</v>
          </cell>
        </row>
        <row r="346">
          <cell r="C346" t="str">
            <v>M¸y b¬m n­íc</v>
          </cell>
          <cell r="D346" t="str">
            <v>Ca</v>
          </cell>
          <cell r="E346">
            <v>52</v>
          </cell>
          <cell r="F346">
            <v>0</v>
          </cell>
          <cell r="G346">
            <v>0</v>
          </cell>
          <cell r="H346">
            <v>466499</v>
          </cell>
          <cell r="I346">
            <v>625657.55711489427</v>
          </cell>
          <cell r="J346">
            <v>32534192.969974503</v>
          </cell>
        </row>
        <row r="347">
          <cell r="C347" t="str">
            <v>Mua vµ l¾p ®Æt biÓn b¸o ®­êng bé</v>
          </cell>
          <cell r="D347" t="str">
            <v>Bé</v>
          </cell>
          <cell r="E347">
            <v>4</v>
          </cell>
          <cell r="F347">
            <v>594310.03418620001</v>
          </cell>
          <cell r="G347">
            <v>9170.9856</v>
          </cell>
          <cell r="H347">
            <v>2246.2963200000004</v>
          </cell>
          <cell r="I347">
            <v>860000</v>
          </cell>
          <cell r="J347">
            <v>3440000</v>
          </cell>
        </row>
        <row r="348">
          <cell r="C348" t="str">
            <v>10. Ph¸ dì cÇu cò</v>
          </cell>
          <cell r="D348">
            <v>42648581.675656386</v>
          </cell>
          <cell r="E348">
            <v>42648581.675656386</v>
          </cell>
          <cell r="F348">
            <v>0</v>
          </cell>
          <cell r="G348">
            <v>0</v>
          </cell>
          <cell r="H348">
            <v>0</v>
          </cell>
          <cell r="I348">
            <v>0</v>
          </cell>
          <cell r="J348">
            <v>42648581.675656386</v>
          </cell>
        </row>
        <row r="349">
          <cell r="C349" t="str">
            <v>§Ëp bá bª t«ng cÇu cò</v>
          </cell>
          <cell r="D349" t="str">
            <v>m3</v>
          </cell>
          <cell r="E349">
            <v>47.85</v>
          </cell>
          <cell r="F349">
            <v>0</v>
          </cell>
          <cell r="G349">
            <v>68671.7</v>
          </cell>
          <cell r="H349">
            <v>0</v>
          </cell>
          <cell r="I349">
            <v>267116.37946255063</v>
          </cell>
          <cell r="J349">
            <v>12781518.757283049</v>
          </cell>
        </row>
        <row r="350">
          <cell r="C350" t="str">
            <v>§Ëp bá ®¸ héc x©y cò</v>
          </cell>
          <cell r="D350" t="str">
            <v>m3</v>
          </cell>
          <cell r="E350">
            <v>240.83</v>
          </cell>
          <cell r="F350">
            <v>0</v>
          </cell>
          <cell r="G350">
            <v>22208.720000000001</v>
          </cell>
          <cell r="H350">
            <v>0</v>
          </cell>
          <cell r="I350">
            <v>86386.573783633401</v>
          </cell>
          <cell r="J350">
            <v>20804478.564312432</v>
          </cell>
        </row>
        <row r="351">
          <cell r="C351" t="str">
            <v>Th¸o dì thÐp cÇu cò</v>
          </cell>
          <cell r="D351" t="str">
            <v>TÊn</v>
          </cell>
          <cell r="E351">
            <v>4.71</v>
          </cell>
          <cell r="F351">
            <v>215999.99999999997</v>
          </cell>
          <cell r="G351">
            <v>218652</v>
          </cell>
          <cell r="H351">
            <v>543277.45000000007</v>
          </cell>
          <cell r="I351">
            <v>1924115.5741105948</v>
          </cell>
          <cell r="J351">
            <v>9062584.3540609013</v>
          </cell>
        </row>
        <row r="352">
          <cell r="C352" t="str">
            <v>11. TuyÕn tr¸nh</v>
          </cell>
          <cell r="D352">
            <v>0</v>
          </cell>
          <cell r="E352">
            <v>473317499.49405706</v>
          </cell>
          <cell r="F352">
            <v>0</v>
          </cell>
          <cell r="G352">
            <v>473317499.49405706</v>
          </cell>
          <cell r="H352">
            <v>0</v>
          </cell>
          <cell r="I352">
            <v>0</v>
          </cell>
          <cell r="J352">
            <v>473317499.49405706</v>
          </cell>
        </row>
        <row r="353">
          <cell r="C353" t="str">
            <v>DÇm I500 lµm cÇu t¹m</v>
          </cell>
          <cell r="D353" t="str">
            <v>TÊn</v>
          </cell>
          <cell r="E353">
            <v>15.071999999999999</v>
          </cell>
          <cell r="F353">
            <v>999886.30761904758</v>
          </cell>
          <cell r="G353">
            <v>346912.49600000004</v>
          </cell>
          <cell r="H353">
            <v>446151.53</v>
          </cell>
          <cell r="I353">
            <v>3623924.8854130441</v>
          </cell>
          <cell r="J353">
            <v>54619795.872945398</v>
          </cell>
        </row>
        <row r="354">
          <cell r="C354" t="str">
            <v>L¾p dùng vµ th¸o dì cÇu t¹m</v>
          </cell>
          <cell r="D354" t="str">
            <v>TÊn</v>
          </cell>
          <cell r="E354">
            <v>15.071999999999999</v>
          </cell>
          <cell r="F354">
            <v>278999.99999999994</v>
          </cell>
          <cell r="G354">
            <v>218652</v>
          </cell>
          <cell r="H354">
            <v>543277.45000000007</v>
          </cell>
          <cell r="I354">
            <v>2200391.9957527202</v>
          </cell>
          <cell r="J354">
            <v>33164308.159984995</v>
          </cell>
        </row>
        <row r="355">
          <cell r="C355" t="str">
            <v>L¾p ®Æt vµ th¸o dì rä ®¸</v>
          </cell>
          <cell r="D355" t="str">
            <v>Rä</v>
          </cell>
          <cell r="E355">
            <v>210</v>
          </cell>
          <cell r="F355">
            <v>167311.23357142857</v>
          </cell>
          <cell r="G355">
            <v>63119.520000000004</v>
          </cell>
          <cell r="H355">
            <v>0</v>
          </cell>
          <cell r="I355">
            <v>498735.7040999615</v>
          </cell>
          <cell r="J355">
            <v>104734497.86099191</v>
          </cell>
        </row>
        <row r="356">
          <cell r="C356" t="str">
            <v xml:space="preserve">§¾p ®Êt nÒn ®­êng </v>
          </cell>
          <cell r="D356" t="str">
            <v>m3</v>
          </cell>
          <cell r="E356">
            <v>3750</v>
          </cell>
          <cell r="F356">
            <v>5714.2857142857138</v>
          </cell>
          <cell r="G356">
            <v>6287.7246742857133</v>
          </cell>
          <cell r="H356">
            <v>16215.547368</v>
          </cell>
          <cell r="I356">
            <v>60797.097711059716</v>
          </cell>
          <cell r="J356">
            <v>227989116.41647393</v>
          </cell>
        </row>
        <row r="357">
          <cell r="C357" t="str">
            <v>Mãng cÊp phèi ®¸ d¨m lo¹i 1</v>
          </cell>
          <cell r="D357" t="str">
            <v>m3</v>
          </cell>
          <cell r="E357">
            <v>206.25</v>
          </cell>
          <cell r="F357">
            <v>211603.89028571427</v>
          </cell>
          <cell r="G357">
            <v>675.13600000000008</v>
          </cell>
          <cell r="H357">
            <v>7602.8820839999989</v>
          </cell>
          <cell r="I357">
            <v>256047.42392078004</v>
          </cell>
          <cell r="J357">
            <v>52809781.183660887</v>
          </cell>
        </row>
        <row r="358">
          <cell r="C358" t="str">
            <v>cÇu s¾t km408+395.13</v>
          </cell>
          <cell r="D358">
            <v>2211272101.7826304</v>
          </cell>
          <cell r="E358">
            <v>2211272101.7826304</v>
          </cell>
          <cell r="F358">
            <v>0</v>
          </cell>
          <cell r="G358">
            <v>0</v>
          </cell>
          <cell r="H358">
            <v>0</v>
          </cell>
          <cell r="I358">
            <v>0</v>
          </cell>
          <cell r="J358">
            <v>2211272101.7826304</v>
          </cell>
        </row>
        <row r="359">
          <cell r="C359" t="str">
            <v>1. DÇm BTCT D¦L L=24m</v>
          </cell>
          <cell r="D359">
            <v>528800000</v>
          </cell>
          <cell r="E359">
            <v>528800000</v>
          </cell>
          <cell r="F359">
            <v>0</v>
          </cell>
          <cell r="G359">
            <v>0</v>
          </cell>
          <cell r="H359">
            <v>0</v>
          </cell>
          <cell r="I359">
            <v>0</v>
          </cell>
          <cell r="J359">
            <v>528800000</v>
          </cell>
        </row>
        <row r="360">
          <cell r="C360" t="str">
            <v>DÇm BTCT D¦L L=24m</v>
          </cell>
          <cell r="D360" t="str">
            <v>DÇm</v>
          </cell>
          <cell r="E360">
            <v>4</v>
          </cell>
          <cell r="F360" t="e">
            <v>#N/A</v>
          </cell>
          <cell r="G360" t="e">
            <v>#N/A</v>
          </cell>
          <cell r="H360" t="e">
            <v>#N/A</v>
          </cell>
          <cell r="I360">
            <v>100000000</v>
          </cell>
          <cell r="J360">
            <v>400000000</v>
          </cell>
        </row>
        <row r="361">
          <cell r="C361" t="str">
            <v>Lao l¾p dÇm BTCT D¦L L=24m</v>
          </cell>
          <cell r="D361" t="str">
            <v>DÇm</v>
          </cell>
          <cell r="E361">
            <v>4</v>
          </cell>
          <cell r="F361" t="e">
            <v>#N/A</v>
          </cell>
          <cell r="G361" t="e">
            <v>#N/A</v>
          </cell>
          <cell r="H361" t="e">
            <v>#N/A</v>
          </cell>
          <cell r="I361">
            <v>28000000</v>
          </cell>
          <cell r="J361">
            <v>112000000</v>
          </cell>
        </row>
        <row r="362">
          <cell r="C362" t="str">
            <v>Mua vµ l¾p ®Æt gèi cÇu b»ng cao su</v>
          </cell>
          <cell r="D362" t="str">
            <v>Gèi</v>
          </cell>
          <cell r="E362">
            <v>8</v>
          </cell>
          <cell r="F362">
            <v>1581785.4</v>
          </cell>
          <cell r="G362">
            <v>30683.100000000002</v>
          </cell>
          <cell r="H362">
            <v>0</v>
          </cell>
          <cell r="I362">
            <v>2100000</v>
          </cell>
          <cell r="J362">
            <v>16800000</v>
          </cell>
        </row>
        <row r="363">
          <cell r="C363" t="str">
            <v>2. Líp phñ mÆt cÇu</v>
          </cell>
          <cell r="D363">
            <v>0</v>
          </cell>
          <cell r="E363">
            <v>43209530.30685392</v>
          </cell>
          <cell r="F363">
            <v>0</v>
          </cell>
          <cell r="G363">
            <v>43209530.30685392</v>
          </cell>
          <cell r="H363">
            <v>0</v>
          </cell>
          <cell r="I363">
            <v>0</v>
          </cell>
          <cell r="J363">
            <v>43209530.30685392</v>
          </cell>
        </row>
        <row r="364">
          <cell r="C364" t="str">
            <v>Bª t«ng t¹o dèc M300</v>
          </cell>
          <cell r="D364" t="str">
            <v>m3</v>
          </cell>
          <cell r="E364">
            <v>19.2</v>
          </cell>
          <cell r="F364">
            <v>574369.22931885719</v>
          </cell>
          <cell r="G364">
            <v>40910.799999999996</v>
          </cell>
          <cell r="H364">
            <v>12642.59325</v>
          </cell>
          <cell r="I364">
            <v>983321.19550532626</v>
          </cell>
          <cell r="J364">
            <v>18879766.953702264</v>
          </cell>
        </row>
        <row r="365">
          <cell r="C365" t="str">
            <v>BTN h¹t mÞn dµy 5cm</v>
          </cell>
          <cell r="D365" t="str">
            <v>m2</v>
          </cell>
          <cell r="E365">
            <v>192</v>
          </cell>
          <cell r="F365">
            <v>42468.434871299731</v>
          </cell>
          <cell r="G365">
            <v>329.74254000000002</v>
          </cell>
          <cell r="H365">
            <v>2021.9958464000001</v>
          </cell>
          <cell r="I365">
            <v>57176.14270663201</v>
          </cell>
          <cell r="J365">
            <v>10977819.399673346</v>
          </cell>
        </row>
        <row r="366">
          <cell r="C366" t="str">
            <v>Cèt thÐp c¸c lo¹i</v>
          </cell>
          <cell r="D366" t="str">
            <v>TÊn</v>
          </cell>
          <cell r="E366">
            <v>1.92</v>
          </cell>
          <cell r="F366">
            <v>4911215.3371428577</v>
          </cell>
          <cell r="G366">
            <v>159406.01</v>
          </cell>
          <cell r="H366">
            <v>99583.053999999989</v>
          </cell>
          <cell r="I366">
            <v>6954137.4757699519</v>
          </cell>
          <cell r="J366">
            <v>13351943.953478307</v>
          </cell>
        </row>
        <row r="367">
          <cell r="C367" t="str">
            <v>3. Lan can tay vÞn b»ng BTCT</v>
          </cell>
          <cell r="D367" t="str">
            <v>md</v>
          </cell>
          <cell r="E367">
            <v>67.08</v>
          </cell>
          <cell r="F367">
            <v>450000</v>
          </cell>
          <cell r="G367">
            <v>30186000</v>
          </cell>
          <cell r="H367">
            <v>450000</v>
          </cell>
          <cell r="I367">
            <v>450000</v>
          </cell>
          <cell r="J367">
            <v>30186000</v>
          </cell>
        </row>
        <row r="368">
          <cell r="C368" t="str">
            <v>4. B¶n dÉn KT(300x220x20)cm</v>
          </cell>
          <cell r="D368" t="str">
            <v>b¶n</v>
          </cell>
          <cell r="E368">
            <v>8</v>
          </cell>
          <cell r="F368">
            <v>2200000</v>
          </cell>
          <cell r="G368">
            <v>17600000</v>
          </cell>
          <cell r="H368">
            <v>2200000</v>
          </cell>
          <cell r="I368">
            <v>2200000</v>
          </cell>
          <cell r="J368">
            <v>17600000</v>
          </cell>
        </row>
        <row r="369">
          <cell r="C369" t="str">
            <v>5. Khe co d·n cao su</v>
          </cell>
          <cell r="D369" t="str">
            <v>md</v>
          </cell>
          <cell r="E369">
            <v>16</v>
          </cell>
          <cell r="F369">
            <v>2500000</v>
          </cell>
          <cell r="G369">
            <v>40000000</v>
          </cell>
          <cell r="H369">
            <v>2500000</v>
          </cell>
          <cell r="I369">
            <v>2500000</v>
          </cell>
          <cell r="J369">
            <v>40000000</v>
          </cell>
        </row>
        <row r="370">
          <cell r="C370" t="str">
            <v>6. T­êng hé lan mÒm</v>
          </cell>
          <cell r="D370" t="str">
            <v>md</v>
          </cell>
          <cell r="E370">
            <v>40</v>
          </cell>
          <cell r="F370">
            <v>450000</v>
          </cell>
          <cell r="G370">
            <v>18000000</v>
          </cell>
          <cell r="H370">
            <v>450000</v>
          </cell>
          <cell r="I370">
            <v>450000</v>
          </cell>
          <cell r="J370">
            <v>18000000</v>
          </cell>
        </row>
        <row r="371">
          <cell r="C371" t="str">
            <v>7. Mè cÇu</v>
          </cell>
          <cell r="D371">
            <v>0</v>
          </cell>
          <cell r="E371">
            <v>755522391.79937518</v>
          </cell>
          <cell r="F371">
            <v>0</v>
          </cell>
          <cell r="G371">
            <v>755522391.79937518</v>
          </cell>
          <cell r="H371">
            <v>0</v>
          </cell>
          <cell r="I371">
            <v>0</v>
          </cell>
          <cell r="J371">
            <v>755522391.79937518</v>
          </cell>
        </row>
        <row r="372">
          <cell r="C372" t="str">
            <v>Bª t«ng M300</v>
          </cell>
          <cell r="D372" t="str">
            <v>m3</v>
          </cell>
          <cell r="E372">
            <v>228.56</v>
          </cell>
          <cell r="F372">
            <v>563323.6672165714</v>
          </cell>
          <cell r="G372">
            <v>83931.68</v>
          </cell>
          <cell r="H372">
            <v>50524.219980000002</v>
          </cell>
          <cell r="I372">
            <v>1211661.7359944407</v>
          </cell>
          <cell r="J372">
            <v>276937406.37888938</v>
          </cell>
        </row>
        <row r="373">
          <cell r="C373" t="str">
            <v>Bª t«ng M250</v>
          </cell>
          <cell r="D373" t="str">
            <v>m3</v>
          </cell>
          <cell r="E373">
            <v>52.61</v>
          </cell>
          <cell r="F373">
            <v>467896.36724971433</v>
          </cell>
          <cell r="G373">
            <v>44651.040000000001</v>
          </cell>
          <cell r="H373">
            <v>50524.219980000002</v>
          </cell>
          <cell r="I373">
            <v>913830.47055423819</v>
          </cell>
          <cell r="J373">
            <v>48076621.05585847</v>
          </cell>
        </row>
        <row r="374">
          <cell r="C374" t="str">
            <v>Bª t«ng lãt mãng M100 ®¸ 4x6</v>
          </cell>
          <cell r="D374" t="str">
            <v>m3</v>
          </cell>
          <cell r="E374">
            <v>7.2</v>
          </cell>
          <cell r="F374">
            <v>261846.0050055357</v>
          </cell>
          <cell r="G374">
            <v>22898.699999999997</v>
          </cell>
          <cell r="H374">
            <v>12040.565000000001</v>
          </cell>
          <cell r="I374">
            <v>476409.41943829454</v>
          </cell>
          <cell r="J374">
            <v>3430147.8199557206</v>
          </cell>
        </row>
        <row r="375">
          <cell r="C375" t="str">
            <v>Cèt thÐp c¸c lo¹i</v>
          </cell>
          <cell r="D375" t="str">
            <v>TÊn</v>
          </cell>
          <cell r="E375">
            <v>19.681999999999999</v>
          </cell>
          <cell r="F375">
            <v>4932735.3371428577</v>
          </cell>
          <cell r="G375">
            <v>179831.68000000002</v>
          </cell>
          <cell r="H375">
            <v>210581.53</v>
          </cell>
          <cell r="I375">
            <v>7224454.8297665929</v>
          </cell>
          <cell r="J375">
            <v>142191719.95946607</v>
          </cell>
        </row>
        <row r="376">
          <cell r="C376" t="str">
            <v>§¸ héc x©y tø nãn M100</v>
          </cell>
          <cell r="D376" t="str">
            <v>m3</v>
          </cell>
          <cell r="E376">
            <v>61.23</v>
          </cell>
          <cell r="F376">
            <v>278810.8254982286</v>
          </cell>
          <cell r="G376">
            <v>35358.619999999995</v>
          </cell>
          <cell r="H376">
            <v>0</v>
          </cell>
          <cell r="I376">
            <v>488783.70716064883</v>
          </cell>
          <cell r="J376">
            <v>29928226.389446527</v>
          </cell>
        </row>
        <row r="377">
          <cell r="C377" t="str">
            <v>§¸ héc x©y taluy v÷a M100</v>
          </cell>
          <cell r="D377" t="str">
            <v>m3</v>
          </cell>
          <cell r="E377">
            <v>80</v>
          </cell>
          <cell r="F377">
            <v>248531.96105274287</v>
          </cell>
          <cell r="G377">
            <v>31998.09</v>
          </cell>
          <cell r="H377">
            <v>0</v>
          </cell>
          <cell r="I377">
            <v>437566.59880956577</v>
          </cell>
          <cell r="J377">
            <v>35005327.904765263</v>
          </cell>
        </row>
        <row r="378">
          <cell r="C378" t="str">
            <v>§¸ héc x©y mãng, ch©n khay M100</v>
          </cell>
          <cell r="D378" t="str">
            <v>m3</v>
          </cell>
          <cell r="E378">
            <v>56.14</v>
          </cell>
          <cell r="F378">
            <v>248531.96105274287</v>
          </cell>
          <cell r="G378">
            <v>27907.01</v>
          </cell>
          <cell r="H378">
            <v>0</v>
          </cell>
          <cell r="I378">
            <v>421653.28258626495</v>
          </cell>
          <cell r="J378">
            <v>23671615.284392916</v>
          </cell>
        </row>
        <row r="379">
          <cell r="C379" t="str">
            <v xml:space="preserve">D¨m s¹n ®Öm </v>
          </cell>
          <cell r="D379" t="str">
            <v>m3</v>
          </cell>
          <cell r="E379">
            <v>60.23</v>
          </cell>
          <cell r="F379">
            <v>135855.41509523807</v>
          </cell>
          <cell r="G379">
            <v>30115.26</v>
          </cell>
          <cell r="H379">
            <v>0</v>
          </cell>
          <cell r="I379">
            <v>288292.40124649595</v>
          </cell>
          <cell r="J379">
            <v>17363851.32707645</v>
          </cell>
        </row>
        <row r="380">
          <cell r="C380" t="str">
            <v xml:space="preserve">§µo mãng ®Êt cÊp 3 </v>
          </cell>
          <cell r="D380" t="str">
            <v>m3</v>
          </cell>
          <cell r="E380">
            <v>2006.32</v>
          </cell>
          <cell r="F380">
            <v>0</v>
          </cell>
          <cell r="G380">
            <v>5890.0582800000002</v>
          </cell>
          <cell r="H380">
            <v>2404.6233119999997</v>
          </cell>
          <cell r="I380">
            <v>26458.435658106639</v>
          </cell>
          <cell r="J380">
            <v>53084088.629572511</v>
          </cell>
        </row>
        <row r="381">
          <cell r="C381" t="str">
            <v>§¾p ®Êt cÊp 3</v>
          </cell>
          <cell r="D381" t="str">
            <v>m3</v>
          </cell>
          <cell r="E381">
            <v>1847.86</v>
          </cell>
          <cell r="F381">
            <v>0</v>
          </cell>
          <cell r="G381">
            <v>9298.26</v>
          </cell>
          <cell r="H381">
            <v>0</v>
          </cell>
          <cell r="I381">
            <v>36167.992732107356</v>
          </cell>
          <cell r="J381">
            <v>66833387.049951896</v>
          </cell>
        </row>
        <row r="382">
          <cell r="C382" t="str">
            <v>Thi c«ng mè</v>
          </cell>
          <cell r="D382" t="str">
            <v>TB</v>
          </cell>
          <cell r="E382">
            <v>59000000</v>
          </cell>
          <cell r="F382">
            <v>59000000</v>
          </cell>
          <cell r="G382">
            <v>0</v>
          </cell>
          <cell r="H382">
            <v>0</v>
          </cell>
          <cell r="I382">
            <v>0</v>
          </cell>
          <cell r="J382">
            <v>59000000</v>
          </cell>
        </row>
        <row r="383">
          <cell r="C383" t="str">
            <v xml:space="preserve">8. Cäc BTCT (35x35)cm </v>
          </cell>
          <cell r="D383" t="str">
            <v>md</v>
          </cell>
          <cell r="E383">
            <v>704</v>
          </cell>
          <cell r="F383">
            <v>400000</v>
          </cell>
          <cell r="G383">
            <v>281600000</v>
          </cell>
          <cell r="H383">
            <v>400000</v>
          </cell>
          <cell r="I383">
            <v>400000</v>
          </cell>
          <cell r="J383">
            <v>281600000</v>
          </cell>
        </row>
        <row r="384">
          <cell r="C384" t="str">
            <v>9. H¹ng môc kh¸c</v>
          </cell>
          <cell r="D384" t="str">
            <v>TB</v>
          </cell>
          <cell r="E384">
            <v>0</v>
          </cell>
          <cell r="F384">
            <v>43000000</v>
          </cell>
          <cell r="G384">
            <v>0</v>
          </cell>
          <cell r="H384">
            <v>43000000</v>
          </cell>
          <cell r="I384">
            <v>0</v>
          </cell>
          <cell r="J384">
            <v>43000000</v>
          </cell>
        </row>
        <row r="385">
          <cell r="C385" t="str">
            <v>§¾p ®Êt ®ª quai</v>
          </cell>
          <cell r="D385" t="str">
            <v>m3</v>
          </cell>
          <cell r="E385">
            <v>150</v>
          </cell>
          <cell r="F385">
            <v>0</v>
          </cell>
          <cell r="G385">
            <v>29528.04</v>
          </cell>
          <cell r="H385">
            <v>0</v>
          </cell>
          <cell r="I385">
            <v>137828.35964320746</v>
          </cell>
          <cell r="J385">
            <v>20674253.94648112</v>
          </cell>
        </row>
        <row r="386">
          <cell r="C386" t="str">
            <v>M¸y b¬m n­íc</v>
          </cell>
          <cell r="D386" t="str">
            <v>Ca</v>
          </cell>
          <cell r="E386">
            <v>30</v>
          </cell>
          <cell r="F386">
            <v>0</v>
          </cell>
          <cell r="G386">
            <v>0</v>
          </cell>
          <cell r="H386">
            <v>466499</v>
          </cell>
          <cell r="I386">
            <v>625657.55711489427</v>
          </cell>
          <cell r="J386">
            <v>18769726.713446829</v>
          </cell>
        </row>
        <row r="387">
          <cell r="C387" t="str">
            <v>Mua vµ l¾p ®Æt biÓn b¸o ®­êng bé</v>
          </cell>
          <cell r="D387" t="str">
            <v>Bé</v>
          </cell>
          <cell r="E387">
            <v>4</v>
          </cell>
          <cell r="F387">
            <v>594310.03418620001</v>
          </cell>
          <cell r="G387">
            <v>9170.9856</v>
          </cell>
          <cell r="H387">
            <v>2246.2963200000004</v>
          </cell>
          <cell r="I387">
            <v>860000</v>
          </cell>
          <cell r="J387">
            <v>3440000</v>
          </cell>
        </row>
        <row r="388">
          <cell r="C388" t="str">
            <v>10. Ph¸ dì cÇu cò</v>
          </cell>
          <cell r="D388">
            <v>18627330.056326333</v>
          </cell>
          <cell r="E388">
            <v>18627330.056326333</v>
          </cell>
          <cell r="F388">
            <v>0</v>
          </cell>
          <cell r="G388">
            <v>0</v>
          </cell>
          <cell r="H388">
            <v>0</v>
          </cell>
          <cell r="I388">
            <v>0</v>
          </cell>
          <cell r="J388">
            <v>18627330.056326333</v>
          </cell>
        </row>
        <row r="389">
          <cell r="C389" t="str">
            <v>§Ëp bá bª t«ng cÇu cò</v>
          </cell>
          <cell r="D389" t="str">
            <v>m3</v>
          </cell>
          <cell r="E389">
            <v>20.29</v>
          </cell>
          <cell r="F389">
            <v>0</v>
          </cell>
          <cell r="G389">
            <v>68671.7</v>
          </cell>
          <cell r="H389">
            <v>0</v>
          </cell>
          <cell r="I389">
            <v>267116.37946255063</v>
          </cell>
          <cell r="J389">
            <v>5419791.3392951516</v>
          </cell>
        </row>
        <row r="390">
          <cell r="C390" t="str">
            <v>§Ëp bá ®¸ héc x©y cò</v>
          </cell>
          <cell r="D390" t="str">
            <v>m3</v>
          </cell>
          <cell r="E390">
            <v>27</v>
          </cell>
          <cell r="F390">
            <v>0</v>
          </cell>
          <cell r="G390">
            <v>22208.720000000001</v>
          </cell>
          <cell r="H390">
            <v>0</v>
          </cell>
          <cell r="I390">
            <v>86386.573783633401</v>
          </cell>
          <cell r="J390">
            <v>2332437.4921581019</v>
          </cell>
        </row>
        <row r="391">
          <cell r="C391" t="str">
            <v>Th¸o dì thÐp cÇu cò</v>
          </cell>
          <cell r="D391" t="str">
            <v>TÊn</v>
          </cell>
          <cell r="E391">
            <v>5.6519999999999992</v>
          </cell>
          <cell r="F391">
            <v>215999.99999999997</v>
          </cell>
          <cell r="G391">
            <v>218652</v>
          </cell>
          <cell r="H391">
            <v>543277.45000000007</v>
          </cell>
          <cell r="I391">
            <v>1924115.5741105948</v>
          </cell>
          <cell r="J391">
            <v>10875101.224873081</v>
          </cell>
        </row>
        <row r="392">
          <cell r="C392" t="str">
            <v>11. TuyÕn tr¸nh</v>
          </cell>
          <cell r="D392">
            <v>0</v>
          </cell>
          <cell r="E392">
            <v>434726849.62007487</v>
          </cell>
          <cell r="F392">
            <v>0</v>
          </cell>
          <cell r="G392">
            <v>434726849.62007487</v>
          </cell>
          <cell r="H392">
            <v>0</v>
          </cell>
          <cell r="I392">
            <v>0</v>
          </cell>
          <cell r="J392">
            <v>434726849.62007487</v>
          </cell>
        </row>
        <row r="393">
          <cell r="C393" t="str">
            <v>DÇm I500 lµm cÇu t¹m</v>
          </cell>
          <cell r="D393" t="str">
            <v>TÊn</v>
          </cell>
          <cell r="E393">
            <v>15.071999999999999</v>
          </cell>
          <cell r="F393">
            <v>999886.30761904758</v>
          </cell>
          <cell r="G393">
            <v>346912.49600000004</v>
          </cell>
          <cell r="H393">
            <v>446151.53</v>
          </cell>
          <cell r="I393">
            <v>3623924.8854130441</v>
          </cell>
          <cell r="J393">
            <v>54619795.872945398</v>
          </cell>
        </row>
        <row r="394">
          <cell r="C394" t="str">
            <v>L¾p dùng vµ th¸o dì cÇu t¹m</v>
          </cell>
          <cell r="D394" t="str">
            <v>TÊn</v>
          </cell>
          <cell r="E394">
            <v>15.071999999999999</v>
          </cell>
          <cell r="F394">
            <v>278999.99999999994</v>
          </cell>
          <cell r="G394">
            <v>218652</v>
          </cell>
          <cell r="H394">
            <v>543277.45000000007</v>
          </cell>
          <cell r="I394">
            <v>2200391.9957527202</v>
          </cell>
          <cell r="J394">
            <v>33164308.159984995</v>
          </cell>
        </row>
        <row r="395">
          <cell r="C395" t="str">
            <v>L¾p ®Æt vµ th¸o dì rä ®¸</v>
          </cell>
          <cell r="D395" t="str">
            <v>Rä</v>
          </cell>
          <cell r="E395">
            <v>210</v>
          </cell>
          <cell r="F395">
            <v>167311.23357142857</v>
          </cell>
          <cell r="G395">
            <v>63119.520000000004</v>
          </cell>
          <cell r="H395">
            <v>0</v>
          </cell>
          <cell r="I395">
            <v>498735.7040999615</v>
          </cell>
          <cell r="J395">
            <v>104734497.86099191</v>
          </cell>
        </row>
        <row r="396">
          <cell r="C396" t="str">
            <v xml:space="preserve">§¾p ®Êt nÒn ®­êng </v>
          </cell>
          <cell r="D396" t="str">
            <v>m3</v>
          </cell>
          <cell r="E396">
            <v>3150</v>
          </cell>
          <cell r="F396">
            <v>5714.2857142857138</v>
          </cell>
          <cell r="G396">
            <v>6287.7246742857133</v>
          </cell>
          <cell r="H396">
            <v>16215.547368</v>
          </cell>
          <cell r="I396">
            <v>60797.097711059716</v>
          </cell>
          <cell r="J396">
            <v>191510857.78983811</v>
          </cell>
        </row>
        <row r="397">
          <cell r="C397" t="str">
            <v>Mãng cÊp phèi ®¸ d¨m lo¹i 1</v>
          </cell>
          <cell r="D397" t="str">
            <v>m3</v>
          </cell>
          <cell r="E397">
            <v>198</v>
          </cell>
          <cell r="F397">
            <v>211603.89028571427</v>
          </cell>
          <cell r="G397">
            <v>675.13600000000008</v>
          </cell>
          <cell r="H397">
            <v>7602.8820839999989</v>
          </cell>
          <cell r="I397">
            <v>256047.42392078004</v>
          </cell>
          <cell r="J397">
            <v>50697389.936314449</v>
          </cell>
        </row>
        <row r="398">
          <cell r="C398" t="str">
            <v>cÇu trµn km411+677.98</v>
          </cell>
          <cell r="D398">
            <v>3161853982.2899737</v>
          </cell>
          <cell r="E398">
            <v>3161853982.2899737</v>
          </cell>
          <cell r="F398">
            <v>0</v>
          </cell>
          <cell r="G398">
            <v>0</v>
          </cell>
          <cell r="H398">
            <v>0</v>
          </cell>
          <cell r="I398">
            <v>0</v>
          </cell>
          <cell r="J398">
            <v>3161853982.2899737</v>
          </cell>
        </row>
        <row r="399">
          <cell r="C399" t="str">
            <v>1. DÇm BTCT D¦L L=33m</v>
          </cell>
          <cell r="D399">
            <v>664800000</v>
          </cell>
          <cell r="E399">
            <v>664800000</v>
          </cell>
          <cell r="F399">
            <v>0</v>
          </cell>
          <cell r="G399">
            <v>0</v>
          </cell>
          <cell r="H399">
            <v>0</v>
          </cell>
          <cell r="I399">
            <v>0</v>
          </cell>
          <cell r="J399">
            <v>664800000</v>
          </cell>
        </row>
        <row r="400">
          <cell r="C400" t="str">
            <v>DÇm BTCT D¦L L=33m</v>
          </cell>
          <cell r="D400" t="str">
            <v>DÇm</v>
          </cell>
          <cell r="E400">
            <v>4</v>
          </cell>
          <cell r="F400" t="e">
            <v>#N/A</v>
          </cell>
          <cell r="G400" t="e">
            <v>#N/A</v>
          </cell>
          <cell r="H400" t="e">
            <v>#N/A</v>
          </cell>
          <cell r="I400">
            <v>130000000</v>
          </cell>
          <cell r="J400">
            <v>520000000</v>
          </cell>
        </row>
        <row r="401">
          <cell r="C401" t="str">
            <v>Lao l¾p dÇm BTCT L=33m</v>
          </cell>
          <cell r="D401" t="str">
            <v>DÇm</v>
          </cell>
          <cell r="E401">
            <v>4</v>
          </cell>
          <cell r="F401" t="e">
            <v>#N/A</v>
          </cell>
          <cell r="G401" t="e">
            <v>#N/A</v>
          </cell>
          <cell r="H401" t="e">
            <v>#N/A</v>
          </cell>
          <cell r="I401">
            <v>32000000</v>
          </cell>
          <cell r="J401">
            <v>128000000</v>
          </cell>
        </row>
        <row r="402">
          <cell r="C402" t="str">
            <v>Mua vµ l¾p ®Æt gèi cÇu b»ng cao su</v>
          </cell>
          <cell r="D402" t="str">
            <v>Gèi</v>
          </cell>
          <cell r="E402">
            <v>8</v>
          </cell>
          <cell r="F402">
            <v>1581785.4</v>
          </cell>
          <cell r="G402">
            <v>30683.100000000002</v>
          </cell>
          <cell r="H402">
            <v>0</v>
          </cell>
          <cell r="I402">
            <v>2100000</v>
          </cell>
          <cell r="J402">
            <v>16800000</v>
          </cell>
        </row>
        <row r="403">
          <cell r="C403" t="str">
            <v>2. Líp phñ mÆt cÇu</v>
          </cell>
          <cell r="D403">
            <v>0</v>
          </cell>
          <cell r="E403">
            <v>59413104.171924137</v>
          </cell>
          <cell r="F403">
            <v>0</v>
          </cell>
          <cell r="G403">
            <v>59413104.171924137</v>
          </cell>
          <cell r="H403">
            <v>0</v>
          </cell>
          <cell r="I403">
            <v>0</v>
          </cell>
          <cell r="J403">
            <v>59413104.171924137</v>
          </cell>
        </row>
        <row r="404">
          <cell r="C404" t="str">
            <v>Bª t«ng t¹o dèc M300</v>
          </cell>
          <cell r="D404" t="str">
            <v>m3</v>
          </cell>
          <cell r="E404">
            <v>26.4</v>
          </cell>
          <cell r="F404">
            <v>574369.22931885719</v>
          </cell>
          <cell r="G404">
            <v>40910.799999999996</v>
          </cell>
          <cell r="H404">
            <v>12642.59325</v>
          </cell>
          <cell r="I404">
            <v>983321.19550532626</v>
          </cell>
          <cell r="J404">
            <v>25959679.561340611</v>
          </cell>
        </row>
        <row r="405">
          <cell r="C405" t="str">
            <v>BTN h¹t mÞn dµy 5cm</v>
          </cell>
          <cell r="D405" t="str">
            <v>m2</v>
          </cell>
          <cell r="E405">
            <v>264</v>
          </cell>
          <cell r="F405">
            <v>42468.434871299731</v>
          </cell>
          <cell r="G405">
            <v>329.74254000000002</v>
          </cell>
          <cell r="H405">
            <v>2021.9958464000001</v>
          </cell>
          <cell r="I405">
            <v>57176.14270663201</v>
          </cell>
          <cell r="J405">
            <v>15094501.67455085</v>
          </cell>
        </row>
        <row r="406">
          <cell r="C406" t="str">
            <v>Cèt thÐp c¸c lo¹i</v>
          </cell>
          <cell r="D406" t="str">
            <v>TÊn</v>
          </cell>
          <cell r="E406">
            <v>2.64</v>
          </cell>
          <cell r="F406">
            <v>4911215.3371428577</v>
          </cell>
          <cell r="G406">
            <v>159406.01</v>
          </cell>
          <cell r="H406">
            <v>99583.053999999989</v>
          </cell>
          <cell r="I406">
            <v>6954137.4757699519</v>
          </cell>
          <cell r="J406">
            <v>18358922.936032675</v>
          </cell>
        </row>
        <row r="407">
          <cell r="C407" t="str">
            <v>3. Lan can tay vÞn b»ng BTCT</v>
          </cell>
          <cell r="D407" t="str">
            <v>md</v>
          </cell>
          <cell r="E407">
            <v>91.88</v>
          </cell>
          <cell r="F407">
            <v>450000</v>
          </cell>
          <cell r="G407">
            <v>41346000</v>
          </cell>
          <cell r="H407">
            <v>450000</v>
          </cell>
          <cell r="I407">
            <v>450000</v>
          </cell>
          <cell r="J407">
            <v>41346000</v>
          </cell>
        </row>
        <row r="408">
          <cell r="C408" t="str">
            <v>4. B¶n dÉn KT(300x220x20)cm</v>
          </cell>
          <cell r="D408" t="str">
            <v>b¶n</v>
          </cell>
          <cell r="E408">
            <v>8</v>
          </cell>
          <cell r="F408">
            <v>2200000</v>
          </cell>
          <cell r="G408">
            <v>17600000</v>
          </cell>
          <cell r="H408">
            <v>2200000</v>
          </cell>
          <cell r="I408">
            <v>2200000</v>
          </cell>
          <cell r="J408">
            <v>17600000</v>
          </cell>
        </row>
        <row r="409">
          <cell r="C409" t="str">
            <v>5. Khe co d·n cao su</v>
          </cell>
          <cell r="D409" t="str">
            <v>md</v>
          </cell>
          <cell r="E409">
            <v>16</v>
          </cell>
          <cell r="F409">
            <v>2500000</v>
          </cell>
          <cell r="G409">
            <v>40000000</v>
          </cell>
          <cell r="H409">
            <v>2500000</v>
          </cell>
          <cell r="I409">
            <v>2500000</v>
          </cell>
          <cell r="J409">
            <v>40000000</v>
          </cell>
        </row>
        <row r="410">
          <cell r="C410" t="str">
            <v>6. T­êng hé lan mÒm</v>
          </cell>
          <cell r="D410" t="str">
            <v>md</v>
          </cell>
          <cell r="E410">
            <v>40</v>
          </cell>
          <cell r="F410">
            <v>450000</v>
          </cell>
          <cell r="G410">
            <v>18000000</v>
          </cell>
          <cell r="H410">
            <v>450000</v>
          </cell>
          <cell r="I410">
            <v>450000</v>
          </cell>
          <cell r="J410">
            <v>18000000</v>
          </cell>
        </row>
        <row r="411">
          <cell r="C411" t="str">
            <v>7. Mè cÇu</v>
          </cell>
          <cell r="D411">
            <v>0</v>
          </cell>
          <cell r="E411">
            <v>1674162293.0241559</v>
          </cell>
          <cell r="F411">
            <v>0</v>
          </cell>
          <cell r="G411">
            <v>1674162293.0241559</v>
          </cell>
          <cell r="H411">
            <v>0</v>
          </cell>
          <cell r="I411">
            <v>0</v>
          </cell>
          <cell r="J411">
            <v>1674162293.0241559</v>
          </cell>
        </row>
        <row r="412">
          <cell r="C412" t="str">
            <v>Bª t«ng M300</v>
          </cell>
          <cell r="D412" t="str">
            <v>m3</v>
          </cell>
          <cell r="E412">
            <v>404.1</v>
          </cell>
          <cell r="F412">
            <v>563323.6672165714</v>
          </cell>
          <cell r="G412">
            <v>83931.68</v>
          </cell>
          <cell r="H412">
            <v>50524.219980000002</v>
          </cell>
          <cell r="I412">
            <v>1211661.7359944407</v>
          </cell>
          <cell r="J412">
            <v>489632507.5153535</v>
          </cell>
        </row>
        <row r="413">
          <cell r="C413" t="str">
            <v>Bª t«ng M250</v>
          </cell>
          <cell r="D413" t="str">
            <v>m3</v>
          </cell>
          <cell r="E413">
            <v>78.819999999999993</v>
          </cell>
          <cell r="F413">
            <v>467896.36724971433</v>
          </cell>
          <cell r="G413">
            <v>44651.040000000001</v>
          </cell>
          <cell r="H413">
            <v>50524.219980000002</v>
          </cell>
          <cell r="I413">
            <v>913830.47055423819</v>
          </cell>
          <cell r="J413">
            <v>72028117.689085051</v>
          </cell>
        </row>
        <row r="414">
          <cell r="C414" t="str">
            <v>Bª t«ng lãt mãng M100 ®¸ 4x6</v>
          </cell>
          <cell r="D414" t="str">
            <v>m3</v>
          </cell>
          <cell r="E414">
            <v>11.46</v>
          </cell>
          <cell r="F414">
            <v>261846.0050055357</v>
          </cell>
          <cell r="G414">
            <v>22898.699999999997</v>
          </cell>
          <cell r="H414">
            <v>12040.565000000001</v>
          </cell>
          <cell r="I414">
            <v>476409.41943829454</v>
          </cell>
          <cell r="J414">
            <v>5459651.9467628561</v>
          </cell>
        </row>
        <row r="415">
          <cell r="C415" t="str">
            <v>Cèt thÐp c¸c lo¹i</v>
          </cell>
          <cell r="D415" t="str">
            <v>TÊn</v>
          </cell>
          <cell r="E415">
            <v>33.804000000000002</v>
          </cell>
          <cell r="F415">
            <v>4932735.3371428577</v>
          </cell>
          <cell r="G415">
            <v>179831.68000000002</v>
          </cell>
          <cell r="H415">
            <v>210581.53</v>
          </cell>
          <cell r="I415">
            <v>7224454.8297665929</v>
          </cell>
          <cell r="J415">
            <v>244215471.06542993</v>
          </cell>
        </row>
        <row r="416">
          <cell r="C416" t="str">
            <v>T­êng ch¾n bª t«ng h=4m</v>
          </cell>
          <cell r="D416" t="str">
            <v>md</v>
          </cell>
          <cell r="E416">
            <v>8200000</v>
          </cell>
          <cell r="F416">
            <v>0</v>
          </cell>
          <cell r="G416">
            <v>8200000</v>
          </cell>
          <cell r="H416">
            <v>0</v>
          </cell>
          <cell r="I416">
            <v>8200000</v>
          </cell>
          <cell r="J416">
            <v>0</v>
          </cell>
        </row>
        <row r="417">
          <cell r="C417" t="str">
            <v>§¸ héc x©y tø nãn M100</v>
          </cell>
          <cell r="D417" t="str">
            <v>m3</v>
          </cell>
          <cell r="E417">
            <v>719.06</v>
          </cell>
          <cell r="F417">
            <v>278810.8254982286</v>
          </cell>
          <cell r="G417">
            <v>35358.619999999995</v>
          </cell>
          <cell r="H417">
            <v>0</v>
          </cell>
          <cell r="I417">
            <v>488783.70716064883</v>
          </cell>
          <cell r="J417">
            <v>351464812.47093612</v>
          </cell>
        </row>
        <row r="418">
          <cell r="C418" t="str">
            <v>§¸ héc x©y taluy v÷a M100</v>
          </cell>
          <cell r="D418" t="str">
            <v>m3</v>
          </cell>
          <cell r="E418">
            <v>99</v>
          </cell>
          <cell r="F418">
            <v>248531.96105274287</v>
          </cell>
          <cell r="G418">
            <v>31998.09</v>
          </cell>
          <cell r="H418">
            <v>0</v>
          </cell>
          <cell r="I418">
            <v>437566.59880956577</v>
          </cell>
          <cell r="J418">
            <v>43319093.282147013</v>
          </cell>
        </row>
        <row r="419">
          <cell r="C419" t="str">
            <v>§¸ héc x©y mãng, ch©n khay M100</v>
          </cell>
          <cell r="D419" t="str">
            <v>m3</v>
          </cell>
          <cell r="E419">
            <v>58.26</v>
          </cell>
          <cell r="F419">
            <v>248531.96105274287</v>
          </cell>
          <cell r="G419">
            <v>27907.01</v>
          </cell>
          <cell r="H419">
            <v>0</v>
          </cell>
          <cell r="I419">
            <v>421653.28258626495</v>
          </cell>
          <cell r="J419">
            <v>24565520.243475795</v>
          </cell>
        </row>
        <row r="420">
          <cell r="C420" t="str">
            <v xml:space="preserve">D¨m s¹n ®Öm </v>
          </cell>
          <cell r="D420" t="str">
            <v>m3</v>
          </cell>
          <cell r="E420">
            <v>331.11</v>
          </cell>
          <cell r="F420">
            <v>135855.41509523807</v>
          </cell>
          <cell r="G420">
            <v>30115.26</v>
          </cell>
          <cell r="H420">
            <v>0</v>
          </cell>
          <cell r="I420">
            <v>288292.40124649595</v>
          </cell>
          <cell r="J420">
            <v>95456496.976727277</v>
          </cell>
        </row>
        <row r="421">
          <cell r="C421" t="str">
            <v xml:space="preserve">§µo mãng ®Êt cÊp 3 </v>
          </cell>
          <cell r="D421" t="str">
            <v>m3</v>
          </cell>
          <cell r="E421">
            <v>2813.25</v>
          </cell>
          <cell r="F421">
            <v>0</v>
          </cell>
          <cell r="G421">
            <v>5890.0582800000002</v>
          </cell>
          <cell r="H421">
            <v>2404.6233119999997</v>
          </cell>
          <cell r="I421">
            <v>26458.435658106639</v>
          </cell>
          <cell r="J421">
            <v>74434194.115168497</v>
          </cell>
        </row>
        <row r="422">
          <cell r="C422" t="str">
            <v>§¾p ®Êt cÊp 3</v>
          </cell>
          <cell r="D422" t="str">
            <v>m3</v>
          </cell>
          <cell r="E422">
            <v>4771.8</v>
          </cell>
          <cell r="F422">
            <v>0</v>
          </cell>
          <cell r="G422">
            <v>9298.26</v>
          </cell>
          <cell r="H422">
            <v>0</v>
          </cell>
          <cell r="I422">
            <v>36167.992732107356</v>
          </cell>
          <cell r="J422">
            <v>172586427.7190699</v>
          </cell>
        </row>
        <row r="423">
          <cell r="C423" t="str">
            <v>Thi c«ng mè</v>
          </cell>
          <cell r="D423" t="str">
            <v>TB</v>
          </cell>
          <cell r="E423">
            <v>28.07</v>
          </cell>
          <cell r="F423">
            <v>4932735.3371428577</v>
          </cell>
          <cell r="G423">
            <v>179831.68000000002</v>
          </cell>
          <cell r="H423">
            <v>210581.53</v>
          </cell>
          <cell r="I423">
            <v>7224454.8297665929</v>
          </cell>
          <cell r="J423">
            <v>101000000</v>
          </cell>
        </row>
        <row r="424">
          <cell r="C424" t="str">
            <v xml:space="preserve">8. Cäc BTCT (35x35)cm </v>
          </cell>
          <cell r="D424" t="str">
            <v>md</v>
          </cell>
          <cell r="E424">
            <v>768</v>
          </cell>
          <cell r="F424">
            <v>400000</v>
          </cell>
          <cell r="G424">
            <v>307200000</v>
          </cell>
          <cell r="H424">
            <v>400000</v>
          </cell>
          <cell r="I424">
            <v>400000</v>
          </cell>
          <cell r="J424">
            <v>307200000</v>
          </cell>
        </row>
        <row r="425">
          <cell r="C425" t="str">
            <v>9. H¹ng môc kh¸c</v>
          </cell>
          <cell r="D425" t="str">
            <v>TB</v>
          </cell>
          <cell r="E425">
            <v>0</v>
          </cell>
          <cell r="F425">
            <v>28000000</v>
          </cell>
          <cell r="G425">
            <v>0</v>
          </cell>
          <cell r="H425">
            <v>28000000</v>
          </cell>
          <cell r="I425">
            <v>0</v>
          </cell>
          <cell r="J425">
            <v>28000000</v>
          </cell>
        </row>
        <row r="426">
          <cell r="C426" t="str">
            <v>§¾p ®Êt ®ª quai</v>
          </cell>
          <cell r="D426" t="str">
            <v>m3</v>
          </cell>
          <cell r="E426">
            <v>45</v>
          </cell>
          <cell r="F426">
            <v>0</v>
          </cell>
          <cell r="G426">
            <v>29528.04</v>
          </cell>
          <cell r="H426">
            <v>0</v>
          </cell>
          <cell r="I426">
            <v>137828.35964320746</v>
          </cell>
          <cell r="J426">
            <v>6202276.1839443352</v>
          </cell>
        </row>
        <row r="427">
          <cell r="C427" t="str">
            <v>M¸y b¬m n­íc</v>
          </cell>
          <cell r="D427" t="str">
            <v>Ca</v>
          </cell>
          <cell r="E427">
            <v>30</v>
          </cell>
          <cell r="F427">
            <v>0</v>
          </cell>
          <cell r="G427">
            <v>0</v>
          </cell>
          <cell r="H427">
            <v>466499</v>
          </cell>
          <cell r="I427">
            <v>625657.55711489427</v>
          </cell>
          <cell r="J427">
            <v>18769726.713446829</v>
          </cell>
        </row>
        <row r="428">
          <cell r="C428" t="str">
            <v>Mua vµ l¾p ®Æt biÓn b¸o ®­êng bé</v>
          </cell>
          <cell r="D428" t="str">
            <v>Bé</v>
          </cell>
          <cell r="E428">
            <v>4</v>
          </cell>
          <cell r="F428">
            <v>594310.03418620001</v>
          </cell>
          <cell r="G428">
            <v>9170.9856</v>
          </cell>
          <cell r="H428">
            <v>2246.2963200000004</v>
          </cell>
          <cell r="I428">
            <v>860000</v>
          </cell>
          <cell r="J428">
            <v>3440000</v>
          </cell>
        </row>
        <row r="429">
          <cell r="C429" t="str">
            <v>10. Ph¸ dì cÇu cò</v>
          </cell>
          <cell r="D429">
            <v>36387794.307268664</v>
          </cell>
          <cell r="E429">
            <v>36387794.307268664</v>
          </cell>
          <cell r="F429">
            <v>0</v>
          </cell>
          <cell r="G429">
            <v>0</v>
          </cell>
          <cell r="H429">
            <v>0</v>
          </cell>
          <cell r="I429">
            <v>0</v>
          </cell>
          <cell r="J429">
            <v>36387794.307268664</v>
          </cell>
        </row>
        <row r="430">
          <cell r="C430" t="str">
            <v>§Ëp bá bª t«ng cÇu cò</v>
          </cell>
          <cell r="D430" t="str">
            <v>m3</v>
          </cell>
          <cell r="E430">
            <v>36.08</v>
          </cell>
          <cell r="F430">
            <v>0</v>
          </cell>
          <cell r="G430">
            <v>68671.7</v>
          </cell>
          <cell r="H430">
            <v>0</v>
          </cell>
          <cell r="I430">
            <v>267116.37946255063</v>
          </cell>
          <cell r="J430">
            <v>9637558.971008826</v>
          </cell>
        </row>
        <row r="431">
          <cell r="C431" t="str">
            <v>§Ëp bá ®¸ héc x©y cò</v>
          </cell>
          <cell r="D431" t="str">
            <v>m3</v>
          </cell>
          <cell r="E431">
            <v>204.75</v>
          </cell>
          <cell r="F431">
            <v>0</v>
          </cell>
          <cell r="G431">
            <v>22208.720000000001</v>
          </cell>
          <cell r="H431">
            <v>0</v>
          </cell>
          <cell r="I431">
            <v>86386.573783633401</v>
          </cell>
          <cell r="J431">
            <v>17687650.982198939</v>
          </cell>
        </row>
        <row r="432">
          <cell r="C432" t="str">
            <v>Th¸o dì thÐp cÇu cò</v>
          </cell>
          <cell r="D432" t="str">
            <v>TÊn</v>
          </cell>
          <cell r="E432">
            <v>4.71</v>
          </cell>
          <cell r="F432">
            <v>215999.99999999997</v>
          </cell>
          <cell r="G432">
            <v>218652</v>
          </cell>
          <cell r="H432">
            <v>543277.45000000007</v>
          </cell>
          <cell r="I432">
            <v>1924115.5741105948</v>
          </cell>
          <cell r="J432">
            <v>9062584.3540609013</v>
          </cell>
        </row>
        <row r="433">
          <cell r="C433" t="str">
            <v>11. TuyÕn tr¸nh</v>
          </cell>
          <cell r="D433">
            <v>0</v>
          </cell>
          <cell r="E433">
            <v>274944790.78662509</v>
          </cell>
          <cell r="F433">
            <v>0</v>
          </cell>
          <cell r="G433">
            <v>274944790.78662509</v>
          </cell>
          <cell r="H433">
            <v>0</v>
          </cell>
          <cell r="I433">
            <v>0</v>
          </cell>
          <cell r="J433">
            <v>274944790.78662509</v>
          </cell>
        </row>
        <row r="434">
          <cell r="C434" t="str">
            <v>DÇm I500 lµm cÇu t¹m</v>
          </cell>
          <cell r="D434" t="str">
            <v>TÊn</v>
          </cell>
          <cell r="E434">
            <v>7.5359999999999996</v>
          </cell>
          <cell r="F434">
            <v>999886.30761904758</v>
          </cell>
          <cell r="G434">
            <v>346912.49600000004</v>
          </cell>
          <cell r="H434">
            <v>446151.53</v>
          </cell>
          <cell r="I434">
            <v>3623924.8854130441</v>
          </cell>
          <cell r="J434">
            <v>27309897.936472699</v>
          </cell>
        </row>
        <row r="435">
          <cell r="C435" t="str">
            <v>L¾p dùng vµ th¸o dì cÇu t¹m</v>
          </cell>
          <cell r="D435" t="str">
            <v>TÊn</v>
          </cell>
          <cell r="E435">
            <v>7.5359999999999996</v>
          </cell>
          <cell r="F435">
            <v>278999.99999999994</v>
          </cell>
          <cell r="G435">
            <v>218652</v>
          </cell>
          <cell r="H435">
            <v>543277.45000000007</v>
          </cell>
          <cell r="I435">
            <v>2200391.9957527202</v>
          </cell>
          <cell r="J435">
            <v>16582154.079992497</v>
          </cell>
        </row>
        <row r="436">
          <cell r="C436" t="str">
            <v>L¾p ®Æt vµ th¸o dì rä ®¸</v>
          </cell>
          <cell r="D436" t="str">
            <v>Rä</v>
          </cell>
          <cell r="E436">
            <v>150</v>
          </cell>
          <cell r="F436">
            <v>167311.23357142857</v>
          </cell>
          <cell r="G436">
            <v>63119.520000000004</v>
          </cell>
          <cell r="H436">
            <v>0</v>
          </cell>
          <cell r="I436">
            <v>498735.7040999615</v>
          </cell>
          <cell r="J436">
            <v>74810355.614994228</v>
          </cell>
        </row>
        <row r="437">
          <cell r="C437" t="str">
            <v xml:space="preserve">§¾p ®Êt nÒn ®­êng </v>
          </cell>
          <cell r="D437" t="str">
            <v>m3</v>
          </cell>
          <cell r="E437">
            <v>1875</v>
          </cell>
          <cell r="F437">
            <v>5714.2857142857138</v>
          </cell>
          <cell r="G437">
            <v>6287.7246742857133</v>
          </cell>
          <cell r="H437">
            <v>16215.547368</v>
          </cell>
          <cell r="I437">
            <v>60797.097711059716</v>
          </cell>
          <cell r="J437">
            <v>113994558.20823696</v>
          </cell>
        </row>
        <row r="438">
          <cell r="C438" t="str">
            <v>Mãng cÊp phèi ®¸ d¨m lo¹i 1</v>
          </cell>
          <cell r="D438" t="str">
            <v>m3</v>
          </cell>
          <cell r="E438">
            <v>165</v>
          </cell>
          <cell r="F438">
            <v>211603.89028571427</v>
          </cell>
          <cell r="G438">
            <v>675.13600000000008</v>
          </cell>
          <cell r="H438">
            <v>7602.8820839999989</v>
          </cell>
          <cell r="I438">
            <v>256047.42392078004</v>
          </cell>
          <cell r="J438">
            <v>42247824.94692871</v>
          </cell>
        </row>
      </sheetData>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sheetData sheetId="119"/>
      <sheetData sheetId="120"/>
      <sheetData sheetId="121"/>
      <sheetData sheetId="122"/>
      <sheetData sheetId="123"/>
      <sheetData sheetId="124"/>
      <sheetData sheetId="125"/>
      <sheetData sheetId="126"/>
      <sheetData sheetId="127"/>
      <sheetData sheetId="128"/>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sheetData sheetId="142" refreshError="1"/>
      <sheetData sheetId="143" refreshError="1"/>
      <sheetData sheetId="144"/>
      <sheetData sheetId="145" refreshError="1"/>
      <sheetData sheetId="146" refreshError="1"/>
      <sheetData sheetId="147" refreshError="1"/>
      <sheetData sheetId="148" refreshError="1"/>
      <sheetData sheetId="149" refreshError="1"/>
      <sheetData sheetId="150" refreshError="1"/>
      <sheetData sheetId="15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sheetData sheetId="161"/>
      <sheetData sheetId="162"/>
      <sheetData sheetId="163"/>
      <sheetData sheetId="164"/>
      <sheetData sheetId="165"/>
      <sheetData sheetId="166" refreshError="1"/>
      <sheetData sheetId="167" refreshError="1"/>
      <sheetData sheetId="168" refreshError="1"/>
      <sheetData sheetId="169"/>
      <sheetData sheetId="170" refreshError="1"/>
      <sheetData sheetId="171"/>
      <sheetData sheetId="172"/>
      <sheetData sheetId="173" refreshError="1"/>
      <sheetData sheetId="174" refreshError="1"/>
      <sheetData sheetId="175"/>
      <sheetData sheetId="176" refreshError="1"/>
      <sheetData sheetId="177" refreshError="1"/>
      <sheetData sheetId="178"/>
      <sheetData sheetId="179"/>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sheetData sheetId="252"/>
      <sheetData sheetId="253"/>
      <sheetData sheetId="254"/>
      <sheetData sheetId="255"/>
      <sheetData sheetId="256" refreshError="1"/>
      <sheetData sheetId="257" refreshError="1"/>
      <sheetData sheetId="258"/>
      <sheetData sheetId="259" refreshError="1"/>
      <sheetData sheetId="260" refreshError="1"/>
      <sheetData sheetId="261" refreshError="1"/>
      <sheetData sheetId="262"/>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sheetData sheetId="279"/>
      <sheetData sheetId="280"/>
      <sheetData sheetId="281" refreshError="1"/>
      <sheetData sheetId="282"/>
      <sheetData sheetId="283"/>
      <sheetData sheetId="284" refreshError="1"/>
      <sheetData sheetId="285"/>
      <sheetData sheetId="286"/>
      <sheetData sheetId="287"/>
      <sheetData sheetId="288"/>
      <sheetData sheetId="289"/>
      <sheetData sheetId="290"/>
      <sheetData sheetId="291"/>
      <sheetData sheetId="292"/>
      <sheetData sheetId="293"/>
      <sheetData sheetId="294"/>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sheetData sheetId="326"/>
      <sheetData sheetId="327"/>
      <sheetData sheetId="328" refreshError="1"/>
      <sheetData sheetId="329" refreshError="1"/>
      <sheetData sheetId="330" refreshError="1"/>
      <sheetData sheetId="331"/>
      <sheetData sheetId="332" refreshError="1"/>
      <sheetData sheetId="333" refreshError="1"/>
      <sheetData sheetId="334" refreshError="1"/>
      <sheetData sheetId="335" refreshError="1"/>
      <sheetData sheetId="336" refreshError="1"/>
      <sheetData sheetId="337" refreshError="1"/>
      <sheetData sheetId="338"/>
      <sheetData sheetId="339" refreshError="1"/>
      <sheetData sheetId="340" refreshError="1"/>
      <sheetData sheetId="341" refreshError="1"/>
      <sheetData sheetId="342" refreshError="1"/>
      <sheetData sheetId="343" refreshError="1"/>
      <sheetData sheetId="344" refreshError="1"/>
      <sheetData sheetId="345"/>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sheetData sheetId="356"/>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vc"/>
      <sheetName val="tra-vat-lieu"/>
      <sheetName val="PTDG"/>
      <sheetName val="T.Tranh AnLoc"/>
      <sheetName val="T.Tranh LocNinh"/>
      <sheetName val="QL13"/>
      <sheetName val="Tonghop"/>
      <sheetName val="Tra_bang"/>
      <sheetName val="KSTK(1778 Dcuong)"/>
      <sheetName val="dbgt(tuyen) (2)"/>
      <sheetName val="dbgt(tuyen)"/>
      <sheetName val="DgiaksatDHC4,"/>
      <sheetName val="dongia"/>
      <sheetName val="KSTK (06)"/>
      <sheetName val="XL4Poppy"/>
      <sheetName val="Congty"/>
      <sheetName val="VPPN"/>
      <sheetName val="XN74"/>
      <sheetName val="XN54"/>
      <sheetName val="XN33"/>
      <sheetName val="NK96"/>
      <sheetName val="XL4Test5"/>
      <sheetName val="tong hop"/>
      <sheetName val="phan tich DG"/>
      <sheetName val="gia vat lieu"/>
      <sheetName val="gia xe may"/>
      <sheetName val="gia nhan cong"/>
      <sheetName val="Sheet1"/>
      <sheetName val="Sheet2"/>
      <sheetName val="Sheet3"/>
      <sheetName val="Co.gty"/>
      <sheetName val="T.Tranh LmcNinh"/>
      <sheetName val="KSTK(17_x0017_8 Dcuong)"/>
      <sheetName val="dbgt(tuien)"/>
      <sheetName val="DgiakqatDHC4,"/>
      <sheetName val="KQTK (06)"/>
      <sheetName val="KSTK(1778 _x0004_c5o.g)"/>
      <sheetName val="db't(tuyen) (2)"/>
      <sheetName val="TK.TGTGT"/>
      <sheetName val="BR.10%"/>
      <sheetName val="MV.10% "/>
      <sheetName val="MV.01%"/>
      <sheetName val="Ctg.Thu"/>
      <sheetName val="Ctg.Chi"/>
      <sheetName val="Ctg.Gv"/>
      <sheetName val="Ctgs.1"/>
      <sheetName val="Ctgs.2"/>
      <sheetName val="Ctgs.3"/>
      <sheetName val="Bia Ctgs"/>
      <sheetName val="BK.NXT"/>
      <sheetName val="Ct.Nxt"/>
      <sheetName val="Cd.Nhap"/>
      <sheetName val="wia nhan cong"/>
      <sheetName val="DTCT"/>
      <sheetName val="Sheet4"/>
      <sheetName val="gia vat_x0000_lieu"/>
      <sheetName val="CT doanh thu 2005"/>
      <sheetName val="Dthu 2006 sua"/>
      <sheetName val="Doanh thu gia thanh"/>
      <sheetName val="6 thang 2006"/>
      <sheetName val="Bao cao thue (2)"/>
      <sheetName val="Tong hop CP T10"/>
      <sheetName val="Bao cao thue"/>
      <sheetName val="Thue cong trinh"/>
      <sheetName val="Gia thanh"/>
      <sheetName val="Pke toan"/>
      <sheetName val="Gia thanh cong trinh - Hoa"/>
      <sheetName val="Ke toan thuc hien cong trinh"/>
      <sheetName val="Du kien DT 9 thang de nop"/>
      <sheetName val="Tra_ba_x000e_g"/>
      <sheetName val="_x0018_N54"/>
      <sheetName val="tonghoptt (2)"/>
      <sheetName val="tonghoptt"/>
      <sheetName val="ximang"/>
      <sheetName val="da 1x2"/>
      <sheetName val="cat vang"/>
      <sheetName val="phugia555"/>
      <sheetName val="phugia561"/>
      <sheetName val="dung"/>
      <sheetName val="Dulieu"/>
      <sheetName val="00000000"/>
      <sheetName val="NOMENCLATURE"/>
      <sheetName val="Tra KS"/>
      <sheetName val="C45-BH"/>
      <sheetName val="C47-BH-01"/>
      <sheetName val="C47-BH-02"/>
      <sheetName val="C47-BH-03"/>
      <sheetName val="C46-BH-I"/>
      <sheetName val="S53-BH-I"/>
      <sheetName val="C47-BH-04"/>
      <sheetName val="C47-BH-05"/>
      <sheetName val="C47-BH-06"/>
      <sheetName val="S53-BH-II"/>
      <sheetName val="C46-BH-II"/>
      <sheetName val="C47-BH-07"/>
      <sheetName val="C47-BH-08"/>
      <sheetName val="C47-BH-09"/>
      <sheetName val="S53-BH-III"/>
      <sheetName val="C46-BH-III"/>
      <sheetName val="C47-BH-10"/>
      <sheetName val="C47-BH-11"/>
      <sheetName val="C47-BH-12"/>
      <sheetName val="S53-BH-IV"/>
      <sheetName val="C46-BH-IV"/>
      <sheetName val="10000000"/>
      <sheetName val="20000000"/>
      <sheetName val="gia vat?lieu"/>
      <sheetName val="giathanh1"/>
      <sheetName val="gia 3_x0000_t lieu"/>
      <sheetName val="CHITIET VL-NC-TT-3p"/>
      <sheetName val="VCV-BE-TONG"/>
      <sheetName val="VL,NC"/>
      <sheetName val="dgngia"/>
      <sheetName val="Tai khoan"/>
      <sheetName val="ctTBA"/>
      <sheetName val="gia 3?t lieu"/>
      <sheetName val="BTH phi"/>
      <sheetName val="BLT phi"/>
      <sheetName val="phi,le phi"/>
      <sheetName val="Bien Lai TON"/>
      <sheetName val="BCQT "/>
      <sheetName val="Giay di duong"/>
      <sheetName val="BC QT cua tung ap"/>
      <sheetName val="GIAO CHI TIEU THU QUY 07"/>
      <sheetName val="BANG TONG HOP GIAY NOP TIEN"/>
      <sheetName val="gVL"/>
      <sheetName val="gia vat"/>
      <sheetName val="gia vat_lieu"/>
      <sheetName val="TSO_CHUNG"/>
      <sheetName val="fia vat lieu"/>
      <sheetName val="Shdet3"/>
      <sheetName val="Cn.gty"/>
      <sheetName val="dbgt(tuien("/>
      <sheetName val="DgiajqatDHC4,"/>
      <sheetName val="DTCT-TB"/>
      <sheetName val="dtct cau"/>
      <sheetName val="T_Tranh_AnLoc"/>
      <sheetName val="T_Tranh_LocNinh"/>
      <sheetName val="KSTK(1778_Dcuong)"/>
      <sheetName val="dbgt(tuyen)_(2)"/>
      <sheetName val="KSTK_(06)"/>
      <sheetName val="tong_hop"/>
      <sheetName val="phan_tich_DG"/>
      <sheetName val="gia_vat_lieu"/>
      <sheetName val="gia_xe_may"/>
      <sheetName val="gia_nhan_cong"/>
      <sheetName val="Co_gty"/>
      <sheetName val="T_Tranh_LmcNinh"/>
      <sheetName val="KSTK(178_Dcuong)"/>
      <sheetName val="KQTK_(06)"/>
      <sheetName val="TK_TGTGT"/>
      <sheetName val="BR_10%"/>
      <sheetName val="MV_10%_"/>
      <sheetName val="MV_01%"/>
      <sheetName val="Ctg_Thu"/>
      <sheetName val="Ctg_Chi"/>
      <sheetName val="Ctg_Gv"/>
      <sheetName val="Ctgs_1"/>
      <sheetName val="Ctgs_2"/>
      <sheetName val="Ctgs_3"/>
      <sheetName val="Bia_Ctgs"/>
      <sheetName val="BK_NXT"/>
      <sheetName val="Ct_Nxt"/>
      <sheetName val="Cd_Nhap"/>
      <sheetName val="KSTK(1778_c5o_g)"/>
      <sheetName val="db't(tuyen)_(2)"/>
      <sheetName val="wia_nhan_cong"/>
      <sheetName val="CT_doanh_thu_2005"/>
      <sheetName val="Dthu_2006_sua"/>
      <sheetName val="Doanh_thu_gia_thanh"/>
      <sheetName val="6_thang_2006"/>
      <sheetName val="Bao_cao_thue_(2)"/>
      <sheetName val="Tong_hop_CP_T10"/>
      <sheetName val="Bao_cao_thue"/>
      <sheetName val="Thue_cong_trinh"/>
      <sheetName val="Gia_thanh"/>
      <sheetName val="Pke_toan"/>
      <sheetName val="Gia_thanh_cong_trinh_-_Hoa"/>
      <sheetName val="Ke_toan_thuc_hien_cong_trinh"/>
      <sheetName val="Du_kien_DT_9_thang_de_nop"/>
      <sheetName val="Tra_bag"/>
      <sheetName val="N54"/>
      <sheetName val="tonghoptt_(2)"/>
      <sheetName val="da_1x2"/>
      <sheetName val="cat_vang"/>
      <sheetName val="ptdg-duong"/>
      <sheetName val="gia 3"/>
      <sheetName val="2"/>
      <sheetName val="gia 3_t lieu"/>
      <sheetName val="Tonghp"/>
      <sheetName val="Loading"/>
      <sheetName val="Check C"/>
      <sheetName val="_x000c_"/>
      <sheetName val="Thuc thanh"/>
      <sheetName val="KCCP"/>
      <sheetName val="2_x0000__x0000_(tuyen)"/>
      <sheetName val="_x000c__x0000__x0001__x0000__x0000__x0000__x0001_ý"/>
      <sheetName val="T.Tran( AnLoc"/>
      <sheetName val="gia 8e may"/>
      <sheetName val="Tra_bang_QD11-109"/>
      <sheetName val="BO"/>
      <sheetName val="Tnnghop"/>
      <sheetName val="DgiaksatDHC"/>
      <sheetName val="DO AM DT"/>
      <sheetName val="[BCNCKT13_S3.xlsYphugia561"/>
      <sheetName val="DI-ESTI"/>
      <sheetName val="CdȮNhap"/>
      <sheetName val="PTVT (MAU)"/>
      <sheetName val="lt-tl"/>
      <sheetName val="px3-tl"/>
      <sheetName val="px1-tl"/>
      <sheetName val="vp-tl"/>
      <sheetName val="px2,tb-tl"/>
      <sheetName val="th-qt"/>
      <sheetName val="bqt"/>
      <sheetName val="tl-khovt"/>
      <sheetName val="dtkhovt"/>
      <sheetName val="Sheet8"/>
      <sheetName val="Sheet9"/>
      <sheetName val="Sheet10"/>
      <sheetName val="Sheet11"/>
      <sheetName val="Sheet12"/>
      <sheetName val="Sheet13"/>
      <sheetName val="Sheet14"/>
      <sheetName val="Sheet15"/>
      <sheetName val="Sheet16"/>
      <sheetName val="Sheet17"/>
      <sheetName val="Sheet18"/>
      <sheetName val="So tong hop "/>
      <sheetName val="2??(tuyen)"/>
      <sheetName val="KH-Q1,Q2,01"/>
      <sheetName val="_x000c_?_x0001_???_x0001_ý"/>
      <sheetName val="_x000c_?_x0001_?_x0001_ý"/>
      <sheetName val="Electrical Breakdown"/>
      <sheetName val="TK22kV"/>
      <sheetName val="2__(tuyen)"/>
      <sheetName val="_x000c___x0001_____x0001_ý"/>
      <sheetName val="_BCNCKT13_S3.xlsYphugia561"/>
      <sheetName val="tonluonsong"/>
      <sheetName val="tuyenphu"/>
      <sheetName val="cau"/>
      <sheetName val="Chitietgia"/>
      <sheetName val="M tren"/>
      <sheetName val="X dam"/>
      <sheetName val="C Cham"/>
      <sheetName val="Sum CONG"/>
      <sheetName val="Sum CONG Conlai"/>
      <sheetName val="Cong tron"/>
      <sheetName val="Công 2(4x4)"/>
      <sheetName val="Gia cong"/>
      <sheetName val="Cong hop"/>
      <sheetName val="tuyenphu (2)"/>
      <sheetName val="Chitietgia (2)"/>
      <sheetName val="CTGS"/>
      <sheetName val="2_x0000__x0000_�(tuyen)"/>
      <sheetName val="2_x0000__x0000_€(tuyen)"/>
      <sheetName val="_x000c___x0001___x0001_ý"/>
      <sheetName val="PHAN DS 22 KV"/>
      <sheetName val="chi tiet C"/>
      <sheetName val="TL rieng"/>
      <sheetName val="ESTI."/>
      <sheetName val="MF.01%"/>
      <sheetName val="db't(tuyeni (2)"/>
      <sheetName val="LEGEND"/>
      <sheetName val="Sheet6"/>
      <sheetName val="kl cong"/>
      <sheetName val="thkp"/>
      <sheetName val="clvl"/>
      <sheetName val="ptvl"/>
      <sheetName val="ke"/>
      <sheetName val="uniBase"/>
      <sheetName val="vniBase"/>
      <sheetName val="abcBase"/>
      <sheetName val="gia_vatlieu"/>
      <sheetName val="[BCNCKT13_S3.xl۽_x0000_Ctgs.3"/>
      <sheetName val="Ke toaٺ_x0001_thuc hien cong trinh"/>
      <sheetName val="Tiepdia"/>
      <sheetName val="Temp"/>
      <sheetName val="Lists"/>
      <sheetName val="TTDZ22"/>
      <sheetName val="MTL$-INTER"/>
      <sheetName val="T.Tranh LkcNinh"/>
      <sheetName val="dbgt(tuyel)"/>
      <sheetName val="KRTK (06)"/>
      <sheetName val="2??€(tuyen)"/>
      <sheetName val="_x0000__x0000__x0000__x0000__x0000__x0000__x0000__x0000_"/>
      <sheetName val="SOKTMAY"/>
      <sheetName val="Thu"/>
      <sheetName val="Chi"/>
      <sheetName val="TH"/>
      <sheetName val="TC"/>
      <sheetName val="NKBH"/>
      <sheetName val="112"/>
      <sheetName val="112CT"/>
      <sheetName val="112-DBSCL"/>
      <sheetName val="311"/>
      <sheetName val="341-NHNN"/>
      <sheetName val="341-NHCT"/>
      <sheetName val="341-DBSCL"/>
      <sheetName val="NK MH"/>
      <sheetName val="NKC"/>
      <sheetName val="CPSXKD"/>
      <sheetName val="Cong no - Cty Huy Hoang"/>
      <sheetName val="CPTM Huy Hoang-HP"/>
      <sheetName val="CTY Huy Hoang"/>
      <sheetName val="Bang luong"/>
      <sheetName val="NK MH (2)"/>
      <sheetName val="|ong hop"/>
      <sheetName val="C47-BH-ူ9"/>
      <sheetName val="IBASE"/>
      <sheetName val="5.BANG I"/>
      <sheetName val="FD"/>
      <sheetName val="GI"/>
      <sheetName val="EE (3)"/>
      <sheetName val="PAVEMENT"/>
      <sheetName val="TRAFFIC"/>
      <sheetName val="Gia KS"/>
      <sheetName val="Cd?Nhap"/>
      <sheetName val="ND"/>
      <sheetName val="C47-BH-_x0011_1"/>
      <sheetName val="_BCNCKT13_S3.xl۽"/>
      <sheetName val="_x0010__x0000__x0000__x0000_.VnBook-AntiquaH_x0000__x0000_ÿ_x001f__x0016__x0000__x0000__x0000__x0001__x0000__x0000_"/>
      <sheetName val="_x0001_W_x0000__x0000__x0000__x0014_*Í_x0001_&gt;_x0000__x0000__x0000__x0000__x0000__x0000__x0000_@_x0000__x0000__x0000_õÿ _x0000__x0000_´_x0000__x0000__x0000__x0000_"/>
      <sheetName val="_x0006__x0000__x0000__x0006__x0000__x0000_ _x0006__x0000__x0000_¡_x0006__x0000__x0000_¢_x0006__x0000__x0000_£_x0006__x0000__x0000_¤_x0006__x0000__x0000_¥_x0006__x0000__x0000_"/>
      <sheetName val="_x0000__x0000_I_x0008__x0000__x0000_J_x0008__x0000__x0000_K_x0008__x0000__x0000_L_x0008__x0000__x0000_M_x0008__x0000__x0000_N_x0008__x0000__x0000_O_x0008__x0000__x0000_P"/>
      <sheetName val="Q_x0008__x0000__x0000_R_x0008__x0000__x0000_"/>
      <sheetName val="_x0000_a_x000a__x0000__x0000_b_x000a__x0000__x0000_c_x000a__x0000__x0000_d_x000a__x0000__x0000_e_x000a__x0000__x0000_f_x000a__x0000__x0000_g_x000a__x0000__x0000_h_x000a_"/>
      <sheetName val="j_x000a__x0000__x0000_k_x000a__x0000__x0000_l_x000a_"/>
      <sheetName val="n_x000a__x0000__x0000_o_x000a__x0000__x0000_p_x000a_"/>
      <sheetName val="r_x000a__x0000__x0000_s_x000a__x0000__x0000_t_x000a_"/>
      <sheetName val="v_x000a__x0000__x0000_w_x000a__x0000__x0000_x_x000a_"/>
      <sheetName val="z_x000a__x0000__x0000_{_x000a__x0000__x0000_|_x000a_"/>
      <sheetName val="~_x000a__x0000__x0000__x000a__x0000__x0000__x000a_"/>
      <sheetName val="_x000a__x0000__x0000__x000a__x0000__x0000__x000a_"/>
      <sheetName val="_x000a__x0000__x0000__x000a__x0000__x0000__x000a_"/>
      <sheetName val="_x000a__x0000__x0000__x000a__x0000__x0000__x000a_"/>
      <sheetName val="_x000a__x0000__x0000__x000a__x0000__x0000__x000a_"/>
      <sheetName val="_x000a__x0000__x0000__x000a__x0000__x0000__x000a_"/>
      <sheetName val="_x000a__x0000__x0000__x000a__x0000__x0000__x000a_"/>
      <sheetName val="[BCNCKT13_S3.xls_VPPN"/>
      <sheetName val="KKKKKKKK"/>
      <sheetName val="[BCNCKT13_S3.xl۽?Ctgs.3"/>
      <sheetName val="db't(tuyen) ,2)"/>
      <sheetName val="[BCNCKT13_S3.xl??Ctgs.3"/>
      <sheetName val="2__€(tuyen)"/>
      <sheetName val="2??�(tuyen)"/>
      <sheetName val="????????"/>
      <sheetName val="Don gia-cau"/>
      <sheetName val="_BCNCKT13_S3.xl?"/>
      <sheetName val="C47-BH-?9"/>
      <sheetName val="2_x0000__x0000_?(tuyen)"/>
      <sheetName val="Ke toa?_x0001_thuc hien cong trinh"/>
      <sheetName val="PTVT _MAU_"/>
      <sheetName val="DPCT"/>
      <sheetName val="Nhat ky - socai thang 2"/>
      <sheetName val="Sheet7"/>
      <sheetName val="nhat ky so cai thang 1"/>
      <sheetName val="Nhat ky so cai thang3"/>
      <sheetName val="Sheet5"/>
      <sheetName val="DTCT-TPhuoc"/>
      <sheetName val="4"/>
      <sheetName val="bang2"/>
      <sheetName val="TnTranh AnLoc"/>
      <sheetName val="KST[(17_x0017_8 Dcuong)"/>
      <sheetName val="_x0010_???.VnBook-AntiquaH??ÿ_x001f__x0016_???_x0001_??"/>
      <sheetName val="_x0001_W???_x0014_*Í_x0001_&gt;???????@???õÿ ??´????"/>
      <sheetName val="_x0006_??_x0006_?? _x0006_??¡_x0006_??¢_x0006_??£_x0006_??¤_x0006_??¥_x0006_??"/>
      <sheetName val="??I_x0008_??J_x0008_??K_x0008_??L_x0008_??M_x0008_??N_x0008_??O_x0008_??P"/>
      <sheetName val="Q_x0008_??R_x0008_??"/>
      <sheetName val="?a_x000a_??b_x000a_??c_x000a_??d_x000a_??e_x000a_??f_x000a_??g_x000a_??h_x000a_"/>
      <sheetName val="j_x000a_??k_x000a_??l_x000a_"/>
      <sheetName val="n_x000a_??o_x000a_??p_x000a_"/>
      <sheetName val="r_x000a_??s_x000a_??t_x000a_"/>
      <sheetName val="v_x000a_??w_x000a_??x_x000a_"/>
      <sheetName val="z_x000a_??{_x000a_??|_x000a_"/>
      <sheetName val="~_x000a_??_x000a_??_x000a_"/>
      <sheetName val="_x000a_??_x000a_??_x000a_"/>
      <sheetName val="_x000a_??_x000a_??_x000a_"/>
      <sheetName val="_x000a_??_x000a_??_x000a_"/>
      <sheetName val="_x000a_??_x000a_??_x000a_"/>
      <sheetName val="_x000a_??_x000a_??_x000a_"/>
      <sheetName val="_x000a_??_x000a_??_x000a_"/>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refreshError="1"/>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refreshError="1"/>
      <sheetData sheetId="80"/>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refreshError="1"/>
      <sheetData sheetId="108"/>
      <sheetData sheetId="109" refreshError="1"/>
      <sheetData sheetId="110" refreshError="1"/>
      <sheetData sheetId="111" refreshError="1"/>
      <sheetData sheetId="112"/>
      <sheetData sheetId="113" refreshError="1"/>
      <sheetData sheetId="114" refreshError="1"/>
      <sheetData sheetId="115"/>
      <sheetData sheetId="116"/>
      <sheetData sheetId="117"/>
      <sheetData sheetId="118"/>
      <sheetData sheetId="119"/>
      <sheetData sheetId="120"/>
      <sheetData sheetId="121"/>
      <sheetData sheetId="122"/>
      <sheetData sheetId="123"/>
      <sheetData sheetId="124"/>
      <sheetData sheetId="125" refreshError="1"/>
      <sheetData sheetId="126" refreshError="1"/>
      <sheetData sheetId="127" refreshError="1"/>
      <sheetData sheetId="128" refreshError="1"/>
      <sheetData sheetId="129"/>
      <sheetData sheetId="130"/>
      <sheetData sheetId="131" refreshError="1"/>
      <sheetData sheetId="132" refreshError="1"/>
      <sheetData sheetId="133"/>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sheetData sheetId="196" refreshError="1"/>
      <sheetData sheetId="197" refreshError="1"/>
      <sheetData sheetId="198" refreshError="1"/>
      <sheetData sheetId="199" refreshError="1"/>
      <sheetData sheetId="200" refreshError="1"/>
      <sheetData sheetId="201" refreshError="1"/>
      <sheetData sheetId="202"/>
      <sheetData sheetId="203" refreshError="1"/>
      <sheetData sheetId="204"/>
      <sheetData sheetId="205" refreshError="1"/>
      <sheetData sheetId="206"/>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refreshError="1"/>
      <sheetData sheetId="254" refreshError="1"/>
      <sheetData sheetId="255"/>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c-cm"/>
      <sheetName val="tra-vat-lieu"/>
      <sheetName val="CVC-01"/>
      <sheetName val="ptdg-01"/>
      <sheetName val="dtct_Duong-01"/>
      <sheetName val="TH-01"/>
      <sheetName val="ptke-01"/>
      <sheetName val="dtctke-01"/>
      <sheetName val="th-ke-01"/>
      <sheetName val="TH_GTXL"/>
      <sheetName val="ptdg-01 (2)"/>
      <sheetName val="giagoc"/>
      <sheetName val="CVC"/>
      <sheetName val="ptdg"/>
      <sheetName val="dtct_Duong-tk"/>
      <sheetName val="TH-tk"/>
      <sheetName val="ptke"/>
      <sheetName val="dtctke-tk"/>
      <sheetName val="thke-tk"/>
      <sheetName val="dtct_Duong-tc"/>
      <sheetName val="THd-tc"/>
      <sheetName val="dtctke-tc"/>
      <sheetName val="thke-tc"/>
      <sheetName val="TH_GTXL-TC"/>
      <sheetName val="tra_vat_lieu"/>
      <sheetName val="NXT-Q1"/>
      <sheetName val="NXT-10T (2)"/>
      <sheetName val="NXT-6T"/>
      <sheetName val="NXT-10T (3)"/>
      <sheetName val="NXT-9T"/>
      <sheetName val="NXT-9T (2)"/>
      <sheetName val="NXT-10T"/>
      <sheetName val="NXT-10T (4)"/>
      <sheetName val="NXT-Q2"/>
      <sheetName val="NXT-Q3"/>
      <sheetName val="NXT-10"/>
      <sheetName val="Sheet1"/>
      <sheetName val="Sheet1 (2)"/>
      <sheetName val="Sheet2"/>
      <sheetName val="Sheet3"/>
      <sheetName val="31-08"/>
      <sheetName val="01-09"/>
      <sheetName val="02-09"/>
      <sheetName val="03-09"/>
      <sheetName val="04-09"/>
      <sheetName val="05-9"/>
      <sheetName val="06-09"/>
      <sheetName val="07-09"/>
      <sheetName val="08-09"/>
      <sheetName val="XL4Test5"/>
      <sheetName val="dtct cong"/>
      <sheetName val="gVL"/>
      <sheetName val="THop01"/>
      <sheetName val="THop02"/>
      <sheetName val="Ctiet01"/>
      <sheetName val="Ctiet02"/>
      <sheetName val="Bke01"/>
      <sheetName val="Bke02"/>
      <sheetName val="Ctiet03"/>
      <sheetName val="THop03"/>
      <sheetName val="Bke03"/>
      <sheetName val="BCTHQI"/>
      <sheetName val="C tietTH6T"/>
      <sheetName val="BCTH6T"/>
      <sheetName val="BCTHQII"/>
      <sheetName val="CtietQI"/>
      <sheetName val="CtietQII"/>
      <sheetName val="Bke04"/>
      <sheetName val="THop04"/>
      <sheetName val="Ctiet04"/>
      <sheetName val="C tiet 05"/>
      <sheetName val="THop05"/>
      <sheetName val="Bke05"/>
      <sheetName val="Bke06"/>
      <sheetName val="THop06"/>
      <sheetName val="Ctiet06"/>
      <sheetName val="Bke07"/>
      <sheetName val="THop07"/>
      <sheetName val="Ctiet07"/>
      <sheetName val="Den 31,7"/>
      <sheetName val="Bke08"/>
      <sheetName val="THop08"/>
      <sheetName val="Ctiet08"/>
      <sheetName val="BCQIII"/>
      <sheetName val="CtietQIII"/>
      <sheetName val="BC9Tnam"/>
      <sheetName val="THop09"/>
      <sheetName val="Ctiet09"/>
      <sheetName val="Bke09"/>
      <sheetName val="THop10"/>
      <sheetName val="Bke 10"/>
      <sheetName val="Ctiet10"/>
      <sheetName val="UOc T10"/>
      <sheetName val="Ctiet11"/>
      <sheetName val="THop11"/>
      <sheetName val="Bke 11"/>
      <sheetName val="Uoc 2005"/>
      <sheetName val="THop12"/>
      <sheetName val="Ctiet12"/>
      <sheetName val="Bke 12"/>
      <sheetName val="00000000"/>
      <sheetName val="XXXXXXXX"/>
      <sheetName val="XXXXXXX0"/>
      <sheetName val="lt-tl"/>
      <sheetName val="px3-tl"/>
      <sheetName val="px1-tl"/>
      <sheetName val="vp-tl"/>
      <sheetName val="px2,tb-tl"/>
      <sheetName val="th-qt"/>
      <sheetName val="bqt"/>
      <sheetName val="tl-khovt"/>
      <sheetName val="dtkhovt"/>
      <sheetName val="Sheet8"/>
      <sheetName val="Sheet9"/>
      <sheetName val="Sheet10"/>
      <sheetName val="Sheet11"/>
      <sheetName val="Sheet12"/>
      <sheetName val="Sheet13"/>
      <sheetName val="Sheet14"/>
      <sheetName val="Sheet15"/>
      <sheetName val="Sheet16"/>
      <sheetName val="Sheet17"/>
      <sheetName val="Sheet18"/>
      <sheetName val="Tra_bang"/>
      <sheetName val="dtctODuong-01"/>
      <sheetName val="px2,tb-t,"/>
      <sheetName val="NhucauKP"/>
      <sheetName val="Sheet3 (2)"/>
      <sheetName val="XL4Poppy"/>
      <sheetName val="Tien An T11"/>
      <sheetName val="DNPD-QL"/>
      <sheetName val="Bang luong"/>
      <sheetName val="Bang CC"/>
      <sheetName val=" Luong nghien "/>
      <sheetName val="QT-LN"/>
      <sheetName val="Giantiep"/>
      <sheetName val="Tong hop"/>
      <sheetName val="Phuc vu"/>
      <sheetName val="May Phat"/>
      <sheetName val="1813"/>
      <sheetName val="DTCT"/>
      <sheetName val="nc%cm"/>
      <sheetName val="dtct cau"/>
      <sheetName val="dtct_Duong,tc"/>
      <sheetName val="Sheet! (2)"/>
      <sheetName val="CVC-_x0010_1"/>
      <sheetName val="dt#tke-01"/>
      <sheetName val="ptdg-00 (2)"/>
      <sheetName val="02- 9"/>
      <sheetName val="Cheet3"/>
      <sheetName val="THop0_x0015_"/>
      <sheetName val="Bke0_x0015_"/>
      <sheetName val="_x0004_en 31,7"/>
      <sheetName val="THop0("/>
      <sheetName val="BC9Tfam"/>
      <sheetName val="CtiedQII"/>
      <sheetName val="DHop08"/>
      <sheetName val="Ctiet 9"/>
      <sheetName val="Ctiet!1"/>
      <sheetName val="00 00000"/>
      <sheetName val="tra-vat-lieu (duyet)"/>
      <sheetName val="nc_cm"/>
      <sheetName val="[ duong257-272."/>
      <sheetName val="d4ct_Duong-01"/>
      <sheetName val="CORE PLATE"/>
      <sheetName val="ASSY"/>
      <sheetName val="NEEDLE"/>
      <sheetName val="TR "/>
      <sheetName val="TR  AJO"/>
      <sheetName val="TR  ALO"/>
      <sheetName val="DAT 5"/>
      <sheetName val="TR PLUG"/>
      <sheetName val="TR BARREL"/>
      <sheetName val="TR_GR"/>
      <sheetName val="TR  JUKI"/>
      <sheetName val="GUIDE"/>
      <sheetName val="MPY_04003M"/>
      <sheetName val="JUN.07  "/>
      <sheetName val="Kashime_Auto"/>
      <sheetName val="WEITHT1"/>
      <sheetName val="NC_CAM"/>
      <sheetName val="INV.0706JPY"/>
      <sheetName val="Schedule08.07"/>
      <sheetName val="CHENH LECH"/>
      <sheetName val="OKAYA KH ALO"/>
      <sheetName val="OKAYA  (2)"/>
      <sheetName val="OKAYA "/>
      <sheetName val="TVL"/>
      <sheetName val="tra bang"/>
      <sheetName val="ptdg-01_(2)"/>
      <sheetName val="NXT-10T_(2)"/>
      <sheetName val="NXT-10T_(3)"/>
      <sheetName val="NXT-9T_(2)"/>
      <sheetName val="NXT-10T_(4)"/>
      <sheetName val="Sheet1_(2)"/>
      <sheetName val="dtct_cong"/>
      <sheetName val="C_tietTH6T"/>
      <sheetName val="C_tiet_05"/>
      <sheetName val="Den_31,7"/>
      <sheetName val="Bke_10"/>
      <sheetName val="UOc_T10"/>
      <sheetName val="Bke_11"/>
      <sheetName val="Uoc_2005"/>
      <sheetName val="Bke_12"/>
      <sheetName val="Tien_An_T11"/>
      <sheetName val="Bang_luong"/>
      <sheetName val="Bang_CC"/>
      <sheetName val="_Luong_nghien_"/>
      <sheetName val="Tong_hop"/>
      <sheetName val="Phuc_vu"/>
      <sheetName val="May_Phat"/>
      <sheetName val="dtct_cau"/>
      <sheetName val="TH_GTXL࠭TC"/>
      <sheetName val="_ duong257-272."/>
      <sheetName val="Sheet4"/>
      <sheetName val="nhiemvu2006"/>
      <sheetName val="RutTM"/>
      <sheetName val="10000000"/>
      <sheetName val="20000000"/>
      <sheetName val="30000000"/>
      <sheetName val="Tra KS"/>
      <sheetName val="GiaVL"/>
      <sheetName val="Bia"/>
      <sheetName val="THKP D"/>
      <sheetName val="THKP"/>
      <sheetName val="Bu gia1"/>
      <sheetName val="Bu gia in"/>
      <sheetName val="Bu gia"/>
      <sheetName val="CL CL"/>
      <sheetName val="CL"/>
      <sheetName val="DT"/>
      <sheetName val="VL,NC"/>
      <sheetName val="BeTong"/>
      <sheetName val="NXT-10T  4)"/>
      <sheetName val="THop1"/>
      <sheetName val="THop1_x0000_"/>
      <sheetName val="dieuchinh"/>
      <sheetName val="Sheet13_x0000__x0000__x0000__x0000__x0000__x0000__x0000__x0000__x0000__x0000__x0000_㸰Ɂ_x0000__x0004__x0000__x0000__x0000__x0000__x0000__x0000_숌Ɂ_x0000_"/>
      <sheetName val="THop51"/>
      <sheetName val="Ctie塅䕃⹌"/>
      <sheetName val="Ctiet02_x0000__x0018_[ duong257-272.xls]Bke"/>
      <sheetName val="Phuong an 1"/>
      <sheetName val="dtgt_Duong-tk"/>
      <sheetName val="p4ke"/>
      <sheetName val="PHop04"/>
      <sheetName val="TH_GTXL?TC"/>
      <sheetName val="_x0000__x0000_u_x0000__x0000__x0000__x0000__x0000__x0000__x0000__x0000__x0000__x0000__x0000__x0000__x0000__x0000__x0000__x001a_[ duong257-2"/>
      <sheetName val="Cp``pQII"/>
      <sheetName val=""/>
      <sheetName val="KKKKKKKK"/>
      <sheetName val="TH_GTXL_TC"/>
      <sheetName val="CHITIET VL-NC"/>
      <sheetName val="Ctiet02?_x0018_[ duong257-272.xls]Bke"/>
      <sheetName val="Thuc thanh"/>
      <sheetName val="Sheet13???????????㸰Ɂ?_x0004_??????숌Ɂ?"/>
      <sheetName val="DO AM DT"/>
      <sheetName val="Ctiet02__x0018__ duong257-272.xls_Bke"/>
      <sheetName val="Sheet3_(2)"/>
      <sheetName val="CVC-1"/>
      <sheetName val="ptdg-00_(2)"/>
      <sheetName val="02-_9"/>
      <sheetName val="THop0"/>
      <sheetName val="Bke0"/>
      <sheetName val="en_31,7"/>
      <sheetName val="Sheet!_(2)"/>
      <sheetName val="[_duong257-272_"/>
      <sheetName val="Ctiet_9"/>
      <sheetName val="00_00000"/>
      <sheetName val="CORE_PLATE"/>
      <sheetName val="TR_"/>
      <sheetName val="TR__AJO"/>
      <sheetName val="TR__ALO"/>
      <sheetName val="DAT_5"/>
      <sheetName val="TR_PLUG"/>
      <sheetName val="TR_BARREL"/>
      <sheetName val="TR__JUKI"/>
      <sheetName val="JUN_07__"/>
      <sheetName val="INV_0706JPY"/>
      <sheetName val="Schedule08_07"/>
      <sheetName val="CHENH_LECH"/>
      <sheetName val="OKAYA_KH_ALO"/>
      <sheetName val="OKAYA__(2)"/>
      <sheetName val="OKAYA_"/>
      <sheetName val="tra-vat-lieu_(duyet)"/>
      <sheetName val="THKP_D"/>
      <sheetName val="Bu_gia1"/>
      <sheetName val="Bu_gia_in"/>
      <sheetName val="Bu_gia"/>
      <sheetName val="CL_CL"/>
      <sheetName val="THop1?"/>
      <sheetName val="THTram"/>
      <sheetName val="bang-tra"/>
      <sheetName val="Ctie???"/>
      <sheetName val="-272.xls]Bke01_x0000__x0000__x0000__x0018_[ duong257-27"/>
      <sheetName val="Ctie___"/>
      <sheetName val="-272.xls_Bke01"/>
      <sheetName val="-272.xls]Bke01???_x0018_[ duong257-27"/>
      <sheetName val="Tai khoan"/>
      <sheetName val="Sheet13___________㸰Ɂ__x0004_______숌Ɂ_"/>
      <sheetName val="THop1_"/>
      <sheetName val="XL$Poppy"/>
      <sheetName val="????????"/>
      <sheetName val="DNP၄-QL"/>
      <sheetName val="Don gia-cau"/>
      <sheetName val="_x000d_¹½.,6³"/>
      <sheetName val="cdps"/>
      <sheetName val="ptdg-01_(2)1"/>
      <sheetName val="NXT-10T_(2)1"/>
      <sheetName val="NXT-10T_(3)1"/>
      <sheetName val="NXT-9T_(2)1"/>
      <sheetName val="NXT-10T_(4)1"/>
      <sheetName val="Sheet1_(2)1"/>
      <sheetName val="dtct_cong1"/>
      <sheetName val="C_tietTH6T1"/>
      <sheetName val="C_tiet_051"/>
      <sheetName val="Den_31,71"/>
      <sheetName val="Bke_101"/>
      <sheetName val="UOc_T101"/>
      <sheetName val="Bke_111"/>
      <sheetName val="Uoc_20051"/>
      <sheetName val="Bke_121"/>
      <sheetName val="dtct_cau1"/>
      <sheetName val="Tien_An_T111"/>
      <sheetName val="Bang_luong1"/>
      <sheetName val="Bang_CC1"/>
      <sheetName val="_Luong_nghien_1"/>
      <sheetName val="Tong_hop1"/>
      <sheetName val="Phuc_vu1"/>
      <sheetName val="May_Phat1"/>
      <sheetName val="Tra_KS"/>
      <sheetName val="__duong257-272_"/>
      <sheetName val="Ctiet02[_duong257-272_xls]Bke"/>
      <sheetName val="Ctiet02?[_duong257-272_xls]Bke"/>
      <sheetName val="Sheet13㸰Ɂ숌Ɂ㹨Ɂu[_duong257-2"/>
      <sheetName val="Sheet13㸰Ɂ숌Ɂ"/>
      <sheetName val="________"/>
      <sheetName val="CVC-_x005f_x0010_1"/>
      <sheetName val="THop0_x005f_x0015_"/>
      <sheetName val="Bke0_x005f_x0015_"/>
      <sheetName val="_x005f_x0004_en 31,7"/>
      <sheetName val="??u???????????????_x001a_[ duong257-2"/>
      <sheetName val="Bke 90"/>
      <sheetName val="ptd2_x0000__x0000_ (2)"/>
      <sheetName val="Sheet13_x0000__x0000__x0000__x0000__x0000__x0000__x0000__x0000__x0000__x0000__x0000_??_x0000__x0004__x0000__x0000__x0000__x0000__x0000__x0000_??_x0000_"/>
      <sheetName val="Sheet13??????????????_x0004_?????????"/>
      <sheetName val="-272.xls_Bke01____x0018__ duong257-27"/>
      <sheetName val="DNP?-QL"/>
      <sheetName val="THop1€"/>
      <sheetName val="Sheet13___________??__x0004_______??_"/>
      <sheetName val="Sheet13_______________x0004__________"/>
      <sheetName val="DNP_-QL"/>
      <sheetName val="_x000a_¹½.,6³"/>
      <sheetName val="TL rieng"/>
      <sheetName val="__u________________x001a__ duong257-2"/>
      <sheetName val="NXT-10T__4)"/>
      <sheetName val="Phuong_an_1"/>
      <sheetName val="Thuc_thanh"/>
      <sheetName val="Sheet13???????????㸰Ɂ???????숌Ɂ?"/>
      <sheetName val="DO_AM_DT"/>
      <sheetName val="Ctiet02___duong257-272_xls_Bke"/>
      <sheetName val="Sheet13___________㸰Ɂ_______숌Ɂ_"/>
      <sheetName val="Sheet13_x0000_㸰Ɂ_x0000__x0004__x0000_숌Ɂ_x0000_㹨Ɂ_x0000_u_x0000__x001a_[ duong25"/>
      <sheetName val="Ctiet02_x005f_x0000__x005f_x0018__ duong257"/>
      <sheetName val="Ctiet02__x005f_x0018__ duong257-272.x"/>
      <sheetName val="Sheet13_x005f_x0000__x005f_x0000__x005f_x0000__x0"/>
      <sheetName val="THop1_x005f_x0000_"/>
      <sheetName val="-272.xls_Bke01_x005f_x0000__x005f_x0000__x0"/>
      <sheetName val="-272.xls_Bke01____x005f_x0018__ duong"/>
      <sheetName val="Ctiet02_x005f_x0000__x005f_x0018_[ duong257"/>
      <sheetName val="Ctiet02?_x005f_x0018_[ duong257-272.x"/>
      <sheetName val="-272.xls]Bke01_x005f_x0000__x005f_x0000__x0"/>
      <sheetName val="-272.xls]Bke01???_x005f_x0018_[ duong"/>
      <sheetName val="CtietQIIA"/>
    </sheetNames>
    <sheetDataSet>
      <sheetData sheetId="0"/>
      <sheetData sheetId="1" refreshError="1">
        <row r="4">
          <cell r="G4" t="str">
            <v>c</v>
          </cell>
          <cell r="H4" t="str">
            <v>C¸t vµng</v>
          </cell>
          <cell r="I4" t="str">
            <v>m3</v>
          </cell>
          <cell r="J4">
            <v>119264.99999999999</v>
          </cell>
        </row>
        <row r="5">
          <cell r="G5" t="str">
            <v>x</v>
          </cell>
          <cell r="H5" t="str">
            <v>Xim¨ng PC-300</v>
          </cell>
          <cell r="I5" t="str">
            <v>kg</v>
          </cell>
          <cell r="J5">
            <v>812.94223809523805</v>
          </cell>
        </row>
        <row r="6">
          <cell r="G6" t="str">
            <v>nc</v>
          </cell>
          <cell r="H6" t="str">
            <v>N­íc</v>
          </cell>
          <cell r="I6" t="str">
            <v>LÝt</v>
          </cell>
          <cell r="J6">
            <v>4</v>
          </cell>
        </row>
        <row r="7">
          <cell r="G7" t="str">
            <v>nu</v>
          </cell>
          <cell r="H7" t="str">
            <v>N­íc</v>
          </cell>
          <cell r="I7" t="str">
            <v>LÝt</v>
          </cell>
          <cell r="J7">
            <v>4</v>
          </cell>
        </row>
        <row r="8">
          <cell r="G8" t="str">
            <v>btn</v>
          </cell>
          <cell r="H8" t="str">
            <v>Bªt«ng nhùa</v>
          </cell>
          <cell r="I8" t="str">
            <v>TÊn</v>
          </cell>
        </row>
        <row r="9">
          <cell r="G9" t="str">
            <v>#</v>
          </cell>
          <cell r="H9" t="str">
            <v>VËt liÖu kh¸c</v>
          </cell>
          <cell r="I9" t="str">
            <v>%</v>
          </cell>
        </row>
        <row r="10">
          <cell r="G10">
            <v>4</v>
          </cell>
          <cell r="H10" t="str">
            <v>§¸ d¨m 4x6</v>
          </cell>
          <cell r="I10" t="str">
            <v>m3</v>
          </cell>
          <cell r="J10">
            <v>119809.9</v>
          </cell>
        </row>
        <row r="11">
          <cell r="G11" t="str">
            <v>n</v>
          </cell>
          <cell r="H11" t="str">
            <v>Nhùa ®­êng</v>
          </cell>
          <cell r="I11" t="str">
            <v>kg</v>
          </cell>
          <cell r="J11">
            <v>3665.964476190476</v>
          </cell>
        </row>
        <row r="12">
          <cell r="G12">
            <v>1</v>
          </cell>
          <cell r="H12" t="str">
            <v>§¸ d¨m 1x2</v>
          </cell>
          <cell r="I12" t="str">
            <v>m3</v>
          </cell>
          <cell r="J12">
            <v>149266.13333333333</v>
          </cell>
        </row>
        <row r="13">
          <cell r="G13" t="str">
            <v>cpdd1</v>
          </cell>
          <cell r="H13" t="str">
            <v>CÊp phèi ®¸ d¨m</v>
          </cell>
          <cell r="I13" t="str">
            <v>m3</v>
          </cell>
          <cell r="J13">
            <v>149266.13333333333</v>
          </cell>
        </row>
        <row r="14">
          <cell r="G14" t="str">
            <v>cpdd2</v>
          </cell>
          <cell r="H14" t="str">
            <v>CÊp phèi ®¸ d¨m</v>
          </cell>
          <cell r="I14" t="str">
            <v>m3</v>
          </cell>
          <cell r="J14">
            <v>134980.41904761904</v>
          </cell>
        </row>
        <row r="15">
          <cell r="G15" t="str">
            <v>dmz</v>
          </cell>
          <cell r="H15" t="str">
            <v>DÇu Mazut</v>
          </cell>
          <cell r="I15" t="str">
            <v>kg</v>
          </cell>
          <cell r="J15">
            <v>4500</v>
          </cell>
        </row>
        <row r="16">
          <cell r="G16" t="str">
            <v>cpdd</v>
          </cell>
          <cell r="H16" t="str">
            <v>CÊp phèi ®¸ d¨m</v>
          </cell>
          <cell r="I16" t="str">
            <v>m3</v>
          </cell>
          <cell r="J16" t="e">
            <v>#REF!</v>
          </cell>
        </row>
        <row r="17">
          <cell r="G17" t="str">
            <v>cui</v>
          </cell>
          <cell r="H17" t="str">
            <v>Cñi</v>
          </cell>
          <cell r="I17" t="str">
            <v>kg</v>
          </cell>
          <cell r="J17">
            <v>500</v>
          </cell>
        </row>
        <row r="18">
          <cell r="G18" t="str">
            <v>d</v>
          </cell>
          <cell r="H18" t="str">
            <v xml:space="preserve">D©y thÐp </v>
          </cell>
          <cell r="I18" t="str">
            <v>kg</v>
          </cell>
          <cell r="J18">
            <v>6333.333333333333</v>
          </cell>
        </row>
        <row r="19">
          <cell r="G19" t="str">
            <v>dh</v>
          </cell>
          <cell r="H19" t="str">
            <v xml:space="preserve">§¸ héc </v>
          </cell>
          <cell r="I19" t="str">
            <v>m3</v>
          </cell>
          <cell r="J19">
            <v>95490.223809523799</v>
          </cell>
        </row>
        <row r="20">
          <cell r="G20">
            <v>2</v>
          </cell>
          <cell r="H20" t="str">
            <v>§¸ d¨m 2x4</v>
          </cell>
          <cell r="I20" t="str">
            <v>m3</v>
          </cell>
          <cell r="J20">
            <v>144504.22857142857</v>
          </cell>
        </row>
        <row r="21">
          <cell r="G21" t="str">
            <v>tbb</v>
          </cell>
          <cell r="H21" t="str">
            <v>Trô biÓn b¸o</v>
          </cell>
          <cell r="I21" t="str">
            <v>Trô</v>
          </cell>
          <cell r="J21">
            <v>235000</v>
          </cell>
        </row>
        <row r="22">
          <cell r="G22">
            <v>0.5</v>
          </cell>
          <cell r="H22" t="str">
            <v>§¸ d¨m 0,5x1</v>
          </cell>
          <cell r="I22" t="str">
            <v>m3</v>
          </cell>
          <cell r="J22">
            <v>149266.13333333333</v>
          </cell>
        </row>
        <row r="23">
          <cell r="G23" t="str">
            <v>di</v>
          </cell>
          <cell r="H23" t="str">
            <v>§inh</v>
          </cell>
          <cell r="I23" t="str">
            <v>kg</v>
          </cell>
          <cell r="J23">
            <v>6190.4761904761899</v>
          </cell>
        </row>
        <row r="24">
          <cell r="G24" t="str">
            <v>g</v>
          </cell>
          <cell r="H24" t="str">
            <v>Gç v¸n</v>
          </cell>
          <cell r="I24" t="str">
            <v>m3</v>
          </cell>
          <cell r="J24">
            <v>1279992.2066666668</v>
          </cell>
        </row>
        <row r="25">
          <cell r="G25" t="str">
            <v>dn</v>
          </cell>
          <cell r="H25" t="str">
            <v xml:space="preserve">Gç ®µ nÑp </v>
          </cell>
          <cell r="I25" t="str">
            <v>m3</v>
          </cell>
          <cell r="J25">
            <v>1279992.2066666668</v>
          </cell>
        </row>
        <row r="26">
          <cell r="G26" t="str">
            <v>s</v>
          </cell>
          <cell r="H26" t="str">
            <v>S¬n</v>
          </cell>
          <cell r="I26" t="str">
            <v>kg</v>
          </cell>
          <cell r="J26">
            <v>26666.666666666664</v>
          </cell>
        </row>
        <row r="27">
          <cell r="G27" t="str">
            <v>q</v>
          </cell>
          <cell r="H27" t="str">
            <v>Que hµn</v>
          </cell>
          <cell r="I27" t="str">
            <v>kg</v>
          </cell>
          <cell r="J27">
            <v>11428.571428571428</v>
          </cell>
        </row>
        <row r="28">
          <cell r="G28" t="str">
            <v>d12</v>
          </cell>
          <cell r="H28" t="str">
            <v>ThÐp trßn d=12mm</v>
          </cell>
          <cell r="I28" t="str">
            <v>kg</v>
          </cell>
          <cell r="J28">
            <v>4338.0350476190479</v>
          </cell>
        </row>
        <row r="29">
          <cell r="G29" t="str">
            <v>d6</v>
          </cell>
          <cell r="H29" t="str">
            <v>ThÐp trßn d=6mm</v>
          </cell>
          <cell r="I29" t="str">
            <v>kg</v>
          </cell>
          <cell r="J29">
            <v>4671.3686666666663</v>
          </cell>
        </row>
        <row r="30">
          <cell r="G30" t="str">
            <v>bdbtn</v>
          </cell>
          <cell r="H30" t="str">
            <v>Bét ®¸ (7%)</v>
          </cell>
          <cell r="I30" t="str">
            <v>kg</v>
          </cell>
          <cell r="J30">
            <v>500</v>
          </cell>
        </row>
        <row r="31">
          <cell r="G31" t="str">
            <v>d16</v>
          </cell>
          <cell r="H31" t="str">
            <v>ThÐp trßn d=16mm</v>
          </cell>
          <cell r="I31" t="str">
            <v>kg</v>
          </cell>
          <cell r="J31">
            <v>4347.5591428571424</v>
          </cell>
        </row>
        <row r="32">
          <cell r="G32" t="str">
            <v>dia</v>
          </cell>
          <cell r="H32" t="str">
            <v xml:space="preserve">§inh ®Üa </v>
          </cell>
          <cell r="I32" t="str">
            <v>C¸i</v>
          </cell>
          <cell r="J32">
            <v>2380.9523809523807</v>
          </cell>
        </row>
        <row r="33">
          <cell r="G33" t="str">
            <v>gc</v>
          </cell>
          <cell r="H33" t="str">
            <v>gç v¸n cÇu c«ng t¸c</v>
          </cell>
          <cell r="I33" t="str">
            <v>m3</v>
          </cell>
          <cell r="J33">
            <v>2143480.1533333333</v>
          </cell>
        </row>
        <row r="34">
          <cell r="G34" t="str">
            <v>gg</v>
          </cell>
          <cell r="H34" t="str">
            <v>Gç chèng</v>
          </cell>
          <cell r="I34" t="str">
            <v>m3</v>
          </cell>
          <cell r="J34">
            <v>1279992.2066666668</v>
          </cell>
        </row>
        <row r="35">
          <cell r="G35" t="str">
            <v>ddap</v>
          </cell>
          <cell r="H35" t="str">
            <v>§Êt ®¾p</v>
          </cell>
          <cell r="I35" t="str">
            <v>m3</v>
          </cell>
          <cell r="J35">
            <v>2500</v>
          </cell>
        </row>
        <row r="36">
          <cell r="G36" t="str">
            <v>bl</v>
          </cell>
          <cell r="H36" t="str">
            <v>Bul«ng</v>
          </cell>
          <cell r="I36" t="str">
            <v>C¸i</v>
          </cell>
          <cell r="J36">
            <v>5000</v>
          </cell>
        </row>
        <row r="37">
          <cell r="G37" t="str">
            <v>vc</v>
          </cell>
          <cell r="H37" t="str">
            <v>V«i côc</v>
          </cell>
          <cell r="I37" t="str">
            <v>kg</v>
          </cell>
          <cell r="J37">
            <v>1000</v>
          </cell>
        </row>
        <row r="38">
          <cell r="G38" t="str">
            <v>bd</v>
          </cell>
          <cell r="H38" t="str">
            <v>Bét ®¸</v>
          </cell>
          <cell r="I38" t="str">
            <v>kg</v>
          </cell>
          <cell r="J38">
            <v>476.19047619047615</v>
          </cell>
        </row>
        <row r="39">
          <cell r="G39" t="str">
            <v>dt</v>
          </cell>
          <cell r="H39" t="str">
            <v>D©y thÐp d=3mm</v>
          </cell>
          <cell r="I39" t="str">
            <v>kg</v>
          </cell>
          <cell r="J39">
            <v>6333.333333333333</v>
          </cell>
        </row>
        <row r="40">
          <cell r="G40" t="str">
            <v>td</v>
          </cell>
          <cell r="H40" t="str">
            <v>T¨ng ®¬</v>
          </cell>
          <cell r="I40" t="str">
            <v>C¸i</v>
          </cell>
          <cell r="J40">
            <v>10000</v>
          </cell>
        </row>
        <row r="41">
          <cell r="G41" t="str">
            <v>bt</v>
          </cell>
          <cell r="H41" t="str">
            <v>Bao t¶i.</v>
          </cell>
          <cell r="I41" t="str">
            <v>m2</v>
          </cell>
          <cell r="J41">
            <v>3800</v>
          </cell>
        </row>
        <row r="42">
          <cell r="G42" t="str">
            <v>ds</v>
          </cell>
          <cell r="H42" t="str">
            <v>§Êt sÐt dÎo</v>
          </cell>
          <cell r="I42" t="str">
            <v>m3</v>
          </cell>
          <cell r="J42">
            <v>30000</v>
          </cell>
        </row>
        <row r="43">
          <cell r="G43" t="str">
            <v>ph</v>
          </cell>
          <cell r="H43" t="str">
            <v>PhÌn chua</v>
          </cell>
          <cell r="I43" t="str">
            <v>Kg</v>
          </cell>
          <cell r="J43">
            <v>10000</v>
          </cell>
        </row>
        <row r="44">
          <cell r="G44" t="str">
            <v>m16</v>
          </cell>
          <cell r="H44" t="str">
            <v>Bul«ng M16</v>
          </cell>
          <cell r="I44" t="str">
            <v>C¸i</v>
          </cell>
          <cell r="J44">
            <v>2500</v>
          </cell>
        </row>
        <row r="45">
          <cell r="G45" t="str">
            <v>x400</v>
          </cell>
          <cell r="H45" t="str">
            <v>Xim¨ng PC-400</v>
          </cell>
          <cell r="I45" t="str">
            <v>kg</v>
          </cell>
          <cell r="J45">
            <v>851.03723809523808</v>
          </cell>
        </row>
        <row r="46">
          <cell r="G46" t="str">
            <v>d8</v>
          </cell>
          <cell r="H46" t="str">
            <v>ThÐp trßn d=8mm</v>
          </cell>
          <cell r="I46" t="str">
            <v>kg</v>
          </cell>
          <cell r="J46">
            <v>4671.3686666666663</v>
          </cell>
        </row>
        <row r="47">
          <cell r="G47" t="str">
            <v>d10</v>
          </cell>
          <cell r="H47" t="str">
            <v>ThÐp trßn d=10mm</v>
          </cell>
          <cell r="I47" t="str">
            <v>kg</v>
          </cell>
          <cell r="J47">
            <v>4433.2730476190472</v>
          </cell>
        </row>
        <row r="48">
          <cell r="G48" t="str">
            <v>d14</v>
          </cell>
          <cell r="H48" t="str">
            <v>ThÐp trßn d=14mm</v>
          </cell>
          <cell r="I48" t="str">
            <v>kg</v>
          </cell>
          <cell r="J48">
            <v>4347.5591428571424</v>
          </cell>
        </row>
        <row r="49">
          <cell r="G49" t="str">
            <v>gid</v>
          </cell>
          <cell r="H49" t="str">
            <v>GiÊy dÇu</v>
          </cell>
          <cell r="I49" t="str">
            <v>m2</v>
          </cell>
          <cell r="J49">
            <v>7000</v>
          </cell>
        </row>
        <row r="50">
          <cell r="G50" t="str">
            <v>®ay</v>
          </cell>
          <cell r="H50" t="str">
            <v>§ay</v>
          </cell>
          <cell r="I50" t="str">
            <v>kg</v>
          </cell>
          <cell r="J50">
            <v>7000</v>
          </cell>
        </row>
        <row r="51">
          <cell r="G51" t="str">
            <v>xg</v>
          </cell>
          <cell r="H51" t="str">
            <v>X¨ng</v>
          </cell>
          <cell r="I51" t="str">
            <v>kg</v>
          </cell>
          <cell r="J51">
            <v>6440</v>
          </cell>
        </row>
        <row r="52">
          <cell r="G52" t="str">
            <v>«</v>
          </cell>
          <cell r="H52" t="str">
            <v>«xy</v>
          </cell>
          <cell r="I52" t="str">
            <v>chai</v>
          </cell>
          <cell r="J52">
            <v>53000</v>
          </cell>
        </row>
        <row r="53">
          <cell r="G53" t="str">
            <v>th</v>
          </cell>
          <cell r="H53" t="str">
            <v>ThÐp h×nh</v>
          </cell>
          <cell r="I53" t="str">
            <v>kg</v>
          </cell>
          <cell r="J53">
            <v>4671.3686666666663</v>
          </cell>
        </row>
        <row r="54">
          <cell r="G54" t="str">
            <v>t</v>
          </cell>
          <cell r="H54" t="str">
            <v>ThÐp b¶n</v>
          </cell>
          <cell r="I54" t="str">
            <v>kg</v>
          </cell>
          <cell r="J54">
            <v>4671.3686666666663</v>
          </cell>
        </row>
        <row r="55">
          <cell r="G55" t="str">
            <v>d18</v>
          </cell>
          <cell r="H55" t="str">
            <v>ThÐp trßn d=18mm</v>
          </cell>
          <cell r="I55" t="str">
            <v>kg</v>
          </cell>
          <cell r="J55">
            <v>4347.5591428571424</v>
          </cell>
        </row>
        <row r="56">
          <cell r="G56" t="str">
            <v>tba</v>
          </cell>
          <cell r="H56" t="str">
            <v>ThÐp b¶n</v>
          </cell>
          <cell r="I56" t="str">
            <v>kg</v>
          </cell>
          <cell r="J56">
            <v>4671.3686666666663</v>
          </cell>
        </row>
        <row r="57">
          <cell r="G57" t="str">
            <v>xb</v>
          </cell>
          <cell r="H57" t="str">
            <v>§¸ x« bå</v>
          </cell>
          <cell r="I57" t="str">
            <v>m3</v>
          </cell>
          <cell r="J57">
            <v>33333.333333333328</v>
          </cell>
        </row>
        <row r="58">
          <cell r="G58" t="str">
            <v>d22</v>
          </cell>
          <cell r="H58" t="str">
            <v>ThÐp trßn d=22mm</v>
          </cell>
          <cell r="I58" t="str">
            <v>kg</v>
          </cell>
          <cell r="J58">
            <v>4347.5591428571424</v>
          </cell>
        </row>
        <row r="59">
          <cell r="G59" t="str">
            <v>®</v>
          </cell>
          <cell r="H59" t="str">
            <v>§Êt ®Ìn</v>
          </cell>
          <cell r="I59" t="str">
            <v>kg</v>
          </cell>
          <cell r="J59">
            <v>8600</v>
          </cell>
        </row>
        <row r="60">
          <cell r="G60" t="str">
            <v>a</v>
          </cell>
          <cell r="H60" t="str">
            <v>Axªtylen</v>
          </cell>
          <cell r="I60" t="str">
            <v>Chai</v>
          </cell>
          <cell r="J60">
            <v>140000</v>
          </cell>
        </row>
        <row r="61">
          <cell r="G61" t="str">
            <v>m28</v>
          </cell>
          <cell r="H61" t="str">
            <v>Bul«ng M28x105</v>
          </cell>
          <cell r="I61" t="str">
            <v>C¸i</v>
          </cell>
          <cell r="J61">
            <v>5600</v>
          </cell>
        </row>
        <row r="62">
          <cell r="G62" t="str">
            <v>dau</v>
          </cell>
          <cell r="H62" t="str">
            <v>DÇu b«i tr¬n</v>
          </cell>
          <cell r="I62" t="str">
            <v>kg</v>
          </cell>
          <cell r="J62">
            <v>2500</v>
          </cell>
        </row>
        <row r="63">
          <cell r="G63" t="str">
            <v>pc</v>
          </cell>
          <cell r="H63" t="str">
            <v>PhÌn chua</v>
          </cell>
          <cell r="I63" t="str">
            <v>kg</v>
          </cell>
          <cell r="J63">
            <v>9600</v>
          </cell>
        </row>
        <row r="64">
          <cell r="G64" t="str">
            <v>gmc</v>
          </cell>
          <cell r="H64" t="str">
            <v>Gç mÆt cÇu</v>
          </cell>
          <cell r="I64" t="str">
            <v>m3</v>
          </cell>
          <cell r="J64">
            <v>2143480.1533333333</v>
          </cell>
        </row>
        <row r="65">
          <cell r="G65" t="str">
            <v>cc</v>
          </cell>
          <cell r="H65" t="str">
            <v>C©y chèng</v>
          </cell>
          <cell r="I65" t="str">
            <v>C©y</v>
          </cell>
          <cell r="J65">
            <v>8000</v>
          </cell>
        </row>
        <row r="66">
          <cell r="G66" t="str">
            <v>db</v>
          </cell>
          <cell r="H66" t="str">
            <v>D©y buéc</v>
          </cell>
          <cell r="I66" t="str">
            <v>kg</v>
          </cell>
          <cell r="J66">
            <v>6045.454545454545</v>
          </cell>
        </row>
        <row r="67">
          <cell r="G67" t="str">
            <v>d20</v>
          </cell>
          <cell r="H67" t="str">
            <v>ThÐp trßn d=20mm</v>
          </cell>
          <cell r="I67" t="str">
            <v>kg</v>
          </cell>
          <cell r="J67">
            <v>4347.5591428571424</v>
          </cell>
        </row>
        <row r="68">
          <cell r="G68" t="str">
            <v>d25</v>
          </cell>
          <cell r="H68" t="str">
            <v>ThÐp trßn d=25mm</v>
          </cell>
          <cell r="I68" t="str">
            <v>kg</v>
          </cell>
          <cell r="J68">
            <v>4347.5591428571424</v>
          </cell>
        </row>
        <row r="69">
          <cell r="G69" t="str">
            <v>sp</v>
          </cell>
          <cell r="H69" t="str">
            <v>S¬n ph¶n quang</v>
          </cell>
          <cell r="I69" t="str">
            <v>kg</v>
          </cell>
          <cell r="J69">
            <v>80000</v>
          </cell>
        </row>
        <row r="70">
          <cell r="G70" t="str">
            <v>0.5btn</v>
          </cell>
          <cell r="H70" t="str">
            <v>§¸ 0,5x1 (20%)</v>
          </cell>
          <cell r="I70" t="str">
            <v>m3</v>
          </cell>
          <cell r="J70">
            <v>176948.49523809523</v>
          </cell>
        </row>
        <row r="71">
          <cell r="G71" t="str">
            <v>1btn</v>
          </cell>
          <cell r="H71" t="str">
            <v>§¸ 1x2 (30%)</v>
          </cell>
          <cell r="I71" t="str">
            <v>m3</v>
          </cell>
          <cell r="J71">
            <v>176948.49523809523</v>
          </cell>
        </row>
        <row r="72">
          <cell r="G72" t="str">
            <v>cbtn</v>
          </cell>
          <cell r="H72" t="str">
            <v>C¸t (43%)</v>
          </cell>
          <cell r="I72" t="str">
            <v>m3</v>
          </cell>
          <cell r="J72">
            <v>147541.19999999998</v>
          </cell>
        </row>
        <row r="73">
          <cell r="G73" t="str">
            <v>nbtn</v>
          </cell>
          <cell r="H73" t="str">
            <v>Nhùa (5,8%)</v>
          </cell>
          <cell r="I73" t="str">
            <v>kg</v>
          </cell>
          <cell r="J73">
            <v>3689.18</v>
          </cell>
        </row>
        <row r="74">
          <cell r="G74" t="str">
            <v>#p</v>
          </cell>
          <cell r="H74" t="str">
            <v>VËt liÖu phô</v>
          </cell>
          <cell r="I74" t="str">
            <v>%</v>
          </cell>
        </row>
        <row r="75">
          <cell r="G75" t="str">
            <v>&gt;18</v>
          </cell>
          <cell r="H75" t="str">
            <v>ThÐp trßn d&gt;18mm</v>
          </cell>
          <cell r="I75" t="str">
            <v>kg</v>
          </cell>
        </row>
        <row r="76">
          <cell r="G76" t="str">
            <v>dmn</v>
          </cell>
          <cell r="H76" t="str">
            <v>§¸ m¹t (18%)</v>
          </cell>
          <cell r="I76" t="str">
            <v>m3</v>
          </cell>
          <cell r="J76">
            <v>0</v>
          </cell>
        </row>
        <row r="77">
          <cell r="G77" t="str">
            <v>am</v>
          </cell>
          <cell r="H77" t="str">
            <v>§¸ d¨m</v>
          </cell>
          <cell r="I77" t="str">
            <v>m3</v>
          </cell>
        </row>
        <row r="78">
          <cell r="G78" t="str">
            <v>dm</v>
          </cell>
          <cell r="H78" t="str">
            <v>§¸ m¹t</v>
          </cell>
          <cell r="I78" t="str">
            <v>m3</v>
          </cell>
        </row>
        <row r="79">
          <cell r="G79" t="str">
            <v>ddtc</v>
          </cell>
          <cell r="H79" t="str">
            <v>§¸ d¨m tiªu chuÈn</v>
          </cell>
          <cell r="I79" t="str">
            <v>m3</v>
          </cell>
        </row>
        <row r="80">
          <cell r="G80" t="str">
            <v>dhc</v>
          </cell>
          <cell r="H80" t="str">
            <v>§Êt h÷u c¬</v>
          </cell>
          <cell r="I80" t="str">
            <v>m3</v>
          </cell>
        </row>
        <row r="81">
          <cell r="G81" t="str">
            <v>dg</v>
          </cell>
          <cell r="H81" t="str">
            <v>§inh ®­êng</v>
          </cell>
          <cell r="I81" t="str">
            <v>C¸i</v>
          </cell>
        </row>
        <row r="82">
          <cell r="G82" t="str">
            <v>cr</v>
          </cell>
          <cell r="H82" t="str">
            <v>§inh Cr¨mpong</v>
          </cell>
          <cell r="I82" t="str">
            <v>C¸i</v>
          </cell>
          <cell r="J82">
            <v>2500</v>
          </cell>
        </row>
        <row r="83">
          <cell r="G83" t="str">
            <v>m20</v>
          </cell>
          <cell r="H83" t="str">
            <v>Bul«ng M20</v>
          </cell>
          <cell r="I83" t="str">
            <v>C¸i</v>
          </cell>
          <cell r="J83">
            <v>5000</v>
          </cell>
        </row>
        <row r="84">
          <cell r="G84" t="str">
            <v>cgo</v>
          </cell>
          <cell r="H84" t="str">
            <v>Cäc gç d=8-10cm</v>
          </cell>
          <cell r="I84" t="str">
            <v>m</v>
          </cell>
        </row>
        <row r="85">
          <cell r="G85" t="str">
            <v>ctre</v>
          </cell>
          <cell r="H85" t="str">
            <v>Cäc tre</v>
          </cell>
          <cell r="I85" t="str">
            <v>m</v>
          </cell>
        </row>
        <row r="86">
          <cell r="G86" t="str">
            <v>ct</v>
          </cell>
          <cell r="H86" t="str">
            <v>Cèt thÐp</v>
          </cell>
          <cell r="I86" t="str">
            <v>kg</v>
          </cell>
        </row>
        <row r="87">
          <cell r="G87" t="str">
            <v>day</v>
          </cell>
          <cell r="H87" t="str">
            <v>D©y</v>
          </cell>
          <cell r="I87" t="str">
            <v>kg</v>
          </cell>
        </row>
        <row r="88">
          <cell r="G88" t="str">
            <v>o</v>
          </cell>
          <cell r="H88" t="str">
            <v>èng ®æ d=300</v>
          </cell>
          <cell r="I88" t="str">
            <v xml:space="preserve">m </v>
          </cell>
        </row>
        <row r="89">
          <cell r="G89" t="str">
            <v>o60</v>
          </cell>
          <cell r="H89" t="str">
            <v>èng d=60cm; L=4m</v>
          </cell>
          <cell r="I89" t="str">
            <v>èng</v>
          </cell>
        </row>
        <row r="90">
          <cell r="G90" t="str">
            <v>o100</v>
          </cell>
          <cell r="H90" t="str">
            <v>èng d=100cm; L=1m</v>
          </cell>
          <cell r="I90" t="str">
            <v>m</v>
          </cell>
        </row>
        <row r="91">
          <cell r="G91" t="str">
            <v>on</v>
          </cell>
          <cell r="H91" t="str">
            <v>èng nèi</v>
          </cell>
          <cell r="I91" t="str">
            <v>m</v>
          </cell>
        </row>
        <row r="92">
          <cell r="G92" t="str">
            <v>ot</v>
          </cell>
          <cell r="H92" t="str">
            <v>èng thÐp luån c¸p</v>
          </cell>
          <cell r="I92" t="str">
            <v>m</v>
          </cell>
        </row>
        <row r="93">
          <cell r="G93" t="str">
            <v>g25x25</v>
          </cell>
          <cell r="H93" t="str">
            <v>G¹ch 25x25</v>
          </cell>
          <cell r="I93" t="str">
            <v>Viªn</v>
          </cell>
        </row>
        <row r="94">
          <cell r="G94" t="str">
            <v>go</v>
          </cell>
          <cell r="H94" t="str">
            <v>G¹ch èng 10x10x20</v>
          </cell>
          <cell r="I94" t="str">
            <v>viªn</v>
          </cell>
        </row>
        <row r="95">
          <cell r="G95" t="str">
            <v>gt</v>
          </cell>
          <cell r="H95" t="str">
            <v xml:space="preserve">G¹ch thÎ </v>
          </cell>
          <cell r="I95" t="str">
            <v>viªn</v>
          </cell>
        </row>
        <row r="96">
          <cell r="G96" t="str">
            <v>gk</v>
          </cell>
          <cell r="H96" t="str">
            <v>Gç kª</v>
          </cell>
          <cell r="I96" t="str">
            <v>m3</v>
          </cell>
          <cell r="J96">
            <v>1279992.2066666668</v>
          </cell>
        </row>
        <row r="97">
          <cell r="G97" t="str">
            <v>gd</v>
          </cell>
          <cell r="H97" t="str">
            <v>Gç lµm khe co gian</v>
          </cell>
          <cell r="I97" t="str">
            <v>m3</v>
          </cell>
        </row>
        <row r="98">
          <cell r="G98" t="str">
            <v>ll</v>
          </cell>
          <cell r="H98" t="str">
            <v>LËp l¸ch</v>
          </cell>
          <cell r="I98" t="str">
            <v xml:space="preserve">bé </v>
          </cell>
          <cell r="J98">
            <v>200000</v>
          </cell>
        </row>
        <row r="99">
          <cell r="G99" t="str">
            <v>lc</v>
          </cell>
          <cell r="H99" t="str">
            <v>L­ìi c­a s¾t</v>
          </cell>
          <cell r="I99" t="str">
            <v>C¸i</v>
          </cell>
          <cell r="J99">
            <v>216</v>
          </cell>
        </row>
        <row r="100">
          <cell r="G100" t="str">
            <v>lt</v>
          </cell>
          <cell r="H100" t="str">
            <v>L­íi thÐp ®Þnh vÞ</v>
          </cell>
          <cell r="I100" t="str">
            <v>kg</v>
          </cell>
          <cell r="J100">
            <v>72</v>
          </cell>
        </row>
        <row r="101">
          <cell r="G101" t="str">
            <v>nt</v>
          </cell>
          <cell r="H101" t="str">
            <v>Nhò t­¬ng 60% nhùa</v>
          </cell>
          <cell r="I101" t="str">
            <v>Kg</v>
          </cell>
          <cell r="J101">
            <v>60</v>
          </cell>
        </row>
        <row r="102">
          <cell r="G102" t="str">
            <v>r</v>
          </cell>
          <cell r="H102" t="str">
            <v>Ray</v>
          </cell>
          <cell r="I102" t="str">
            <v>kg</v>
          </cell>
          <cell r="J102">
            <v>4500</v>
          </cell>
        </row>
        <row r="103">
          <cell r="G103" t="str">
            <v>tv</v>
          </cell>
          <cell r="H103" t="str">
            <v>Tµ vÑt gç (14x20x180)</v>
          </cell>
          <cell r="I103" t="str">
            <v>thanh</v>
          </cell>
          <cell r="J103">
            <v>108031.39972800002</v>
          </cell>
        </row>
        <row r="104">
          <cell r="G104" t="str">
            <v>gcn</v>
          </cell>
          <cell r="H104" t="str">
            <v>Gç chång nÒ (14x18x140)</v>
          </cell>
          <cell r="I104" t="str">
            <v>thanh</v>
          </cell>
          <cell r="J104">
            <v>75621.979809600001</v>
          </cell>
        </row>
        <row r="105">
          <cell r="G105" t="str">
            <v>tg</v>
          </cell>
          <cell r="H105" t="str">
            <v>ThÐp gãc</v>
          </cell>
          <cell r="I105" t="str">
            <v>kg</v>
          </cell>
          <cell r="J105">
            <v>0</v>
          </cell>
        </row>
        <row r="106">
          <cell r="G106" t="str">
            <v>i</v>
          </cell>
          <cell r="H106" t="str">
            <v>ThÐp I</v>
          </cell>
          <cell r="I106" t="str">
            <v>kg</v>
          </cell>
          <cell r="J106">
            <v>0</v>
          </cell>
        </row>
        <row r="107">
          <cell r="G107" t="str">
            <v>tr</v>
          </cell>
          <cell r="H107" t="str">
            <v>ThÐp trßn</v>
          </cell>
          <cell r="I107" t="str">
            <v>kg</v>
          </cell>
          <cell r="J107">
            <v>4671.3686666666663</v>
          </cell>
        </row>
        <row r="108">
          <cell r="G108">
            <v>10</v>
          </cell>
          <cell r="H108" t="str">
            <v>ThÐp trßn d&lt;=10mm</v>
          </cell>
          <cell r="I108" t="str">
            <v>kg</v>
          </cell>
        </row>
        <row r="109">
          <cell r="G109" t="str">
            <v>t4-6</v>
          </cell>
          <cell r="H109" t="str">
            <v>ThÐp trßn d=4-6mm</v>
          </cell>
          <cell r="I109" t="str">
            <v>kg</v>
          </cell>
        </row>
        <row r="110">
          <cell r="G110" t="str">
            <v>d4</v>
          </cell>
          <cell r="H110" t="str">
            <v>ThÐp trßn d=4mm</v>
          </cell>
          <cell r="I110" t="str">
            <v>kg</v>
          </cell>
        </row>
        <row r="111">
          <cell r="G111" t="str">
            <v>d32</v>
          </cell>
          <cell r="H111" t="str">
            <v>ThÐp trßn d=32mm</v>
          </cell>
          <cell r="I111" t="str">
            <v>kg</v>
          </cell>
          <cell r="J111">
            <v>4347.5591428571424</v>
          </cell>
        </row>
        <row r="112">
          <cell r="G112" t="str">
            <v>&gt;10</v>
          </cell>
          <cell r="H112" t="str">
            <v>ThÐp trßn d&gt;10mm</v>
          </cell>
          <cell r="I112" t="str">
            <v>kg</v>
          </cell>
        </row>
        <row r="113">
          <cell r="G113" t="str">
            <v>vl</v>
          </cell>
          <cell r="H113" t="str">
            <v>V÷a lãt</v>
          </cell>
          <cell r="I113" t="str">
            <v>m3</v>
          </cell>
        </row>
        <row r="114">
          <cell r="G114" t="str">
            <v>vu</v>
          </cell>
          <cell r="H114" t="str">
            <v>V÷a M</v>
          </cell>
          <cell r="I114" t="str">
            <v>m3</v>
          </cell>
        </row>
        <row r="115">
          <cell r="G115" t="str">
            <v>bbcn</v>
          </cell>
          <cell r="H115" t="str">
            <v>BiÓn b¸o tªn cÇu</v>
          </cell>
          <cell r="I115" t="str">
            <v>C¸i</v>
          </cell>
          <cell r="J115">
            <v>450000</v>
          </cell>
        </row>
        <row r="116">
          <cell r="G116" t="str">
            <v>vmm</v>
          </cell>
          <cell r="H116" t="str">
            <v xml:space="preserve">V÷a miÕt m¹ch </v>
          </cell>
          <cell r="I116" t="str">
            <v>m3</v>
          </cell>
        </row>
        <row r="117">
          <cell r="G117" t="str">
            <v>xmt</v>
          </cell>
          <cell r="H117" t="str">
            <v>Xim¨ng tr¾ng</v>
          </cell>
          <cell r="I117" t="str">
            <v>kg</v>
          </cell>
          <cell r="J117">
            <v>12517</v>
          </cell>
        </row>
        <row r="118">
          <cell r="G118" t="str">
            <v>Tra nh©n c«ng</v>
          </cell>
          <cell r="H118" t="str">
            <v>ThÐp b¶n</v>
          </cell>
          <cell r="I118" t="str">
            <v>kg</v>
          </cell>
          <cell r="J118" t="str">
            <v>§­êng</v>
          </cell>
        </row>
        <row r="119">
          <cell r="G119">
            <v>2.5</v>
          </cell>
          <cell r="H119" t="str">
            <v>Nh©n c«ng bËc 2,5/7</v>
          </cell>
          <cell r="I119" t="str">
            <v xml:space="preserve">C«ng </v>
          </cell>
          <cell r="J119">
            <v>12517</v>
          </cell>
        </row>
        <row r="120">
          <cell r="G120">
            <v>2.7</v>
          </cell>
          <cell r="H120" t="str">
            <v>Nh©n c«ng bËc 2,7/7</v>
          </cell>
          <cell r="I120" t="str">
            <v xml:space="preserve">C«ng </v>
          </cell>
          <cell r="J120">
            <v>12755</v>
          </cell>
        </row>
        <row r="121">
          <cell r="G121">
            <v>3</v>
          </cell>
          <cell r="H121" t="str">
            <v>Nh©n c«ng bËc 3,0/7</v>
          </cell>
          <cell r="I121" t="str">
            <v xml:space="preserve">C«ng </v>
          </cell>
          <cell r="J121">
            <v>13111</v>
          </cell>
        </row>
        <row r="122">
          <cell r="G122">
            <v>3.2</v>
          </cell>
          <cell r="H122" t="str">
            <v>Nh©n c«ng bËc 3,2/7</v>
          </cell>
          <cell r="I122" t="str">
            <v xml:space="preserve">C«ng </v>
          </cell>
          <cell r="J122">
            <v>13390</v>
          </cell>
        </row>
        <row r="123">
          <cell r="G123">
            <v>3.5</v>
          </cell>
          <cell r="H123" t="str">
            <v>Nh©n c«ng bËc 3,5/7</v>
          </cell>
          <cell r="I123" t="str">
            <v xml:space="preserve">C«ng </v>
          </cell>
          <cell r="J123">
            <v>13808</v>
          </cell>
        </row>
        <row r="124">
          <cell r="G124">
            <v>3.7</v>
          </cell>
          <cell r="H124" t="str">
            <v>Nh©n c«ng bËc 3,7/7</v>
          </cell>
          <cell r="I124" t="str">
            <v xml:space="preserve">C«ng </v>
          </cell>
          <cell r="J124">
            <v>14088</v>
          </cell>
        </row>
        <row r="125">
          <cell r="G125" t="str">
            <v>n4</v>
          </cell>
          <cell r="H125" t="str">
            <v>Nh©n c«ng bËc 4,0/7</v>
          </cell>
          <cell r="I125" t="str">
            <v xml:space="preserve">C«ng </v>
          </cell>
          <cell r="J125">
            <v>14506</v>
          </cell>
        </row>
        <row r="126">
          <cell r="G126">
            <v>4.5</v>
          </cell>
          <cell r="H126" t="str">
            <v>Nh©n c«ng bËc 4,5/7</v>
          </cell>
          <cell r="I126" t="str">
            <v xml:space="preserve">C«ng </v>
          </cell>
          <cell r="J126">
            <v>15937</v>
          </cell>
        </row>
        <row r="127">
          <cell r="J127" t="str">
            <v>cÇu</v>
          </cell>
        </row>
        <row r="128">
          <cell r="G128" t="str">
            <v>2,5c</v>
          </cell>
          <cell r="H128" t="str">
            <v>Nh©n c«ng bËc 2,5/7</v>
          </cell>
          <cell r="I128" t="str">
            <v xml:space="preserve">C«ng </v>
          </cell>
          <cell r="J128">
            <v>13215</v>
          </cell>
        </row>
        <row r="129">
          <cell r="G129" t="str">
            <v>2,7c</v>
          </cell>
          <cell r="H129" t="str">
            <v>Nh©n c«ng bËc 2,7/7</v>
          </cell>
          <cell r="I129" t="str">
            <v xml:space="preserve">C«ng </v>
          </cell>
          <cell r="J129">
            <v>13481</v>
          </cell>
        </row>
        <row r="130">
          <cell r="G130" t="str">
            <v>3c</v>
          </cell>
          <cell r="H130" t="str">
            <v>Nh©n c«ng bËc 3,0/7</v>
          </cell>
          <cell r="I130" t="str">
            <v xml:space="preserve">C«ng </v>
          </cell>
          <cell r="J130">
            <v>13878</v>
          </cell>
        </row>
        <row r="131">
          <cell r="G131" t="str">
            <v>3,2c</v>
          </cell>
          <cell r="H131" t="str">
            <v>Nh©n c«ng bËc 3,2/7</v>
          </cell>
          <cell r="I131" t="str">
            <v xml:space="preserve">C«ng </v>
          </cell>
          <cell r="J131">
            <v>14171</v>
          </cell>
        </row>
        <row r="132">
          <cell r="G132" t="str">
            <v>3,5c</v>
          </cell>
          <cell r="H132" t="str">
            <v>Nh©n c«ng bËc 3,5/7</v>
          </cell>
          <cell r="I132" t="str">
            <v xml:space="preserve">C«ng </v>
          </cell>
          <cell r="J132">
            <v>14611</v>
          </cell>
        </row>
        <row r="133">
          <cell r="G133" t="str">
            <v>3,7c</v>
          </cell>
          <cell r="H133" t="str">
            <v>Nh©n c«ng bËc 3,7/7</v>
          </cell>
          <cell r="I133" t="str">
            <v xml:space="preserve">C«ng </v>
          </cell>
          <cell r="J133">
            <v>14904</v>
          </cell>
        </row>
        <row r="134">
          <cell r="G134" t="str">
            <v>4c</v>
          </cell>
          <cell r="H134" t="str">
            <v>Nh©n c«ng bËc 4,0/7</v>
          </cell>
          <cell r="I134" t="str">
            <v xml:space="preserve">C«ng </v>
          </cell>
          <cell r="J134">
            <v>15344</v>
          </cell>
        </row>
        <row r="135">
          <cell r="G135" t="str">
            <v>4,5c</v>
          </cell>
          <cell r="H135" t="str">
            <v>Nh©n c«ng bËc 4,5/7</v>
          </cell>
          <cell r="I135" t="str">
            <v xml:space="preserve">C«ng </v>
          </cell>
          <cell r="J135">
            <v>16914</v>
          </cell>
        </row>
        <row r="137">
          <cell r="G137" t="str">
            <v>TRA MAÏY TC</v>
          </cell>
        </row>
        <row r="138">
          <cell r="G138" t="str">
            <v>bv</v>
          </cell>
          <cell r="H138" t="str">
            <v>B¬m v÷a XM</v>
          </cell>
          <cell r="I138" t="str">
            <v>Ca</v>
          </cell>
          <cell r="J138">
            <v>125828</v>
          </cell>
        </row>
        <row r="139">
          <cell r="G139" t="str">
            <v>mr50</v>
          </cell>
          <cell r="H139" t="str">
            <v>M¸y r¶i 50-60m3/h</v>
          </cell>
          <cell r="I139" t="str">
            <v>Ca</v>
          </cell>
          <cell r="J139">
            <v>1177680</v>
          </cell>
        </row>
        <row r="140">
          <cell r="G140" t="str">
            <v>c10t</v>
          </cell>
          <cell r="H140" t="str">
            <v>CÈu 10T</v>
          </cell>
          <cell r="I140" t="str">
            <v>Ca</v>
          </cell>
          <cell r="J140">
            <v>615511</v>
          </cell>
        </row>
        <row r="141">
          <cell r="G141" t="str">
            <v>c5t</v>
          </cell>
          <cell r="H141" t="str">
            <v>CÈu 5T</v>
          </cell>
          <cell r="I141" t="str">
            <v>Ca</v>
          </cell>
          <cell r="J141">
            <v>292034</v>
          </cell>
        </row>
        <row r="142">
          <cell r="G142" t="str">
            <v>c16t</v>
          </cell>
          <cell r="H142" t="str">
            <v>CÈu 16T</v>
          </cell>
          <cell r="I142" t="str">
            <v>Ca</v>
          </cell>
          <cell r="J142">
            <v>823425</v>
          </cell>
        </row>
        <row r="143">
          <cell r="G143" t="str">
            <v>c25T</v>
          </cell>
          <cell r="H143" t="str">
            <v>CÈu 25T</v>
          </cell>
          <cell r="I143" t="str">
            <v>Ca</v>
          </cell>
          <cell r="J143">
            <v>1148366</v>
          </cell>
        </row>
        <row r="144">
          <cell r="G144" t="str">
            <v>50t</v>
          </cell>
          <cell r="H144" t="str">
            <v>CÈu xÝch 50T</v>
          </cell>
          <cell r="I144" t="str">
            <v>Ca</v>
          </cell>
          <cell r="J144">
            <v>1639226</v>
          </cell>
        </row>
        <row r="145">
          <cell r="G145" t="str">
            <v>k250</v>
          </cell>
          <cell r="H145" t="str">
            <v>KÝch 250T</v>
          </cell>
          <cell r="I145" t="str">
            <v>Ca</v>
          </cell>
          <cell r="J145">
            <v>86813</v>
          </cell>
        </row>
        <row r="146">
          <cell r="G146" t="str">
            <v>k500</v>
          </cell>
          <cell r="H146" t="str">
            <v>KÝch 500T</v>
          </cell>
          <cell r="I146" t="str">
            <v>Ca</v>
          </cell>
          <cell r="J146">
            <v>102248</v>
          </cell>
        </row>
        <row r="147">
          <cell r="G147" t="str">
            <v>db1</v>
          </cell>
          <cell r="H147" t="str">
            <v>M¸y ®Çm bµn 1KW</v>
          </cell>
          <cell r="I147" t="str">
            <v>Ca</v>
          </cell>
          <cell r="J147">
            <v>32525</v>
          </cell>
        </row>
        <row r="148">
          <cell r="G148" t="str">
            <v>b75</v>
          </cell>
          <cell r="H148" t="str">
            <v>M¸y b¬m n­íc 75CV</v>
          </cell>
          <cell r="I148" t="str">
            <v>Ca</v>
          </cell>
          <cell r="J148">
            <v>466499</v>
          </cell>
        </row>
        <row r="149">
          <cell r="G149" t="str">
            <v>b20</v>
          </cell>
          <cell r="H149" t="str">
            <v>M¸y b¬m n­íc 20CV</v>
          </cell>
          <cell r="I149" t="str">
            <v>Ca</v>
          </cell>
          <cell r="J149">
            <v>140009</v>
          </cell>
        </row>
        <row r="150">
          <cell r="G150" t="str">
            <v>cg</v>
          </cell>
          <cell r="H150" t="str">
            <v>M¸y c¾t èng</v>
          </cell>
          <cell r="I150" t="str">
            <v>Ca</v>
          </cell>
          <cell r="J150">
            <v>46496</v>
          </cell>
        </row>
        <row r="151">
          <cell r="G151" t="str">
            <v>cth</v>
          </cell>
          <cell r="H151" t="str">
            <v>M¸y c¾t thÐp</v>
          </cell>
          <cell r="I151" t="str">
            <v>Ca</v>
          </cell>
          <cell r="J151">
            <v>164322</v>
          </cell>
        </row>
        <row r="152">
          <cell r="G152" t="str">
            <v>cong</v>
          </cell>
          <cell r="H152" t="str">
            <v>M¸y cuèn èng</v>
          </cell>
          <cell r="I152" t="str">
            <v>Ca</v>
          </cell>
          <cell r="J152">
            <v>43589</v>
          </cell>
        </row>
        <row r="153">
          <cell r="G153" t="str">
            <v>h23</v>
          </cell>
          <cell r="H153" t="str">
            <v>M¸y hµn 23KW</v>
          </cell>
          <cell r="I153" t="str">
            <v>Ca</v>
          </cell>
          <cell r="J153">
            <v>77338</v>
          </cell>
        </row>
        <row r="154">
          <cell r="G154" t="str">
            <v>m#</v>
          </cell>
          <cell r="H154" t="str">
            <v>M¸y kh¸c</v>
          </cell>
          <cell r="I154" t="str">
            <v>%</v>
          </cell>
        </row>
        <row r="155">
          <cell r="G155" t="str">
            <v>nk</v>
          </cell>
          <cell r="H155" t="str">
            <v>M¸y nÐn khÝ 10m3/h</v>
          </cell>
          <cell r="I155" t="str">
            <v>Ca</v>
          </cell>
          <cell r="J155">
            <v>28854</v>
          </cell>
        </row>
        <row r="156">
          <cell r="G156" t="str">
            <v>250l</v>
          </cell>
          <cell r="H156" t="str">
            <v>M¸y trén 250l</v>
          </cell>
          <cell r="I156" t="str">
            <v>Ca</v>
          </cell>
          <cell r="J156">
            <v>96272</v>
          </cell>
        </row>
        <row r="157">
          <cell r="G157" t="str">
            <v>80l</v>
          </cell>
          <cell r="H157" t="str">
            <v>M¸y trén v÷a 80l</v>
          </cell>
          <cell r="I157" t="str">
            <v>Ca</v>
          </cell>
          <cell r="J157">
            <v>45294</v>
          </cell>
        </row>
        <row r="158">
          <cell r="G158" t="str">
            <v>vt</v>
          </cell>
          <cell r="H158" t="str">
            <v>M¸y vËn th¨ng 0,8T</v>
          </cell>
          <cell r="I158" t="str">
            <v>Ca</v>
          </cell>
          <cell r="J158">
            <v>54495</v>
          </cell>
        </row>
        <row r="159">
          <cell r="G159" t="str">
            <v>pl3</v>
          </cell>
          <cell r="H159" t="str">
            <v>Pal¨ng xÝch 3T</v>
          </cell>
          <cell r="I159" t="str">
            <v>Ca</v>
          </cell>
          <cell r="J159">
            <v>90447</v>
          </cell>
        </row>
        <row r="160">
          <cell r="G160" t="str">
            <v>200t</v>
          </cell>
          <cell r="H160" t="str">
            <v>Sµ lan 200T</v>
          </cell>
          <cell r="I160" t="str">
            <v>Ca</v>
          </cell>
          <cell r="J160">
            <v>325023</v>
          </cell>
        </row>
        <row r="161">
          <cell r="G161" t="str">
            <v>400t</v>
          </cell>
          <cell r="H161" t="str">
            <v>Sµ lan 400T</v>
          </cell>
          <cell r="I161" t="str">
            <v>Ca</v>
          </cell>
          <cell r="J161">
            <v>670875</v>
          </cell>
        </row>
        <row r="162">
          <cell r="G162" t="str">
            <v>toi5</v>
          </cell>
          <cell r="H162" t="str">
            <v>Têi ®iÖn 5T</v>
          </cell>
          <cell r="I162" t="str">
            <v>Ca</v>
          </cell>
          <cell r="J162">
            <v>70440</v>
          </cell>
        </row>
        <row r="163">
          <cell r="G163" t="str">
            <v>150cv</v>
          </cell>
          <cell r="H163" t="str">
            <v>Tµu kÐo 150cv</v>
          </cell>
          <cell r="I163" t="str">
            <v>Ca</v>
          </cell>
          <cell r="J163">
            <v>775474</v>
          </cell>
        </row>
        <row r="164">
          <cell r="G164" t="str">
            <v>ld</v>
          </cell>
          <cell r="H164" t="str">
            <v>Xe lao dÇm</v>
          </cell>
          <cell r="I164" t="str">
            <v>Ca</v>
          </cell>
          <cell r="J164">
            <v>2382049</v>
          </cell>
        </row>
        <row r="165">
          <cell r="G165" t="str">
            <v>mu110</v>
          </cell>
          <cell r="H165" t="str">
            <v>M¸y ñi 110cv</v>
          </cell>
          <cell r="I165" t="str">
            <v>Ca</v>
          </cell>
          <cell r="J165">
            <v>669348</v>
          </cell>
        </row>
        <row r="166">
          <cell r="G166" t="str">
            <v>ms110</v>
          </cell>
          <cell r="H166" t="str">
            <v>M¸y san 110cv</v>
          </cell>
          <cell r="I166" t="str">
            <v>Ca</v>
          </cell>
          <cell r="J166">
            <v>584271</v>
          </cell>
        </row>
        <row r="167">
          <cell r="G167" t="str">
            <v>dbl25</v>
          </cell>
          <cell r="H167" t="str">
            <v>§Çm b¸nh lèp 25T</v>
          </cell>
          <cell r="I167" t="str">
            <v>Ca</v>
          </cell>
          <cell r="J167">
            <v>505651</v>
          </cell>
        </row>
        <row r="168">
          <cell r="G168" t="str">
            <v>ottn5</v>
          </cell>
          <cell r="H168" t="str">
            <v>¤t« t­íi n­íc 5m3</v>
          </cell>
          <cell r="I168" t="str">
            <v>Ca</v>
          </cell>
          <cell r="J168">
            <v>343052</v>
          </cell>
        </row>
        <row r="169">
          <cell r="G169" t="str">
            <v>md25</v>
          </cell>
          <cell r="H169" t="str">
            <v>M¸y ®Çm 25T</v>
          </cell>
          <cell r="I169" t="str">
            <v>Ca</v>
          </cell>
          <cell r="J169">
            <v>505651</v>
          </cell>
        </row>
        <row r="170">
          <cell r="G170" t="str">
            <v>md9</v>
          </cell>
          <cell r="H170" t="str">
            <v>M¸y ®Çm 9T</v>
          </cell>
          <cell r="I170" t="str">
            <v>Ca</v>
          </cell>
          <cell r="J170">
            <v>443844</v>
          </cell>
        </row>
        <row r="171">
          <cell r="G171" t="str">
            <v>mr</v>
          </cell>
          <cell r="H171" t="str">
            <v>M¸y r¶i 20T/h</v>
          </cell>
          <cell r="I171" t="str">
            <v>Ca</v>
          </cell>
          <cell r="J171">
            <v>643252</v>
          </cell>
        </row>
        <row r="172">
          <cell r="G172" t="str">
            <v>l10</v>
          </cell>
          <cell r="H172" t="str">
            <v>Lu 10T</v>
          </cell>
          <cell r="I172" t="str">
            <v>Ca</v>
          </cell>
          <cell r="J172">
            <v>288922</v>
          </cell>
        </row>
        <row r="173">
          <cell r="G173" t="str">
            <v>l8.5</v>
          </cell>
          <cell r="H173" t="str">
            <v>M¸y lu 8.5T</v>
          </cell>
          <cell r="I173" t="str">
            <v>Ca</v>
          </cell>
          <cell r="J173">
            <v>252823</v>
          </cell>
        </row>
        <row r="174">
          <cell r="G174" t="str">
            <v>lbl16</v>
          </cell>
          <cell r="H174" t="str">
            <v>Lu b¸nh lèp 16T</v>
          </cell>
          <cell r="I174" t="str">
            <v>Ca</v>
          </cell>
          <cell r="J174">
            <v>432053</v>
          </cell>
        </row>
        <row r="175">
          <cell r="G175" t="str">
            <v>tt20-25</v>
          </cell>
          <cell r="H175" t="str">
            <v>Tr¹m trén 20-25T/h</v>
          </cell>
          <cell r="I175" t="str">
            <v>Ca</v>
          </cell>
          <cell r="J175">
            <v>5156262</v>
          </cell>
        </row>
        <row r="176">
          <cell r="G176" t="str">
            <v>mx0.6</v>
          </cell>
          <cell r="H176" t="str">
            <v>M¸y xóc 0,6m3</v>
          </cell>
          <cell r="I176" t="str">
            <v>Ca</v>
          </cell>
          <cell r="J176">
            <v>469958</v>
          </cell>
        </row>
        <row r="177">
          <cell r="G177" t="str">
            <v>mx1,25</v>
          </cell>
          <cell r="H177" t="str">
            <v>M¸y xóc 1,25m3</v>
          </cell>
          <cell r="I177" t="str">
            <v>Ca</v>
          </cell>
          <cell r="J177">
            <v>713258</v>
          </cell>
        </row>
        <row r="178">
          <cell r="G178" t="str">
            <v>lr25</v>
          </cell>
          <cell r="H178" t="str">
            <v>Lu rung 25T</v>
          </cell>
          <cell r="I178" t="str">
            <v>Ca</v>
          </cell>
          <cell r="J178">
            <v>928648</v>
          </cell>
        </row>
        <row r="179">
          <cell r="G179" t="str">
            <v>ottn7t</v>
          </cell>
          <cell r="H179" t="str">
            <v>¤t« t­íi nhùa 7T</v>
          </cell>
          <cell r="I179" t="str">
            <v>Ca</v>
          </cell>
          <cell r="J179">
            <v>745096</v>
          </cell>
        </row>
        <row r="180">
          <cell r="G180" t="str">
            <v>ot7t</v>
          </cell>
          <cell r="H180" t="str">
            <v>¤t« tù ®æ 7T</v>
          </cell>
          <cell r="I180" t="str">
            <v>Ca</v>
          </cell>
          <cell r="J180">
            <v>444551</v>
          </cell>
        </row>
        <row r="181">
          <cell r="G181" t="str">
            <v>ot10t</v>
          </cell>
          <cell r="H181" t="str">
            <v>¤t« tù ®æ 10T</v>
          </cell>
          <cell r="I181" t="str">
            <v>Ca</v>
          </cell>
          <cell r="J181">
            <v>525740</v>
          </cell>
        </row>
        <row r="182">
          <cell r="G182" t="str">
            <v>dd</v>
          </cell>
          <cell r="H182" t="str">
            <v>M¸y ®Çm dïi 1,5KW</v>
          </cell>
          <cell r="I182" t="str">
            <v>Ca</v>
          </cell>
          <cell r="J182">
            <v>37456</v>
          </cell>
        </row>
        <row r="183">
          <cell r="G183" t="str">
            <v>cu</v>
          </cell>
          <cell r="H183" t="str">
            <v>M¸y c¾t uèn cèt thÐp</v>
          </cell>
          <cell r="I183" t="str">
            <v>Ca</v>
          </cell>
          <cell r="J183">
            <v>39789</v>
          </cell>
        </row>
        <row r="184">
          <cell r="G184" t="str">
            <v>md&lt;=1,25</v>
          </cell>
          <cell r="H184" t="str">
            <v>M¸y ®µo &lt;=1,25m3</v>
          </cell>
          <cell r="I184" t="str">
            <v>Ca</v>
          </cell>
          <cell r="J184">
            <v>1238930</v>
          </cell>
        </row>
        <row r="185">
          <cell r="G185" t="str">
            <v>md&lt;=0.8</v>
          </cell>
          <cell r="H185" t="str">
            <v>M¸y ®µo &lt;=0,8m3</v>
          </cell>
          <cell r="I185" t="str">
            <v>Ca</v>
          </cell>
          <cell r="J185">
            <v>705849</v>
          </cell>
        </row>
        <row r="186">
          <cell r="G186" t="str">
            <v>nk17</v>
          </cell>
          <cell r="H186" t="str">
            <v>M¸y nÐn khÝ 17m3/h</v>
          </cell>
          <cell r="I186" t="str">
            <v>Ca</v>
          </cell>
          <cell r="J186">
            <v>36644</v>
          </cell>
        </row>
        <row r="187">
          <cell r="G187" t="str">
            <v>mu140</v>
          </cell>
          <cell r="H187" t="str">
            <v>M¸y ñi 140cv</v>
          </cell>
          <cell r="I187" t="str">
            <v>Ca</v>
          </cell>
          <cell r="J187">
            <v>865868</v>
          </cell>
        </row>
        <row r="188">
          <cell r="G188" t="str">
            <v>tt50-60</v>
          </cell>
          <cell r="H188" t="str">
            <v>Tr¹m trén 50-60T/h</v>
          </cell>
          <cell r="I188" t="str">
            <v>Ca</v>
          </cell>
          <cell r="J188">
            <v>8261175</v>
          </cell>
        </row>
        <row r="189">
          <cell r="G189" t="str">
            <v>mkxd</v>
          </cell>
          <cell r="H189" t="str">
            <v>M¸y khoan xoay ®Ëp F 65mm</v>
          </cell>
          <cell r="I189" t="str">
            <v>Ca</v>
          </cell>
          <cell r="J189">
            <v>230707</v>
          </cell>
        </row>
        <row r="190">
          <cell r="G190" t="str">
            <v>mk</v>
          </cell>
          <cell r="H190" t="str">
            <v>M¸y khoan cÇm tay F =42mm</v>
          </cell>
          <cell r="I190" t="str">
            <v>Ca</v>
          </cell>
          <cell r="J190">
            <v>35357</v>
          </cell>
        </row>
        <row r="191">
          <cell r="G191" t="str">
            <v>kbt</v>
          </cell>
          <cell r="H191" t="str">
            <v>M¸y khoan bª t«ng cÇm tay</v>
          </cell>
          <cell r="I191" t="str">
            <v>Ca</v>
          </cell>
          <cell r="J191">
            <v>23621</v>
          </cell>
        </row>
        <row r="192">
          <cell r="G192" t="str">
            <v>xdk+m</v>
          </cell>
          <cell r="H192" t="str">
            <v>Xe ®Çu kÐo vµ moãc</v>
          </cell>
          <cell r="I192" t="str">
            <v>Ca</v>
          </cell>
          <cell r="J192">
            <v>582634</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refreshError="1"/>
      <sheetData sheetId="124"/>
      <sheetData sheetId="125"/>
      <sheetData sheetId="126"/>
      <sheetData sheetId="127"/>
      <sheetData sheetId="128"/>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sheetData sheetId="142" refreshError="1"/>
      <sheetData sheetId="143" refreshError="1"/>
      <sheetData sheetId="144"/>
      <sheetData sheetId="145"/>
      <sheetData sheetId="146"/>
      <sheetData sheetId="147" refreshError="1"/>
      <sheetData sheetId="148" refreshError="1"/>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sheetData sheetId="162" refreshError="1"/>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sheetData sheetId="223"/>
      <sheetData sheetId="224"/>
      <sheetData sheetId="225"/>
      <sheetData sheetId="226"/>
      <sheetData sheetId="227"/>
      <sheetData sheetId="228"/>
      <sheetData sheetId="229"/>
      <sheetData sheetId="230"/>
      <sheetData sheetId="231" refreshError="1"/>
      <sheetData sheetId="232" refreshError="1"/>
      <sheetData sheetId="233"/>
      <sheetData sheetId="234" refreshError="1"/>
      <sheetData sheetId="235" refreshError="1"/>
      <sheetData sheetId="236" refreshError="1"/>
      <sheetData sheetId="237" refreshError="1"/>
      <sheetData sheetId="238" refreshError="1"/>
      <sheetData sheetId="239"/>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sheetData sheetId="250" refreshError="1"/>
      <sheetData sheetId="251" refreshError="1"/>
      <sheetData sheetId="252" refreshError="1"/>
      <sheetData sheetId="253" refreshError="1"/>
      <sheetData sheetId="254" refreshError="1"/>
      <sheetData sheetId="255" refreshError="1"/>
      <sheetData sheetId="256" refreshError="1"/>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VC"/>
      <sheetName val="TVLIEU"/>
      <sheetName val="TH cong"/>
      <sheetName val="dtct cong"/>
      <sheetName val="ptdg cong"/>
      <sheetName val="PTDG cau"/>
      <sheetName val="dtct cau"/>
      <sheetName val="th"/>
      <sheetName val="tungphan"/>
      <sheetName val="KSTK-tkkt"/>
      <sheetName val="denbu"/>
      <sheetName val="trabang"/>
      <sheetName val="trabang2"/>
      <sheetName val="trabang3"/>
      <sheetName val="VCTbi"/>
      <sheetName val="VC-DC-DH"/>
      <sheetName val="Tong"/>
      <sheetName val="Chi tiet"/>
      <sheetName val="Sheet2"/>
      <sheetName val="Sheet3"/>
      <sheetName val="00000000"/>
      <sheetName val="dtct cong_x0000_ȁ"/>
      <sheetName val="gvl"/>
      <sheetName val="tra-vat-lieu"/>
      <sheetName val="bravo41"/>
      <sheetName val="DTCT"/>
      <sheetName val="lt-tl"/>
      <sheetName val="px3-tl"/>
      <sheetName val="px1-tl"/>
      <sheetName val="vp-tl"/>
      <sheetName val="px2,tb-tl"/>
      <sheetName val="th-qt"/>
      <sheetName val="bqt"/>
      <sheetName val="tl-khovt"/>
      <sheetName val="dtkhovt"/>
      <sheetName val="Sheet8"/>
      <sheetName val="Sheet9"/>
      <sheetName val="Sheet10"/>
      <sheetName val="Sheet11"/>
      <sheetName val="Sheet12"/>
      <sheetName val="Sheet13"/>
      <sheetName val="Sheet14"/>
      <sheetName val="Sheet15"/>
      <sheetName val="Sheet16"/>
      <sheetName val="Sheet17"/>
      <sheetName val="Sheet18"/>
      <sheetName val="XL4Test5"/>
      <sheetName val="BK N111"/>
      <sheetName val="BKN111(06)"/>
      <sheetName val="XL4Poppy"/>
      <sheetName val="DOAM0654CAS"/>
      <sheetName val="hold5"/>
      <sheetName val="hold6"/>
      <sheetName val="THTram"/>
      <sheetName val="KSTK-tkkd"/>
      <sheetName val="dtct cong_x0000_?"/>
      <sheetName val="Tra_bang"/>
      <sheetName val="Tai khoan"/>
      <sheetName val="TVL"/>
      <sheetName val="t"/>
      <sheetName val="NEW-PANEL"/>
      <sheetName val="tra_vat_lieu"/>
      <sheetName val="Pÿÿÿÿcau"/>
      <sheetName val="dtct cong?ȁ"/>
      <sheetName val="dtct cong??"/>
      <sheetName val="SILICATE"/>
      <sheetName val="_x0000_"/>
      <sheetName val="tungphal"/>
      <sheetName val="dtct ccu"/>
      <sheetName val="dtct_x0000_cong"/>
      <sheetName val="dtct cong_ȁ"/>
      <sheetName val="dtct cong__"/>
      <sheetName val="TH_cong"/>
      <sheetName val="dtct_cong"/>
      <sheetName val="ptdg_cong"/>
      <sheetName val="PTDG_cau"/>
      <sheetName val="dtct_cau"/>
      <sheetName val="Chi_tiet"/>
      <sheetName val="dtct_congȁ"/>
      <sheetName val="Tai_khoan"/>
      <sheetName val="4"/>
      <sheetName val="dtct?cong"/>
      <sheetName val="B_tra"/>
      <sheetName val="?"/>
      <sheetName val="dtct cong_?"/>
      <sheetName val="ptdg"/>
      <sheetName val="TH VL, NC, DDHT Thanhphuoc"/>
      <sheetName val="cong32-38"/>
      <sheetName val="THCT"/>
      <sheetName val="THDZ0,4"/>
      <sheetName val="TH DZ35"/>
      <sheetName val="BKN111(06("/>
      <sheetName val="VC-Dу-DH"/>
      <sheetName val="_"/>
      <sheetName val="dtct_cong?"/>
      <sheetName val="KKKKKKKK"/>
      <sheetName val="dtct_cong_"/>
      <sheetName val="trabšng"/>
      <sheetName val="Shedt18"/>
      <sheetName val="BK_N111"/>
      <sheetName val="dtct_cong?ȁ"/>
      <sheetName val="dtct_cong??"/>
      <sheetName val="dtct_ccu"/>
      <sheetName val="dtct_cong_ȁ"/>
      <sheetName val="dtct_cong__"/>
      <sheetName val="Don gia-cau"/>
      <sheetName val="BANGTRA"/>
      <sheetName val="VC-D?-DH"/>
      <sheetName val="VC-D_-DH"/>
      <sheetName val="²_x0000__x0000_t13"/>
      <sheetName val="TH_cong1"/>
      <sheetName val="dtct_cong1"/>
      <sheetName val="ptdg_cong1"/>
      <sheetName val="PTDG_cau1"/>
      <sheetName val="dtct_cau1"/>
      <sheetName val="Chi_tiet1"/>
      <sheetName val="Tai_khoan1"/>
      <sheetName val="trabafg3"/>
      <sheetName val="dtct_cong_?"/>
      <sheetName val="TH_DZ35"/>
      <sheetName val="TH_VL,_NC,_DDHT_Thanhphuoc"/>
      <sheetName val="????????"/>
      <sheetName val="trabng"/>
      <sheetName val="²"/>
      <sheetName val="dongia _2_"/>
      <sheetName val="Don_gia-cau"/>
      <sheetName val="²??t13"/>
      <sheetName val="dtct cong_x005f_x0000_ȁ"/>
      <sheetName val="dtct cong_x005f_x0000__"/>
      <sheetName val="dtct_x005f_x0000_cong"/>
      <sheetName val="_x005f_x0000_"/>
      <sheetName val="dtct cong_x005f_x0000_?"/>
    </sheetNames>
    <sheetDataSet>
      <sheetData sheetId="0"/>
      <sheetData sheetId="1"/>
      <sheetData sheetId="2"/>
      <sheetData sheetId="3" refreshError="1">
        <row r="11">
          <cell r="A11">
            <v>1</v>
          </cell>
        </row>
        <row r="12">
          <cell r="A12">
            <v>2</v>
          </cell>
        </row>
        <row r="13">
          <cell r="A13">
            <v>3</v>
          </cell>
        </row>
        <row r="14">
          <cell r="A14">
            <v>5</v>
          </cell>
        </row>
        <row r="15">
          <cell r="A15">
            <v>6</v>
          </cell>
        </row>
        <row r="16">
          <cell r="A16">
            <v>7</v>
          </cell>
        </row>
        <row r="17">
          <cell r="A17">
            <v>8</v>
          </cell>
        </row>
        <row r="18">
          <cell r="A18">
            <v>9</v>
          </cell>
        </row>
        <row r="19">
          <cell r="A19">
            <v>17</v>
          </cell>
        </row>
        <row r="20">
          <cell r="A20">
            <v>43</v>
          </cell>
        </row>
        <row r="21">
          <cell r="A21">
            <v>44</v>
          </cell>
        </row>
        <row r="22">
          <cell r="A22">
            <v>22</v>
          </cell>
        </row>
        <row r="23">
          <cell r="A23">
            <v>24</v>
          </cell>
        </row>
        <row r="25">
          <cell r="A25">
            <v>38</v>
          </cell>
        </row>
        <row r="26">
          <cell r="A26">
            <v>40</v>
          </cell>
        </row>
        <row r="27">
          <cell r="A27">
            <v>42</v>
          </cell>
        </row>
        <row r="28">
          <cell r="A28">
            <v>43</v>
          </cell>
        </row>
        <row r="29">
          <cell r="A29">
            <v>39</v>
          </cell>
        </row>
        <row r="30">
          <cell r="A30">
            <v>30</v>
          </cell>
        </row>
        <row r="31">
          <cell r="A31">
            <v>31</v>
          </cell>
        </row>
        <row r="32">
          <cell r="A32">
            <v>32</v>
          </cell>
        </row>
        <row r="33">
          <cell r="A33">
            <v>33</v>
          </cell>
        </row>
        <row r="34">
          <cell r="A34">
            <v>34</v>
          </cell>
        </row>
        <row r="35">
          <cell r="A35">
            <v>35</v>
          </cell>
        </row>
        <row r="36">
          <cell r="A36">
            <v>22</v>
          </cell>
        </row>
        <row r="37">
          <cell r="A37">
            <v>23</v>
          </cell>
        </row>
        <row r="38">
          <cell r="A38">
            <v>44</v>
          </cell>
        </row>
        <row r="39">
          <cell r="A39">
            <v>36</v>
          </cell>
        </row>
        <row r="40">
          <cell r="A40">
            <v>19</v>
          </cell>
        </row>
        <row r="44">
          <cell r="A44">
            <v>1</v>
          </cell>
        </row>
        <row r="45">
          <cell r="A45">
            <v>2</v>
          </cell>
        </row>
        <row r="46">
          <cell r="A46">
            <v>3</v>
          </cell>
        </row>
        <row r="47">
          <cell r="A47">
            <v>5</v>
          </cell>
        </row>
        <row r="48">
          <cell r="A48">
            <v>6</v>
          </cell>
        </row>
        <row r="49">
          <cell r="A49">
            <v>7</v>
          </cell>
        </row>
        <row r="50">
          <cell r="A50">
            <v>8</v>
          </cell>
        </row>
        <row r="51">
          <cell r="A51">
            <v>9</v>
          </cell>
        </row>
        <row r="52">
          <cell r="A52">
            <v>17</v>
          </cell>
        </row>
        <row r="53">
          <cell r="A53">
            <v>43</v>
          </cell>
        </row>
        <row r="54">
          <cell r="A54">
            <v>44</v>
          </cell>
        </row>
        <row r="55">
          <cell r="A55">
            <v>22</v>
          </cell>
        </row>
        <row r="56">
          <cell r="A56">
            <v>24</v>
          </cell>
        </row>
        <row r="58">
          <cell r="A58">
            <v>28</v>
          </cell>
        </row>
        <row r="59">
          <cell r="A59">
            <v>37</v>
          </cell>
        </row>
        <row r="60">
          <cell r="A60">
            <v>25</v>
          </cell>
        </row>
        <row r="61">
          <cell r="A61">
            <v>38</v>
          </cell>
        </row>
        <row r="62">
          <cell r="A62">
            <v>40</v>
          </cell>
        </row>
        <row r="63">
          <cell r="A63">
            <v>42</v>
          </cell>
        </row>
        <row r="64">
          <cell r="A64">
            <v>43</v>
          </cell>
        </row>
        <row r="65">
          <cell r="A65">
            <v>39</v>
          </cell>
        </row>
        <row r="66">
          <cell r="A66">
            <v>22</v>
          </cell>
        </row>
        <row r="67">
          <cell r="A67">
            <v>23</v>
          </cell>
        </row>
        <row r="71">
          <cell r="A71">
            <v>10</v>
          </cell>
        </row>
        <row r="72">
          <cell r="A72">
            <v>11</v>
          </cell>
        </row>
        <row r="73">
          <cell r="A73">
            <v>12</v>
          </cell>
        </row>
        <row r="74">
          <cell r="A74">
            <v>13</v>
          </cell>
        </row>
        <row r="75">
          <cell r="A75">
            <v>15</v>
          </cell>
        </row>
        <row r="76">
          <cell r="A76">
            <v>21</v>
          </cell>
        </row>
        <row r="77">
          <cell r="A77">
            <v>41</v>
          </cell>
        </row>
        <row r="78">
          <cell r="A78">
            <v>25</v>
          </cell>
        </row>
        <row r="79">
          <cell r="A79">
            <v>22</v>
          </cell>
        </row>
        <row r="80">
          <cell r="A80">
            <v>24</v>
          </cell>
        </row>
        <row r="82">
          <cell r="A82">
            <v>28</v>
          </cell>
        </row>
        <row r="83">
          <cell r="A83">
            <v>37</v>
          </cell>
        </row>
        <row r="84">
          <cell r="A84">
            <v>38</v>
          </cell>
        </row>
        <row r="85">
          <cell r="A85">
            <v>40</v>
          </cell>
        </row>
        <row r="86">
          <cell r="A86">
            <v>42</v>
          </cell>
        </row>
        <row r="87">
          <cell r="A87">
            <v>43</v>
          </cell>
        </row>
        <row r="88">
          <cell r="A88">
            <v>25</v>
          </cell>
        </row>
        <row r="89">
          <cell r="A89">
            <v>45</v>
          </cell>
        </row>
        <row r="90">
          <cell r="A90">
            <v>39</v>
          </cell>
        </row>
        <row r="91">
          <cell r="A91">
            <v>22</v>
          </cell>
        </row>
        <row r="92">
          <cell r="A92">
            <v>23</v>
          </cell>
        </row>
        <row r="96">
          <cell r="A96">
            <v>10</v>
          </cell>
        </row>
        <row r="97">
          <cell r="A97">
            <v>11</v>
          </cell>
        </row>
        <row r="98">
          <cell r="A98">
            <v>12</v>
          </cell>
        </row>
        <row r="99">
          <cell r="A99">
            <v>13</v>
          </cell>
        </row>
        <row r="100">
          <cell r="A100">
            <v>15</v>
          </cell>
        </row>
        <row r="101">
          <cell r="A101">
            <v>21</v>
          </cell>
        </row>
        <row r="102">
          <cell r="A102">
            <v>41</v>
          </cell>
        </row>
        <row r="103">
          <cell r="A103">
            <v>25</v>
          </cell>
        </row>
        <row r="104">
          <cell r="A104">
            <v>22</v>
          </cell>
        </row>
        <row r="105">
          <cell r="A105">
            <v>24</v>
          </cell>
        </row>
        <row r="106">
          <cell r="A106">
            <v>40</v>
          </cell>
        </row>
        <row r="107">
          <cell r="A107">
            <v>28</v>
          </cell>
        </row>
        <row r="108">
          <cell r="A108">
            <v>37</v>
          </cell>
        </row>
        <row r="109">
          <cell r="A109">
            <v>38</v>
          </cell>
        </row>
        <row r="110">
          <cell r="A110">
            <v>40</v>
          </cell>
        </row>
        <row r="111">
          <cell r="A111">
            <v>42</v>
          </cell>
        </row>
        <row r="112">
          <cell r="A112">
            <v>43</v>
          </cell>
        </row>
        <row r="113">
          <cell r="A113">
            <v>25</v>
          </cell>
        </row>
        <row r="114">
          <cell r="A114">
            <v>39</v>
          </cell>
        </row>
        <row r="115">
          <cell r="A115">
            <v>22</v>
          </cell>
        </row>
        <row r="116">
          <cell r="A116">
            <v>23</v>
          </cell>
        </row>
        <row r="120">
          <cell r="A120">
            <v>10</v>
          </cell>
        </row>
        <row r="121">
          <cell r="A121">
            <v>11</v>
          </cell>
        </row>
        <row r="122">
          <cell r="A122">
            <v>12</v>
          </cell>
        </row>
        <row r="123">
          <cell r="A123">
            <v>13</v>
          </cell>
        </row>
        <row r="124">
          <cell r="A124">
            <v>15</v>
          </cell>
        </row>
        <row r="125">
          <cell r="A125">
            <v>21</v>
          </cell>
        </row>
        <row r="126">
          <cell r="A126">
            <v>41</v>
          </cell>
        </row>
        <row r="127">
          <cell r="A127">
            <v>25</v>
          </cell>
        </row>
        <row r="128">
          <cell r="A128">
            <v>22</v>
          </cell>
        </row>
        <row r="129">
          <cell r="A129">
            <v>24</v>
          </cell>
        </row>
        <row r="131">
          <cell r="A131">
            <v>28</v>
          </cell>
        </row>
        <row r="132">
          <cell r="A132">
            <v>37</v>
          </cell>
        </row>
        <row r="133">
          <cell r="A133">
            <v>38</v>
          </cell>
        </row>
        <row r="134">
          <cell r="A134">
            <v>40</v>
          </cell>
        </row>
        <row r="135">
          <cell r="A135">
            <v>42</v>
          </cell>
        </row>
        <row r="136">
          <cell r="A136">
            <v>43</v>
          </cell>
        </row>
        <row r="137">
          <cell r="A137">
            <v>25</v>
          </cell>
        </row>
        <row r="138">
          <cell r="A138">
            <v>39</v>
          </cell>
        </row>
        <row r="139">
          <cell r="A139">
            <v>22</v>
          </cell>
        </row>
        <row r="140">
          <cell r="A140">
            <v>23</v>
          </cell>
        </row>
        <row r="144">
          <cell r="A144">
            <v>1</v>
          </cell>
        </row>
        <row r="145">
          <cell r="A145">
            <v>2</v>
          </cell>
        </row>
        <row r="146">
          <cell r="A146">
            <v>3</v>
          </cell>
        </row>
        <row r="147">
          <cell r="A147">
            <v>5</v>
          </cell>
        </row>
        <row r="148">
          <cell r="A148">
            <v>6</v>
          </cell>
        </row>
        <row r="149">
          <cell r="A149">
            <v>7</v>
          </cell>
        </row>
        <row r="150">
          <cell r="A150">
            <v>8</v>
          </cell>
        </row>
        <row r="151">
          <cell r="A151">
            <v>9</v>
          </cell>
        </row>
        <row r="152">
          <cell r="A152">
            <v>17</v>
          </cell>
        </row>
        <row r="153">
          <cell r="A153">
            <v>43</v>
          </cell>
        </row>
        <row r="154">
          <cell r="A154">
            <v>44</v>
          </cell>
        </row>
        <row r="155">
          <cell r="A155">
            <v>22</v>
          </cell>
        </row>
        <row r="156">
          <cell r="A156">
            <v>24</v>
          </cell>
        </row>
        <row r="158">
          <cell r="A158">
            <v>28</v>
          </cell>
        </row>
        <row r="159">
          <cell r="A159">
            <v>37</v>
          </cell>
        </row>
        <row r="160">
          <cell r="A160">
            <v>25</v>
          </cell>
        </row>
        <row r="161">
          <cell r="A161">
            <v>38</v>
          </cell>
        </row>
        <row r="162">
          <cell r="A162">
            <v>40</v>
          </cell>
        </row>
        <row r="163">
          <cell r="A163">
            <v>42</v>
          </cell>
        </row>
        <row r="164">
          <cell r="A164">
            <v>43</v>
          </cell>
        </row>
        <row r="165">
          <cell r="A165">
            <v>39</v>
          </cell>
        </row>
        <row r="166">
          <cell r="A166">
            <v>22</v>
          </cell>
        </row>
        <row r="167">
          <cell r="A167">
            <v>23</v>
          </cell>
        </row>
        <row r="171">
          <cell r="A171">
            <v>10</v>
          </cell>
        </row>
        <row r="172">
          <cell r="A172">
            <v>11</v>
          </cell>
        </row>
        <row r="173">
          <cell r="A173">
            <v>12</v>
          </cell>
        </row>
        <row r="174">
          <cell r="A174">
            <v>13</v>
          </cell>
        </row>
        <row r="175">
          <cell r="A175">
            <v>16</v>
          </cell>
        </row>
        <row r="176">
          <cell r="A176">
            <v>18</v>
          </cell>
        </row>
        <row r="177">
          <cell r="A177">
            <v>41</v>
          </cell>
        </row>
        <row r="178">
          <cell r="A178">
            <v>25</v>
          </cell>
        </row>
        <row r="179">
          <cell r="A179">
            <v>22</v>
          </cell>
        </row>
        <row r="180">
          <cell r="A180">
            <v>24</v>
          </cell>
        </row>
        <row r="182">
          <cell r="A182">
            <v>28</v>
          </cell>
        </row>
        <row r="183">
          <cell r="A183">
            <v>37</v>
          </cell>
        </row>
        <row r="184">
          <cell r="A184">
            <v>38</v>
          </cell>
        </row>
        <row r="185">
          <cell r="A185">
            <v>40</v>
          </cell>
        </row>
        <row r="186">
          <cell r="A186">
            <v>42</v>
          </cell>
        </row>
        <row r="187">
          <cell r="A187">
            <v>43</v>
          </cell>
        </row>
        <row r="188">
          <cell r="A188">
            <v>25</v>
          </cell>
        </row>
        <row r="189">
          <cell r="A189">
            <v>39</v>
          </cell>
        </row>
        <row r="190">
          <cell r="A190">
            <v>45</v>
          </cell>
        </row>
        <row r="191">
          <cell r="A191">
            <v>22</v>
          </cell>
        </row>
        <row r="192">
          <cell r="A192">
            <v>23</v>
          </cell>
        </row>
        <row r="196">
          <cell r="A196">
            <v>10</v>
          </cell>
        </row>
        <row r="197">
          <cell r="A197">
            <v>11</v>
          </cell>
        </row>
        <row r="198">
          <cell r="A198">
            <v>12</v>
          </cell>
        </row>
        <row r="199">
          <cell r="A199">
            <v>13</v>
          </cell>
        </row>
        <row r="200">
          <cell r="A200">
            <v>15</v>
          </cell>
        </row>
        <row r="201">
          <cell r="A201">
            <v>21</v>
          </cell>
        </row>
        <row r="202">
          <cell r="A202">
            <v>41</v>
          </cell>
        </row>
        <row r="203">
          <cell r="A203">
            <v>25</v>
          </cell>
        </row>
        <row r="204">
          <cell r="A204">
            <v>22</v>
          </cell>
        </row>
        <row r="205">
          <cell r="A205">
            <v>24</v>
          </cell>
        </row>
        <row r="207">
          <cell r="A207">
            <v>28</v>
          </cell>
        </row>
        <row r="208">
          <cell r="A208">
            <v>37</v>
          </cell>
        </row>
        <row r="209">
          <cell r="A209">
            <v>38</v>
          </cell>
        </row>
        <row r="210">
          <cell r="A210">
            <v>40</v>
          </cell>
        </row>
        <row r="211">
          <cell r="A211">
            <v>42</v>
          </cell>
        </row>
        <row r="212">
          <cell r="A212">
            <v>43</v>
          </cell>
        </row>
        <row r="213">
          <cell r="A213">
            <v>25</v>
          </cell>
        </row>
        <row r="214">
          <cell r="A214">
            <v>39</v>
          </cell>
        </row>
        <row r="215">
          <cell r="A215">
            <v>22</v>
          </cell>
        </row>
        <row r="216">
          <cell r="A216">
            <v>23</v>
          </cell>
        </row>
        <row r="220">
          <cell r="A220">
            <v>10</v>
          </cell>
        </row>
        <row r="221">
          <cell r="A221">
            <v>11</v>
          </cell>
        </row>
        <row r="222">
          <cell r="A222">
            <v>12</v>
          </cell>
        </row>
        <row r="223">
          <cell r="A223">
            <v>13</v>
          </cell>
        </row>
        <row r="224">
          <cell r="A224">
            <v>14</v>
          </cell>
        </row>
        <row r="225">
          <cell r="A225">
            <v>20</v>
          </cell>
        </row>
        <row r="226">
          <cell r="A226">
            <v>41</v>
          </cell>
        </row>
        <row r="227">
          <cell r="A227">
            <v>25</v>
          </cell>
        </row>
        <row r="228">
          <cell r="A228">
            <v>22</v>
          </cell>
        </row>
        <row r="229">
          <cell r="A229">
            <v>24</v>
          </cell>
        </row>
        <row r="231">
          <cell r="A231">
            <v>28</v>
          </cell>
        </row>
        <row r="232">
          <cell r="A232">
            <v>37</v>
          </cell>
        </row>
        <row r="233">
          <cell r="A233">
            <v>38</v>
          </cell>
        </row>
        <row r="234">
          <cell r="A234">
            <v>40</v>
          </cell>
        </row>
        <row r="235">
          <cell r="A235">
            <v>42</v>
          </cell>
        </row>
        <row r="236">
          <cell r="A236">
            <v>43</v>
          </cell>
        </row>
        <row r="237">
          <cell r="A237">
            <v>25</v>
          </cell>
        </row>
        <row r="238">
          <cell r="A238">
            <v>39</v>
          </cell>
        </row>
        <row r="239">
          <cell r="A239">
            <v>22</v>
          </cell>
        </row>
        <row r="240">
          <cell r="A240">
            <v>23</v>
          </cell>
        </row>
        <row r="244">
          <cell r="A244">
            <v>10</v>
          </cell>
        </row>
        <row r="245">
          <cell r="A245">
            <v>11</v>
          </cell>
        </row>
        <row r="246">
          <cell r="A246">
            <v>12</v>
          </cell>
        </row>
        <row r="247">
          <cell r="A247">
            <v>13</v>
          </cell>
        </row>
        <row r="248">
          <cell r="A248">
            <v>15</v>
          </cell>
        </row>
        <row r="249">
          <cell r="A249">
            <v>21</v>
          </cell>
        </row>
        <row r="250">
          <cell r="A250">
            <v>41</v>
          </cell>
        </row>
        <row r="251">
          <cell r="A251">
            <v>25</v>
          </cell>
        </row>
        <row r="252">
          <cell r="A252">
            <v>22</v>
          </cell>
        </row>
        <row r="253">
          <cell r="A253">
            <v>24</v>
          </cell>
        </row>
        <row r="255">
          <cell r="A255">
            <v>28</v>
          </cell>
        </row>
        <row r="256">
          <cell r="A256">
            <v>37</v>
          </cell>
        </row>
        <row r="257">
          <cell r="A257">
            <v>38</v>
          </cell>
        </row>
        <row r="258">
          <cell r="A258">
            <v>40</v>
          </cell>
        </row>
        <row r="259">
          <cell r="A259">
            <v>42</v>
          </cell>
        </row>
        <row r="260">
          <cell r="A260">
            <v>43</v>
          </cell>
        </row>
        <row r="261">
          <cell r="A261">
            <v>25</v>
          </cell>
        </row>
        <row r="262">
          <cell r="A262">
            <v>39</v>
          </cell>
        </row>
        <row r="263">
          <cell r="A263">
            <v>22</v>
          </cell>
        </row>
        <row r="264">
          <cell r="A264">
            <v>23</v>
          </cell>
        </row>
        <row r="268">
          <cell r="A268">
            <v>1</v>
          </cell>
        </row>
        <row r="269">
          <cell r="A269">
            <v>2</v>
          </cell>
        </row>
        <row r="270">
          <cell r="A270">
            <v>3</v>
          </cell>
        </row>
        <row r="271">
          <cell r="A271">
            <v>5</v>
          </cell>
        </row>
        <row r="272">
          <cell r="A272">
            <v>6</v>
          </cell>
        </row>
        <row r="273">
          <cell r="A273">
            <v>7</v>
          </cell>
        </row>
        <row r="274">
          <cell r="A274">
            <v>8</v>
          </cell>
        </row>
        <row r="275">
          <cell r="A275">
            <v>9</v>
          </cell>
        </row>
        <row r="276">
          <cell r="A276">
            <v>17</v>
          </cell>
        </row>
        <row r="277">
          <cell r="A277">
            <v>43</v>
          </cell>
        </row>
        <row r="278">
          <cell r="A278">
            <v>44</v>
          </cell>
        </row>
        <row r="279">
          <cell r="A279">
            <v>22</v>
          </cell>
        </row>
        <row r="280">
          <cell r="A280">
            <v>24</v>
          </cell>
        </row>
        <row r="282">
          <cell r="A282">
            <v>28</v>
          </cell>
        </row>
        <row r="283">
          <cell r="A283">
            <v>37</v>
          </cell>
        </row>
        <row r="284">
          <cell r="A284">
            <v>25</v>
          </cell>
        </row>
        <row r="285">
          <cell r="A285">
            <v>38</v>
          </cell>
        </row>
        <row r="286">
          <cell r="A286">
            <v>40</v>
          </cell>
        </row>
        <row r="287">
          <cell r="A287">
            <v>42</v>
          </cell>
        </row>
        <row r="288">
          <cell r="A288">
            <v>43</v>
          </cell>
        </row>
        <row r="289">
          <cell r="A289">
            <v>39</v>
          </cell>
        </row>
        <row r="290">
          <cell r="A290">
            <v>22</v>
          </cell>
        </row>
        <row r="291">
          <cell r="A291">
            <v>23</v>
          </cell>
        </row>
        <row r="293">
          <cell r="A293">
            <v>37</v>
          </cell>
        </row>
        <row r="295">
          <cell r="A295">
            <v>1</v>
          </cell>
        </row>
        <row r="296">
          <cell r="A296">
            <v>2</v>
          </cell>
        </row>
        <row r="297">
          <cell r="A297">
            <v>3</v>
          </cell>
        </row>
        <row r="298">
          <cell r="A298">
            <v>5</v>
          </cell>
        </row>
        <row r="299">
          <cell r="A299">
            <v>6</v>
          </cell>
        </row>
        <row r="300">
          <cell r="A300">
            <v>7</v>
          </cell>
        </row>
        <row r="301">
          <cell r="A301">
            <v>8</v>
          </cell>
        </row>
        <row r="302">
          <cell r="A302">
            <v>9</v>
          </cell>
        </row>
        <row r="303">
          <cell r="A303">
            <v>17</v>
          </cell>
        </row>
        <row r="304">
          <cell r="A304">
            <v>43</v>
          </cell>
        </row>
        <row r="305">
          <cell r="A305">
            <v>44</v>
          </cell>
        </row>
        <row r="306">
          <cell r="A306">
            <v>22</v>
          </cell>
        </row>
        <row r="307">
          <cell r="A307">
            <v>24</v>
          </cell>
        </row>
        <row r="309">
          <cell r="A309">
            <v>37</v>
          </cell>
        </row>
        <row r="310">
          <cell r="A310">
            <v>25</v>
          </cell>
        </row>
        <row r="311">
          <cell r="A311">
            <v>38</v>
          </cell>
        </row>
        <row r="312">
          <cell r="A312">
            <v>40</v>
          </cell>
        </row>
        <row r="313">
          <cell r="A313">
            <v>42</v>
          </cell>
        </row>
        <row r="314">
          <cell r="A314">
            <v>43</v>
          </cell>
        </row>
        <row r="315">
          <cell r="A315">
            <v>39</v>
          </cell>
        </row>
        <row r="316">
          <cell r="A316">
            <v>22</v>
          </cell>
        </row>
        <row r="317">
          <cell r="A317">
            <v>23</v>
          </cell>
        </row>
        <row r="321">
          <cell r="A321">
            <v>10</v>
          </cell>
        </row>
        <row r="322">
          <cell r="A322">
            <v>11</v>
          </cell>
        </row>
        <row r="323">
          <cell r="A323">
            <v>12</v>
          </cell>
        </row>
        <row r="324">
          <cell r="A324">
            <v>13</v>
          </cell>
        </row>
        <row r="325">
          <cell r="A325">
            <v>14</v>
          </cell>
        </row>
        <row r="326">
          <cell r="A326">
            <v>20</v>
          </cell>
        </row>
        <row r="327">
          <cell r="A327">
            <v>41</v>
          </cell>
        </row>
        <row r="328">
          <cell r="A328">
            <v>25</v>
          </cell>
        </row>
        <row r="329">
          <cell r="A329">
            <v>22</v>
          </cell>
        </row>
        <row r="330">
          <cell r="A330">
            <v>24</v>
          </cell>
        </row>
        <row r="332">
          <cell r="A332">
            <v>28</v>
          </cell>
        </row>
        <row r="333">
          <cell r="A333">
            <v>37</v>
          </cell>
        </row>
        <row r="334">
          <cell r="A334">
            <v>38</v>
          </cell>
        </row>
        <row r="335">
          <cell r="A335">
            <v>40</v>
          </cell>
        </row>
        <row r="336">
          <cell r="A336">
            <v>42</v>
          </cell>
        </row>
        <row r="337">
          <cell r="A337">
            <v>43</v>
          </cell>
        </row>
        <row r="338">
          <cell r="A338">
            <v>25</v>
          </cell>
        </row>
        <row r="339">
          <cell r="A339">
            <v>39</v>
          </cell>
        </row>
        <row r="340">
          <cell r="A340">
            <v>22</v>
          </cell>
        </row>
        <row r="341">
          <cell r="A341">
            <v>23</v>
          </cell>
        </row>
        <row r="343">
          <cell r="A343">
            <v>22</v>
          </cell>
        </row>
        <row r="345">
          <cell r="A345">
            <v>10</v>
          </cell>
        </row>
        <row r="346">
          <cell r="A346">
            <v>11</v>
          </cell>
        </row>
        <row r="347">
          <cell r="A347">
            <v>12</v>
          </cell>
        </row>
        <row r="348">
          <cell r="A348">
            <v>13</v>
          </cell>
        </row>
        <row r="349">
          <cell r="A349">
            <v>14</v>
          </cell>
        </row>
        <row r="350">
          <cell r="A350">
            <v>20</v>
          </cell>
        </row>
        <row r="351">
          <cell r="A351">
            <v>41</v>
          </cell>
        </row>
        <row r="352">
          <cell r="A352">
            <v>25</v>
          </cell>
        </row>
        <row r="353">
          <cell r="A353">
            <v>22</v>
          </cell>
        </row>
        <row r="354">
          <cell r="A354">
            <v>24</v>
          </cell>
        </row>
        <row r="356">
          <cell r="A356">
            <v>28</v>
          </cell>
        </row>
        <row r="357">
          <cell r="A357">
            <v>37</v>
          </cell>
        </row>
        <row r="358">
          <cell r="A358">
            <v>38</v>
          </cell>
        </row>
        <row r="359">
          <cell r="A359">
            <v>40</v>
          </cell>
        </row>
        <row r="360">
          <cell r="A360">
            <v>42</v>
          </cell>
        </row>
        <row r="361">
          <cell r="A361">
            <v>43</v>
          </cell>
        </row>
        <row r="362">
          <cell r="A362">
            <v>25</v>
          </cell>
        </row>
        <row r="363">
          <cell r="A363">
            <v>39</v>
          </cell>
        </row>
        <row r="364">
          <cell r="A364">
            <v>22</v>
          </cell>
        </row>
        <row r="365">
          <cell r="A365">
            <v>23</v>
          </cell>
        </row>
        <row r="369">
          <cell r="A369">
            <v>10</v>
          </cell>
        </row>
        <row r="370">
          <cell r="A370">
            <v>11</v>
          </cell>
        </row>
        <row r="371">
          <cell r="A371">
            <v>12</v>
          </cell>
        </row>
        <row r="372">
          <cell r="A372">
            <v>13</v>
          </cell>
        </row>
        <row r="373">
          <cell r="A373">
            <v>14</v>
          </cell>
        </row>
        <row r="374">
          <cell r="A374">
            <v>20</v>
          </cell>
        </row>
        <row r="375">
          <cell r="A375">
            <v>41</v>
          </cell>
        </row>
        <row r="376">
          <cell r="A376">
            <v>25</v>
          </cell>
        </row>
        <row r="377">
          <cell r="A377">
            <v>22</v>
          </cell>
        </row>
        <row r="378">
          <cell r="A378">
            <v>24</v>
          </cell>
        </row>
        <row r="380">
          <cell r="A380">
            <v>28</v>
          </cell>
        </row>
        <row r="381">
          <cell r="A381">
            <v>37</v>
          </cell>
        </row>
        <row r="382">
          <cell r="A382">
            <v>25</v>
          </cell>
        </row>
        <row r="383">
          <cell r="A383">
            <v>38</v>
          </cell>
        </row>
        <row r="384">
          <cell r="A384">
            <v>40</v>
          </cell>
        </row>
        <row r="385">
          <cell r="A385">
            <v>42</v>
          </cell>
        </row>
        <row r="386">
          <cell r="A386">
            <v>43</v>
          </cell>
        </row>
        <row r="387">
          <cell r="A387">
            <v>39</v>
          </cell>
        </row>
        <row r="388">
          <cell r="A388">
            <v>22</v>
          </cell>
        </row>
        <row r="389">
          <cell r="A389">
            <v>23</v>
          </cell>
        </row>
        <row r="393">
          <cell r="A393">
            <v>10</v>
          </cell>
        </row>
        <row r="394">
          <cell r="A394">
            <v>11</v>
          </cell>
        </row>
        <row r="395">
          <cell r="A395">
            <v>12</v>
          </cell>
        </row>
        <row r="396">
          <cell r="A396">
            <v>13</v>
          </cell>
        </row>
        <row r="397">
          <cell r="A397">
            <v>15</v>
          </cell>
        </row>
        <row r="398">
          <cell r="A398">
            <v>21</v>
          </cell>
        </row>
        <row r="399">
          <cell r="A399">
            <v>41</v>
          </cell>
        </row>
        <row r="400">
          <cell r="A400">
            <v>25</v>
          </cell>
        </row>
        <row r="401">
          <cell r="A401">
            <v>22</v>
          </cell>
        </row>
        <row r="402">
          <cell r="A402">
            <v>24</v>
          </cell>
        </row>
        <row r="404">
          <cell r="A404">
            <v>28</v>
          </cell>
        </row>
        <row r="405">
          <cell r="A405">
            <v>37</v>
          </cell>
        </row>
        <row r="406">
          <cell r="A406">
            <v>25</v>
          </cell>
        </row>
        <row r="407">
          <cell r="A407">
            <v>38</v>
          </cell>
        </row>
        <row r="408">
          <cell r="A408">
            <v>40</v>
          </cell>
        </row>
        <row r="409">
          <cell r="A409">
            <v>42</v>
          </cell>
        </row>
        <row r="410">
          <cell r="A410">
            <v>43</v>
          </cell>
        </row>
        <row r="411">
          <cell r="A411">
            <v>39</v>
          </cell>
        </row>
        <row r="412">
          <cell r="A412">
            <v>22</v>
          </cell>
        </row>
        <row r="413">
          <cell r="A413">
            <v>23</v>
          </cell>
        </row>
        <row r="417">
          <cell r="A417">
            <v>1</v>
          </cell>
        </row>
        <row r="418">
          <cell r="A418">
            <v>2</v>
          </cell>
        </row>
        <row r="419">
          <cell r="A419">
            <v>3</v>
          </cell>
        </row>
        <row r="420">
          <cell r="A420">
            <v>5</v>
          </cell>
        </row>
        <row r="421">
          <cell r="A421">
            <v>6</v>
          </cell>
        </row>
        <row r="422">
          <cell r="A422">
            <v>7</v>
          </cell>
        </row>
        <row r="423">
          <cell r="A423">
            <v>8</v>
          </cell>
        </row>
        <row r="424">
          <cell r="A424">
            <v>9</v>
          </cell>
        </row>
        <row r="425">
          <cell r="A425">
            <v>17</v>
          </cell>
        </row>
        <row r="426">
          <cell r="A426">
            <v>43</v>
          </cell>
        </row>
        <row r="427">
          <cell r="A427">
            <v>44</v>
          </cell>
        </row>
        <row r="428">
          <cell r="A428">
            <v>22</v>
          </cell>
        </row>
        <row r="429">
          <cell r="A429">
            <v>24</v>
          </cell>
        </row>
        <row r="431">
          <cell r="A431">
            <v>28</v>
          </cell>
        </row>
        <row r="432">
          <cell r="A432">
            <v>37</v>
          </cell>
        </row>
        <row r="433">
          <cell r="A433">
            <v>25</v>
          </cell>
        </row>
        <row r="434">
          <cell r="A434">
            <v>38</v>
          </cell>
        </row>
        <row r="435">
          <cell r="A435">
            <v>40</v>
          </cell>
        </row>
        <row r="436">
          <cell r="A436">
            <v>42</v>
          </cell>
        </row>
        <row r="437">
          <cell r="A437">
            <v>43</v>
          </cell>
        </row>
        <row r="438">
          <cell r="A438">
            <v>39</v>
          </cell>
        </row>
        <row r="439">
          <cell r="A439">
            <v>22</v>
          </cell>
        </row>
        <row r="440">
          <cell r="A440">
            <v>23</v>
          </cell>
        </row>
        <row r="448">
          <cell r="A448">
            <v>1</v>
          </cell>
        </row>
        <row r="449">
          <cell r="A449">
            <v>2</v>
          </cell>
        </row>
        <row r="450">
          <cell r="A450">
            <v>3</v>
          </cell>
        </row>
        <row r="451">
          <cell r="A451">
            <v>5</v>
          </cell>
        </row>
        <row r="452">
          <cell r="A452">
            <v>6</v>
          </cell>
        </row>
        <row r="453">
          <cell r="A453">
            <v>7</v>
          </cell>
        </row>
        <row r="454">
          <cell r="A454">
            <v>8</v>
          </cell>
        </row>
        <row r="455">
          <cell r="A455">
            <v>9</v>
          </cell>
        </row>
        <row r="456">
          <cell r="A456">
            <v>17</v>
          </cell>
        </row>
        <row r="457">
          <cell r="A457">
            <v>43</v>
          </cell>
        </row>
        <row r="458">
          <cell r="A458">
            <v>44</v>
          </cell>
        </row>
        <row r="459">
          <cell r="A459">
            <v>22</v>
          </cell>
        </row>
        <row r="460">
          <cell r="A460">
            <v>24</v>
          </cell>
        </row>
        <row r="462">
          <cell r="A462">
            <v>28</v>
          </cell>
        </row>
        <row r="463">
          <cell r="A463">
            <v>37</v>
          </cell>
        </row>
        <row r="464">
          <cell r="A464">
            <v>25</v>
          </cell>
        </row>
        <row r="465">
          <cell r="A465">
            <v>38</v>
          </cell>
        </row>
        <row r="466">
          <cell r="A466">
            <v>40</v>
          </cell>
        </row>
        <row r="467">
          <cell r="A467">
            <v>42</v>
          </cell>
        </row>
        <row r="468">
          <cell r="A468">
            <v>43</v>
          </cell>
        </row>
        <row r="469">
          <cell r="A469">
            <v>39</v>
          </cell>
        </row>
        <row r="470">
          <cell r="A470">
            <v>45</v>
          </cell>
        </row>
        <row r="471">
          <cell r="A471">
            <v>22</v>
          </cell>
        </row>
        <row r="472">
          <cell r="A472">
            <v>23</v>
          </cell>
        </row>
        <row r="476">
          <cell r="A476">
            <v>10</v>
          </cell>
        </row>
        <row r="477">
          <cell r="A477">
            <v>11</v>
          </cell>
        </row>
        <row r="478">
          <cell r="A478">
            <v>12</v>
          </cell>
        </row>
        <row r="479">
          <cell r="A479">
            <v>13</v>
          </cell>
        </row>
        <row r="480">
          <cell r="A480">
            <v>15</v>
          </cell>
        </row>
        <row r="481">
          <cell r="A481">
            <v>21</v>
          </cell>
        </row>
        <row r="482">
          <cell r="A482">
            <v>41</v>
          </cell>
        </row>
        <row r="483">
          <cell r="A483">
            <v>25</v>
          </cell>
        </row>
        <row r="484">
          <cell r="A484">
            <v>22</v>
          </cell>
        </row>
        <row r="485">
          <cell r="A485">
            <v>24</v>
          </cell>
        </row>
        <row r="487">
          <cell r="A487">
            <v>28</v>
          </cell>
        </row>
        <row r="488">
          <cell r="A488">
            <v>37</v>
          </cell>
        </row>
        <row r="489">
          <cell r="A489">
            <v>38</v>
          </cell>
        </row>
        <row r="490">
          <cell r="A490">
            <v>40</v>
          </cell>
        </row>
        <row r="491">
          <cell r="A491">
            <v>42</v>
          </cell>
        </row>
        <row r="492">
          <cell r="A492">
            <v>43</v>
          </cell>
        </row>
        <row r="493">
          <cell r="A493">
            <v>25</v>
          </cell>
        </row>
        <row r="494">
          <cell r="A494">
            <v>39</v>
          </cell>
        </row>
        <row r="495">
          <cell r="A495">
            <v>22</v>
          </cell>
        </row>
        <row r="496">
          <cell r="A496">
            <v>23</v>
          </cell>
        </row>
        <row r="500">
          <cell r="A500">
            <v>10</v>
          </cell>
        </row>
        <row r="501">
          <cell r="A501">
            <v>11</v>
          </cell>
        </row>
        <row r="502">
          <cell r="A502">
            <v>12</v>
          </cell>
        </row>
        <row r="503">
          <cell r="A503">
            <v>13</v>
          </cell>
        </row>
        <row r="504">
          <cell r="A504">
            <v>15</v>
          </cell>
        </row>
        <row r="505">
          <cell r="A505">
            <v>21</v>
          </cell>
        </row>
        <row r="506">
          <cell r="A506">
            <v>41</v>
          </cell>
        </row>
        <row r="507">
          <cell r="A507">
            <v>25</v>
          </cell>
        </row>
        <row r="508">
          <cell r="A508">
            <v>22</v>
          </cell>
        </row>
        <row r="509">
          <cell r="A509">
            <v>24</v>
          </cell>
        </row>
        <row r="511">
          <cell r="A511">
            <v>28</v>
          </cell>
        </row>
        <row r="512">
          <cell r="A512">
            <v>37</v>
          </cell>
        </row>
        <row r="513">
          <cell r="A513">
            <v>38</v>
          </cell>
        </row>
        <row r="514">
          <cell r="A514">
            <v>40</v>
          </cell>
        </row>
        <row r="515">
          <cell r="A515">
            <v>42</v>
          </cell>
        </row>
        <row r="516">
          <cell r="A516">
            <v>43</v>
          </cell>
        </row>
        <row r="517">
          <cell r="A517">
            <v>25</v>
          </cell>
        </row>
        <row r="518">
          <cell r="A518">
            <v>39</v>
          </cell>
        </row>
        <row r="519">
          <cell r="A519">
            <v>22</v>
          </cell>
        </row>
        <row r="520">
          <cell r="A520">
            <v>23</v>
          </cell>
        </row>
        <row r="522">
          <cell r="A522">
            <v>25</v>
          </cell>
        </row>
        <row r="524">
          <cell r="A524">
            <v>10</v>
          </cell>
        </row>
        <row r="525">
          <cell r="A525">
            <v>11</v>
          </cell>
        </row>
        <row r="526">
          <cell r="A526">
            <v>12</v>
          </cell>
        </row>
        <row r="527">
          <cell r="A527">
            <v>13</v>
          </cell>
        </row>
        <row r="528">
          <cell r="A528">
            <v>15</v>
          </cell>
        </row>
        <row r="529">
          <cell r="A529">
            <v>21</v>
          </cell>
        </row>
        <row r="530">
          <cell r="A530">
            <v>41</v>
          </cell>
        </row>
        <row r="531">
          <cell r="A531">
            <v>25</v>
          </cell>
        </row>
        <row r="532">
          <cell r="A532">
            <v>22</v>
          </cell>
        </row>
        <row r="533">
          <cell r="A533">
            <v>24</v>
          </cell>
        </row>
        <row r="535">
          <cell r="A535">
            <v>28</v>
          </cell>
        </row>
        <row r="536">
          <cell r="A536">
            <v>37</v>
          </cell>
        </row>
        <row r="537">
          <cell r="A537">
            <v>38</v>
          </cell>
        </row>
        <row r="538">
          <cell r="A538">
            <v>40</v>
          </cell>
        </row>
        <row r="539">
          <cell r="A539">
            <v>42</v>
          </cell>
        </row>
        <row r="540">
          <cell r="A540">
            <v>43</v>
          </cell>
        </row>
        <row r="541">
          <cell r="A541">
            <v>25</v>
          </cell>
        </row>
        <row r="542">
          <cell r="A542">
            <v>39</v>
          </cell>
        </row>
        <row r="543">
          <cell r="A543">
            <v>22</v>
          </cell>
        </row>
        <row r="544">
          <cell r="A544">
            <v>23</v>
          </cell>
        </row>
        <row r="548">
          <cell r="A548">
            <v>10</v>
          </cell>
        </row>
        <row r="549">
          <cell r="A549">
            <v>11</v>
          </cell>
        </row>
        <row r="550">
          <cell r="A550">
            <v>12</v>
          </cell>
        </row>
        <row r="551">
          <cell r="A551">
            <v>13</v>
          </cell>
        </row>
        <row r="552">
          <cell r="A552">
            <v>15</v>
          </cell>
        </row>
        <row r="553">
          <cell r="A553">
            <v>21</v>
          </cell>
        </row>
        <row r="554">
          <cell r="A554">
            <v>41</v>
          </cell>
        </row>
        <row r="555">
          <cell r="A555">
            <v>25</v>
          </cell>
        </row>
        <row r="556">
          <cell r="A556">
            <v>22</v>
          </cell>
        </row>
        <row r="557">
          <cell r="A557">
            <v>24</v>
          </cell>
        </row>
        <row r="559">
          <cell r="A559">
            <v>28</v>
          </cell>
        </row>
        <row r="560">
          <cell r="A560">
            <v>37</v>
          </cell>
        </row>
        <row r="561">
          <cell r="A561">
            <v>38</v>
          </cell>
        </row>
        <row r="562">
          <cell r="A562">
            <v>40</v>
          </cell>
        </row>
        <row r="563">
          <cell r="A563">
            <v>42</v>
          </cell>
        </row>
        <row r="564">
          <cell r="A564">
            <v>43</v>
          </cell>
        </row>
        <row r="565">
          <cell r="A565">
            <v>25</v>
          </cell>
        </row>
        <row r="566">
          <cell r="A566">
            <v>39</v>
          </cell>
        </row>
        <row r="567">
          <cell r="A567">
            <v>22</v>
          </cell>
        </row>
        <row r="568">
          <cell r="A568">
            <v>23</v>
          </cell>
        </row>
        <row r="572">
          <cell r="A572">
            <v>1</v>
          </cell>
        </row>
        <row r="573">
          <cell r="A573">
            <v>2</v>
          </cell>
        </row>
        <row r="574">
          <cell r="A574">
            <v>3</v>
          </cell>
        </row>
        <row r="575">
          <cell r="A575">
            <v>5</v>
          </cell>
        </row>
        <row r="576">
          <cell r="A576">
            <v>6</v>
          </cell>
        </row>
        <row r="577">
          <cell r="A577">
            <v>7</v>
          </cell>
        </row>
        <row r="578">
          <cell r="A578">
            <v>8</v>
          </cell>
        </row>
        <row r="579">
          <cell r="A579">
            <v>9</v>
          </cell>
        </row>
        <row r="580">
          <cell r="A580">
            <v>17</v>
          </cell>
        </row>
        <row r="581">
          <cell r="A581">
            <v>43</v>
          </cell>
        </row>
        <row r="582">
          <cell r="A582">
            <v>44</v>
          </cell>
        </row>
        <row r="583">
          <cell r="A583">
            <v>22</v>
          </cell>
        </row>
        <row r="584">
          <cell r="A584">
            <v>24</v>
          </cell>
        </row>
        <row r="586">
          <cell r="A586">
            <v>28</v>
          </cell>
        </row>
        <row r="587">
          <cell r="A587">
            <v>26</v>
          </cell>
        </row>
        <row r="588">
          <cell r="A588">
            <v>37</v>
          </cell>
        </row>
        <row r="589">
          <cell r="A589">
            <v>25</v>
          </cell>
        </row>
        <row r="590">
          <cell r="A590">
            <v>38</v>
          </cell>
        </row>
        <row r="591">
          <cell r="A591">
            <v>40</v>
          </cell>
        </row>
        <row r="592">
          <cell r="A592">
            <v>42</v>
          </cell>
        </row>
        <row r="593">
          <cell r="A593">
            <v>43</v>
          </cell>
        </row>
        <row r="594">
          <cell r="A594">
            <v>39</v>
          </cell>
        </row>
        <row r="595">
          <cell r="A595">
            <v>45</v>
          </cell>
        </row>
        <row r="596">
          <cell r="A596">
            <v>22</v>
          </cell>
        </row>
        <row r="597">
          <cell r="A597">
            <v>23</v>
          </cell>
        </row>
        <row r="601">
          <cell r="A601">
            <v>10</v>
          </cell>
        </row>
        <row r="602">
          <cell r="A602">
            <v>11</v>
          </cell>
        </row>
        <row r="603">
          <cell r="A603">
            <v>12</v>
          </cell>
        </row>
        <row r="604">
          <cell r="A604">
            <v>13</v>
          </cell>
        </row>
        <row r="605">
          <cell r="A605">
            <v>14</v>
          </cell>
        </row>
        <row r="606">
          <cell r="A606">
            <v>20</v>
          </cell>
        </row>
        <row r="607">
          <cell r="A607">
            <v>41</v>
          </cell>
        </row>
        <row r="608">
          <cell r="A608">
            <v>25</v>
          </cell>
        </row>
        <row r="609">
          <cell r="A609">
            <v>22</v>
          </cell>
        </row>
        <row r="610">
          <cell r="A610">
            <v>24</v>
          </cell>
        </row>
        <row r="612">
          <cell r="A612">
            <v>28</v>
          </cell>
        </row>
        <row r="613">
          <cell r="A613">
            <v>37</v>
          </cell>
        </row>
        <row r="614">
          <cell r="A614">
            <v>38</v>
          </cell>
        </row>
        <row r="615">
          <cell r="A615">
            <v>40</v>
          </cell>
        </row>
        <row r="616">
          <cell r="A616">
            <v>42</v>
          </cell>
        </row>
        <row r="617">
          <cell r="A617">
            <v>43</v>
          </cell>
        </row>
        <row r="618">
          <cell r="A618">
            <v>25</v>
          </cell>
        </row>
        <row r="619">
          <cell r="A619">
            <v>39</v>
          </cell>
        </row>
        <row r="620">
          <cell r="A620">
            <v>22</v>
          </cell>
        </row>
        <row r="621">
          <cell r="A621">
            <v>23</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refreshError="1"/>
      <sheetData sheetId="54"/>
      <sheetData sheetId="55" refreshError="1"/>
      <sheetData sheetId="56" refreshError="1"/>
      <sheetData sheetId="57"/>
      <sheetData sheetId="58" refreshError="1"/>
      <sheetData sheetId="59"/>
      <sheetData sheetId="60" refreshError="1"/>
      <sheetData sheetId="61" refreshError="1"/>
      <sheetData sheetId="62"/>
      <sheetData sheetId="63"/>
      <sheetData sheetId="64"/>
      <sheetData sheetId="65" refreshError="1"/>
      <sheetData sheetId="66" refreshError="1"/>
      <sheetData sheetId="67"/>
      <sheetData sheetId="68"/>
      <sheetData sheetId="69"/>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sheetData sheetId="92"/>
      <sheetData sheetId="93" refreshError="1"/>
      <sheetData sheetId="94" refreshError="1"/>
      <sheetData sheetId="95"/>
      <sheetData sheetId="96" refreshError="1"/>
      <sheetData sheetId="97"/>
      <sheetData sheetId="98" refreshError="1"/>
      <sheetData sheetId="99"/>
      <sheetData sheetId="100"/>
      <sheetData sheetId="101"/>
      <sheetData sheetId="102"/>
      <sheetData sheetId="103"/>
      <sheetData sheetId="104"/>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
      <sheetName val="Tonghop"/>
      <sheetName val="Chitiet"/>
      <sheetName val="CT1"/>
      <sheetName val="supk"/>
      <sheetName val="ctbetong"/>
      <sheetName val="VCtc"/>
      <sheetName val="ctmong"/>
      <sheetName val="vcnvat"/>
      <sheetName val="trungc"/>
      <sheetName val="vcdai"/>
      <sheetName val="gia"/>
      <sheetName val="phanbo"/>
      <sheetName val="sheet"/>
      <sheetName val="sheet2"/>
      <sheetName val="sheet3"/>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n 1 dot 1"/>
      <sheetName val="Lan 2 dot 1"/>
      <sheetName val="Sheet3"/>
      <sheetName val="XL4Poppy"/>
    </sheetNames>
    <sheetDataSet>
      <sheetData sheetId="0"/>
      <sheetData sheetId="1"/>
      <sheetData sheetId="2"/>
      <sheetData sheetId="3">
        <row r="15">
          <cell r="A15" t="b">
            <v>1</v>
          </cell>
        </row>
      </sheetData>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T TĐ"/>
      <sheetName val="TT TTTĐ"/>
      <sheetName val="TT TSSS"/>
      <sheetName val="TH gia tri"/>
      <sheetName val="Đọc tiền"/>
      <sheetName val="Đất 57,1"/>
      <sheetName val="Đất 50m2"/>
      <sheetName val="Đất 70m2"/>
      <sheetName val="Đất 71,19m2"/>
      <sheetName val="Nhà"/>
      <sheetName val="Check"/>
      <sheetName val="CPI"/>
      <sheetName val="CT01.9"/>
      <sheetName val="Chung Cư"/>
    </sheetNames>
    <sheetDataSet>
      <sheetData sheetId="0"/>
      <sheetData sheetId="1"/>
      <sheetData sheetId="2">
        <row r="3">
          <cell r="A3" t="str">
            <v>STT</v>
          </cell>
          <cell r="B3" t="str">
            <v>Nội dung</v>
          </cell>
          <cell r="C3">
            <v>1</v>
          </cell>
          <cell r="D3">
            <v>2</v>
          </cell>
          <cell r="E3">
            <v>3</v>
          </cell>
          <cell r="F3">
            <v>4</v>
          </cell>
          <cell r="G3">
            <v>5</v>
          </cell>
          <cell r="H3">
            <v>6</v>
          </cell>
          <cell r="I3">
            <v>7</v>
          </cell>
          <cell r="J3">
            <v>8</v>
          </cell>
          <cell r="K3">
            <v>9</v>
          </cell>
          <cell r="L3">
            <v>10</v>
          </cell>
        </row>
        <row r="4">
          <cell r="A4" t="str">
            <v>A</v>
          </cell>
          <cell r="B4" t="str">
            <v>Nguồn tin</v>
          </cell>
          <cell r="C4" t="str">
            <v xml:space="preserve"> </v>
          </cell>
          <cell r="D4" t="str">
            <v>Chị Vy</v>
          </cell>
          <cell r="E4">
            <v>0</v>
          </cell>
          <cell r="F4" t="str">
            <v>Anh Quân</v>
          </cell>
          <cell r="G4" t="str">
            <v>Anh Phương</v>
          </cell>
          <cell r="H4" t="str">
            <v>Anh Hà</v>
          </cell>
          <cell r="I4" t="str">
            <v>Chị Thủy</v>
          </cell>
          <cell r="J4" t="str">
            <v xml:space="preserve"> </v>
          </cell>
          <cell r="K4" t="str">
            <v>Chị Dung</v>
          </cell>
          <cell r="L4" t="str">
            <v>Anh Nam</v>
          </cell>
        </row>
        <row r="5">
          <cell r="A5" t="str">
            <v>B</v>
          </cell>
          <cell r="B5" t="str">
            <v>SĐT</v>
          </cell>
          <cell r="C5" t="str">
            <v>(086) 898 4261</v>
          </cell>
          <cell r="D5" t="str">
            <v>0982026539</v>
          </cell>
          <cell r="E5">
            <v>0</v>
          </cell>
          <cell r="F5" t="str">
            <v>0928822179</v>
          </cell>
          <cell r="G5" t="str">
            <v>0966533693</v>
          </cell>
          <cell r="H5" t="str">
            <v>0977651188</v>
          </cell>
          <cell r="I5" t="str">
            <v>(096) 469 0599</v>
          </cell>
          <cell r="J5" t="str">
            <v>(086) 898 4261</v>
          </cell>
          <cell r="K5" t="str">
            <v>0975610871</v>
          </cell>
          <cell r="L5" t="str">
            <v>0979 381 413</v>
          </cell>
        </row>
        <row r="6">
          <cell r="A6" t="str">
            <v>C</v>
          </cell>
          <cell r="B6" t="str">
            <v>Link</v>
          </cell>
          <cell r="C6" t="str">
            <v>https://bds68.com.vn/ban-dat/ha-noi/ha-dong/duong-giang-le/dat-chinh-chu-phuong-bien-giang-quan-ha-dong-pr9258267</v>
          </cell>
          <cell r="D6" t="str">
            <v>https://batdongsan.com.vn/ban-dat-duong-quoc-lo-6-phuong-dong-mai-1/chinh-chu-can-mat-ql6-15-5-5-5m-tai-ha-tp-ha-noi-0982026539-pr23971700</v>
          </cell>
          <cell r="E6" t="str">
            <v>https://dothi.net/ban-dat-duong-phu-my-phuong-bien-giang/ban-dat-gan-cau-mai-linh-phuong-bien-giang-ha-dong-ha-noi-pr12936027.htm</v>
          </cell>
          <cell r="F6" t="str">
            <v>https://dothi.net/ban-dat-duong-6-4-phuong-bien-giang/ban-dat-bien-giang-ha-dong-47m2-oto-do-cua-lo-goc-cach-quoc-lo-6-100m-845-trieu-pr12944616.htm</v>
          </cell>
          <cell r="G6" t="str">
            <v>https://dothi.net/ban-dat-duong-rang-dong-phuong-bien-giang/ban-dat-so-do-31m2-bien-giang-cach-cau-mai-linh-500m-pr12720664.htm</v>
          </cell>
          <cell r="H6" t="str">
            <v>https://batdongsan.com.vn/ban-nha-mat-pho-duong-quoc-lo-6-phuong-bien-giang/ql6-p-q-ha-dong-dt-60m2-luu-khong-20m-gia-4-25-ty-lh-0977-65-11-88-pr24290574</v>
          </cell>
          <cell r="I6" t="str">
            <v>https://bds68.com.vn/ban-dat/ha-noi/ha-dong/duong-giang-le/dat-tho-cu-giang-le-o-to-tranh-an-sinh-tot-pr9068639</v>
          </cell>
          <cell r="J6" t="str">
            <v>https://bds68.com.vn/ban-dat/ha-noi/ha-dong/phuong-bien-giang/ban-dat-chinh-chu-phuong-bien-giang-pr9498683</v>
          </cell>
          <cell r="K6" t="str">
            <v>https://batdongsan.com.vn/ban-dat-duong-rang-dong-phuong-bien-giang/chinh-chu-can-lo-2-mat-tien-tai-otoo-do-cua-kd-tot-pr23735907</v>
          </cell>
          <cell r="L6" t="str">
            <v>https://batdongsan.com.vn/ban-nha-mat-pho-duong-quoc-lo-6-phuong-dong-mai-1/cap-4-ql6-kinh-doanh-70m2-gan-cau-linh-ha-tp-ha-noi-pr23971593</v>
          </cell>
        </row>
        <row r="7">
          <cell r="A7" t="str">
            <v>D</v>
          </cell>
          <cell r="B7" t="str">
            <v>Tình trạng giao dịch</v>
          </cell>
          <cell r="C7" t="str">
            <v>Đang giao dịch</v>
          </cell>
          <cell r="D7" t="str">
            <v>Đã giao dịch</v>
          </cell>
          <cell r="E7" t="str">
            <v>Đang giao dịch</v>
          </cell>
          <cell r="F7" t="str">
            <v>Đã giao dịch</v>
          </cell>
          <cell r="G7" t="str">
            <v>Đã giao dịch</v>
          </cell>
          <cell r="H7" t="str">
            <v>Đang giao dịch</v>
          </cell>
          <cell r="I7" t="str">
            <v>Đang giao dịch</v>
          </cell>
          <cell r="J7" t="str">
            <v>Đang giao dịch</v>
          </cell>
          <cell r="K7" t="str">
            <v>Đang giao dịch</v>
          </cell>
          <cell r="L7" t="str">
            <v>Đã giao dịch</v>
          </cell>
        </row>
        <row r="8">
          <cell r="A8" t="str">
            <v>E</v>
          </cell>
          <cell r="B8" t="str">
            <v>Thời điểm giao dịch</v>
          </cell>
          <cell r="C8" t="str">
            <v>Tháng 2/2020</v>
          </cell>
          <cell r="D8" t="str">
            <v>Tháng 12/2019</v>
          </cell>
          <cell r="E8" t="str">
            <v>Tháng 2/2020</v>
          </cell>
          <cell r="F8" t="str">
            <v>Tháng 11/2019</v>
          </cell>
          <cell r="G8" t="str">
            <v>Tháng 8/2019</v>
          </cell>
          <cell r="H8" t="str">
            <v>Tháng 2/2020</v>
          </cell>
          <cell r="I8" t="str">
            <v>Tháng 2/2020</v>
          </cell>
          <cell r="J8" t="str">
            <v>Tháng 2/2020</v>
          </cell>
          <cell r="K8" t="str">
            <v>Tháng 2/2020</v>
          </cell>
          <cell r="L8" t="str">
            <v>Tháng 12/2019</v>
          </cell>
        </row>
        <row r="9">
          <cell r="A9" t="str">
            <v>F</v>
          </cell>
          <cell r="B9" t="str">
            <v>Loại TS</v>
          </cell>
          <cell r="C9" t="str">
            <v>Đất</v>
          </cell>
          <cell r="D9" t="str">
            <v>Đất</v>
          </cell>
          <cell r="E9" t="str">
            <v>Đất</v>
          </cell>
          <cell r="F9" t="str">
            <v>Đất</v>
          </cell>
          <cell r="G9" t="str">
            <v>Đất</v>
          </cell>
          <cell r="H9" t="str">
            <v>Đất và TS trên đất</v>
          </cell>
          <cell r="I9" t="str">
            <v>Đất</v>
          </cell>
          <cell r="J9" t="str">
            <v>Đất</v>
          </cell>
          <cell r="K9" t="str">
            <v>Đất</v>
          </cell>
          <cell r="L9" t="str">
            <v>Đất và TS trên đất</v>
          </cell>
        </row>
        <row r="10">
          <cell r="A10" t="str">
            <v>G</v>
          </cell>
          <cell r="B10" t="str">
            <v>Địa chỉ</v>
          </cell>
          <cell r="C10" t="str">
            <v>Tổ dân phố Giang Lẻ, Biên Giang, Hà Đông, Hà Nội</v>
          </cell>
          <cell r="D10" t="str">
            <v>Đường Quốc lộ 6, Phường Đồng Mai, Hà Đông, Hà Nội</v>
          </cell>
          <cell r="E10" t="str">
            <v>Biên Giang, Hà Đông, Hà Nội</v>
          </cell>
          <cell r="F10" t="str">
            <v>Biên Giang, Hà Đông, Hà Nội</v>
          </cell>
          <cell r="G10" t="str">
            <v>Biên Giang, Hà Đông, Hà Nội</v>
          </cell>
          <cell r="H10" t="str">
            <v>Đường Quốc lộ 6, Phường Biên Giang, Hà Đông, Hà Nội</v>
          </cell>
          <cell r="I10" t="str">
            <v>Đường Giang Lẻ, Phường Biên Giang, Hà Đông, Hà Nội</v>
          </cell>
          <cell r="J10" t="str">
            <v>Đường Rạng đông, Phường Biên Giang, Hà Đông, Hà Nội</v>
          </cell>
          <cell r="K10" t="str">
            <v>Đường Rạng đông, Phường Biên Giang, Hà Đông, Hà Nội</v>
          </cell>
          <cell r="L10" t="str">
            <v>Đường Quốc lộ 6, Phường Đồng Mai, Hà Đông, Hà Nội</v>
          </cell>
        </row>
        <row r="11">
          <cell r="A11" t="str">
            <v>H</v>
          </cell>
          <cell r="B11" t="str">
            <v>Mục đích sử dụng</v>
          </cell>
          <cell r="C11" t="str">
            <v>Đất ở tại đô thị</v>
          </cell>
          <cell r="D11" t="str">
            <v>Đất ở tại đô thị</v>
          </cell>
          <cell r="E11" t="str">
            <v>Đất ở tại đô thị</v>
          </cell>
          <cell r="F11" t="str">
            <v>Đất ở tại đô thị</v>
          </cell>
          <cell r="G11" t="str">
            <v>Đất ở tại đô thị</v>
          </cell>
          <cell r="H11" t="str">
            <v>Đất ở tại đô thị</v>
          </cell>
          <cell r="I11" t="str">
            <v>Đất ở tại đô thị</v>
          </cell>
          <cell r="J11" t="str">
            <v>Đất ở tại đô thị</v>
          </cell>
          <cell r="K11" t="str">
            <v>Đất ở tại đô thị</v>
          </cell>
          <cell r="L11" t="str">
            <v>Đất ở tại đô thị</v>
          </cell>
        </row>
        <row r="12">
          <cell r="A12" t="str">
            <v>I</v>
          </cell>
          <cell r="B12" t="str">
            <v>Pháp lý</v>
          </cell>
          <cell r="C12" t="str">
            <v>Giấy chứng nhận QSD đất</v>
          </cell>
          <cell r="D12" t="str">
            <v>Giấy chứng nhận QSD đất</v>
          </cell>
          <cell r="E12" t="str">
            <v>Giấy chứng nhận QSD đất</v>
          </cell>
          <cell r="F12" t="str">
            <v>Giấy chứng nhận QSD đất</v>
          </cell>
          <cell r="G12" t="str">
            <v>Giấy chứng nhận QSD đất</v>
          </cell>
          <cell r="H12" t="str">
            <v>Giấy chứng nhận QSD đất</v>
          </cell>
          <cell r="I12" t="str">
            <v>Giấy chứng nhận QSD đất</v>
          </cell>
          <cell r="J12" t="str">
            <v>Giấy chứng nhận QSD đất</v>
          </cell>
          <cell r="K12" t="str">
            <v>Giấy chứng nhận QSD đất</v>
          </cell>
          <cell r="L12" t="str">
            <v>Giấy chứng nhận QSD đất</v>
          </cell>
        </row>
        <row r="13">
          <cell r="A13" t="str">
            <v>J</v>
          </cell>
          <cell r="B13" t="str">
            <v>Mô tả vị trí</v>
          </cell>
          <cell r="C13" t="str">
            <v>Tài sản cách bến xe Yên Nghĩa 3 km, cách QL 6 khoảng 100m, cách chợ Biên Giang 50m, cách trường học cấp một và trường cấp hai 200m. Đường trước mặt 3,5m</v>
          </cell>
          <cell r="D13" t="str">
            <v xml:space="preserve">Tài sản 2 mặt thoáng, một mặt đường QL6, một mặt giáp ngõ rộng. Cách bến xe Yên Nghĩa 2km, gần trường học, chợ đầu mối. </v>
          </cell>
          <cell r="E13" t="str">
            <v>Đường vào 3,5m, Cách mặt đường QL 6, cầu Mai Lĩnh chưa đầy 1km. Khu vực đông dân cư, gần trường, chợ thuận tiện đi lại, công an phường</v>
          </cell>
          <cell r="F13" t="str">
            <v>Tài sản là lô góc, 2 mặt thoáng, cách Quốc Lộ 6 khoảng 100m, gần ủy ban Phường, trường học, vị trí đi lại thuận tiện, khu vực dân cư sống hiền lành. Đường vào rộng 5m</v>
          </cell>
          <cell r="G13" t="str">
            <v>Đường vào 2,8m. Từ đất ra đến chân cầu Mai Lĩnh chỉ 3p đi xe, gần công an P. Biên Giang, tiểu học Biên Giang</v>
          </cell>
          <cell r="H13" t="str">
            <v>Đường Quốc lộ 6, Phường Biên Giang, Hà Đông, Hà Nội</v>
          </cell>
          <cell r="I13" t="str">
            <v>Gần chợ Biên Giang, cách QL 6 50m. Khu vực đông dân cư an ninh tốt, gần trường cấp 1, 2 mầm non. Đường trước nhà 6m</v>
          </cell>
          <cell r="J13" t="str">
            <v>Tài sản cách bến xe Yên Nghĩa 3 km, cách QL 6 khoảng 100m, cách chợ Biên Giang 50m, cách trường học cấp một và trường cấp hai 200m, đường trước cửa ô tô vào tận nhà.</v>
          </cell>
          <cell r="K13" t="str">
            <v>Gần chợ, gần trường học. Cách QL6 600m. Có thể ở hoặc đầu tư KD đều rất tốt, sinh lời. Đường trước nhà 6m, đường sau nhà 5m</v>
          </cell>
          <cell r="L13" t="str">
            <v>Nhà cách trường mầm non và trường tiểu học Đồng Mai 500m, cách trường THCS chưa đến 1km. Nằm trên tuyến đường Quốc Lộ 6 và cách bến xe Yên Nghĩa chưa đầy 2 km</v>
          </cell>
        </row>
        <row r="14">
          <cell r="A14" t="str">
            <v>K</v>
          </cell>
          <cell r="B14" t="str">
            <v>Điều kiện cơ sở hạ tầng</v>
          </cell>
          <cell r="C14" t="str">
            <v>Khá</v>
          </cell>
          <cell r="D14" t="str">
            <v>Khá</v>
          </cell>
          <cell r="E14" t="str">
            <v>Khá</v>
          </cell>
          <cell r="F14" t="str">
            <v>Khá</v>
          </cell>
          <cell r="G14" t="str">
            <v>Khá</v>
          </cell>
          <cell r="H14" t="str">
            <v>Khá</v>
          </cell>
          <cell r="I14" t="str">
            <v>Khá</v>
          </cell>
          <cell r="J14" t="str">
            <v>Khá</v>
          </cell>
          <cell r="K14" t="str">
            <v>Khá</v>
          </cell>
          <cell r="L14" t="str">
            <v>Khá</v>
          </cell>
        </row>
        <row r="15">
          <cell r="A15" t="str">
            <v>L</v>
          </cell>
          <cell r="B15" t="str">
            <v>Diện tích</v>
          </cell>
          <cell r="C15">
            <v>57.5</v>
          </cell>
          <cell r="D15">
            <v>85.25</v>
          </cell>
          <cell r="E15">
            <v>141.9</v>
          </cell>
          <cell r="F15">
            <v>47</v>
          </cell>
          <cell r="G15">
            <v>31</v>
          </cell>
          <cell r="H15">
            <v>60</v>
          </cell>
          <cell r="I15">
            <v>84</v>
          </cell>
          <cell r="J15">
            <v>54</v>
          </cell>
          <cell r="K15">
            <v>50</v>
          </cell>
          <cell r="L15">
            <v>70</v>
          </cell>
        </row>
        <row r="16">
          <cell r="A16" t="str">
            <v>M</v>
          </cell>
          <cell r="B16" t="str">
            <v>Mặt tiền</v>
          </cell>
          <cell r="C16">
            <v>4.5</v>
          </cell>
          <cell r="D16">
            <v>5.5</v>
          </cell>
          <cell r="E16">
            <v>8</v>
          </cell>
          <cell r="F16">
            <v>4.5</v>
          </cell>
          <cell r="G16">
            <v>3.6</v>
          </cell>
          <cell r="H16">
            <v>4.2</v>
          </cell>
          <cell r="I16">
            <v>6</v>
          </cell>
          <cell r="J16">
            <v>5</v>
          </cell>
          <cell r="K16">
            <v>4</v>
          </cell>
          <cell r="L16">
            <v>5</v>
          </cell>
        </row>
        <row r="17">
          <cell r="A17" t="str">
            <v>N</v>
          </cell>
          <cell r="B17" t="str">
            <v>Hình dáng</v>
          </cell>
          <cell r="C17" t="str">
            <v>Vuông vức</v>
          </cell>
          <cell r="D17" t="str">
            <v>Vuông vức</v>
          </cell>
          <cell r="E17" t="str">
            <v>Vuông vức</v>
          </cell>
          <cell r="F17" t="str">
            <v>Vuông vức, nở hậu</v>
          </cell>
          <cell r="G17" t="str">
            <v>Vuông vức</v>
          </cell>
          <cell r="H17" t="str">
            <v>Vuông vức</v>
          </cell>
          <cell r="I17" t="str">
            <v>Vuông vức</v>
          </cell>
          <cell r="J17" t="str">
            <v>Vuông vức</v>
          </cell>
          <cell r="K17" t="str">
            <v>Vuông vức</v>
          </cell>
          <cell r="L17" t="str">
            <v>Vuông vức</v>
          </cell>
        </row>
        <row r="18">
          <cell r="A18" t="str">
            <v>O</v>
          </cell>
          <cell r="B18" t="str">
            <v>Hướng</v>
          </cell>
          <cell r="C18" t="str">
            <v>Nam</v>
          </cell>
          <cell r="D18" t="str">
            <v>Tây Bắc</v>
          </cell>
          <cell r="E18" t="str">
            <v>Đông Nam</v>
          </cell>
          <cell r="F18" t="str">
            <v>KXĐ</v>
          </cell>
          <cell r="G18" t="str">
            <v>Đông Bắc</v>
          </cell>
          <cell r="H18" t="str">
            <v>Đông Bắc</v>
          </cell>
          <cell r="I18" t="str">
            <v>Bắc</v>
          </cell>
          <cell r="J18" t="str">
            <v>Đông Bắc</v>
          </cell>
          <cell r="K18" t="str">
            <v>Bắc</v>
          </cell>
          <cell r="L18" t="str">
            <v>Tây Bắc</v>
          </cell>
        </row>
        <row r="19">
          <cell r="A19" t="str">
            <v>P</v>
          </cell>
          <cell r="B19" t="str">
            <v>Tài sản trên đất</v>
          </cell>
          <cell r="C19" t="str">
            <v>Không</v>
          </cell>
          <cell r="D19" t="str">
            <v>Không</v>
          </cell>
          <cell r="E19" t="str">
            <v>Không</v>
          </cell>
          <cell r="F19" t="str">
            <v>Không</v>
          </cell>
          <cell r="G19" t="str">
            <v>Không</v>
          </cell>
          <cell r="H19" t="str">
            <v>Nhà 3 tầng</v>
          </cell>
          <cell r="I19" t="str">
            <v>Không</v>
          </cell>
          <cell r="J19" t="str">
            <v>Không</v>
          </cell>
          <cell r="K19" t="str">
            <v>Không</v>
          </cell>
          <cell r="L19" t="str">
            <v>Nhà cấp 4</v>
          </cell>
        </row>
        <row r="20">
          <cell r="A20" t="str">
            <v>P1</v>
          </cell>
          <cell r="B20" t="str">
            <v>Suất vốn</v>
          </cell>
          <cell r="C20">
            <v>1730000</v>
          </cell>
          <cell r="D20">
            <v>4540000</v>
          </cell>
          <cell r="E20">
            <v>6970000</v>
          </cell>
          <cell r="F20">
            <v>1730000</v>
          </cell>
          <cell r="G20">
            <v>1730000</v>
          </cell>
          <cell r="H20">
            <v>6970000</v>
          </cell>
          <cell r="I20">
            <v>6970000</v>
          </cell>
          <cell r="J20">
            <v>6970000</v>
          </cell>
          <cell r="K20">
            <v>6970000</v>
          </cell>
          <cell r="L20">
            <v>4540000</v>
          </cell>
        </row>
        <row r="21">
          <cell r="A21" t="str">
            <v>P2</v>
          </cell>
          <cell r="B21" t="str">
            <v>S sàn XD</v>
          </cell>
          <cell r="C21">
            <v>0</v>
          </cell>
          <cell r="D21">
            <v>0</v>
          </cell>
          <cell r="E21">
            <v>0</v>
          </cell>
          <cell r="F21">
            <v>0</v>
          </cell>
          <cell r="G21">
            <v>0</v>
          </cell>
          <cell r="H21">
            <v>180</v>
          </cell>
          <cell r="I21">
            <v>0</v>
          </cell>
          <cell r="J21">
            <v>0</v>
          </cell>
          <cell r="K21">
            <v>0</v>
          </cell>
          <cell r="L21">
            <v>70</v>
          </cell>
        </row>
        <row r="22">
          <cell r="A22" t="str">
            <v>P3</v>
          </cell>
          <cell r="B22" t="str">
            <v>Tỷ lệ CL</v>
          </cell>
          <cell r="C22">
            <v>0</v>
          </cell>
          <cell r="D22">
            <v>0</v>
          </cell>
          <cell r="E22">
            <v>0</v>
          </cell>
          <cell r="F22">
            <v>0</v>
          </cell>
          <cell r="G22">
            <v>0</v>
          </cell>
          <cell r="H22">
            <v>0.75</v>
          </cell>
          <cell r="I22">
            <v>0</v>
          </cell>
          <cell r="J22">
            <v>0</v>
          </cell>
          <cell r="K22">
            <v>0</v>
          </cell>
          <cell r="L22">
            <v>0.6</v>
          </cell>
        </row>
        <row r="23">
          <cell r="A23" t="str">
            <v>Q</v>
          </cell>
          <cell r="B23" t="str">
            <v>Giá bán</v>
          </cell>
          <cell r="C23">
            <v>890000000</v>
          </cell>
          <cell r="D23">
            <v>4944500000</v>
          </cell>
          <cell r="E23">
            <v>1702800000</v>
          </cell>
          <cell r="F23">
            <v>845000000</v>
          </cell>
          <cell r="G23">
            <v>530000000</v>
          </cell>
          <cell r="H23">
            <v>4250000000</v>
          </cell>
          <cell r="I23">
            <v>2180000000</v>
          </cell>
          <cell r="J23">
            <v>1380000000</v>
          </cell>
          <cell r="K23">
            <v>1275000000</v>
          </cell>
          <cell r="L23">
            <v>4200000000</v>
          </cell>
        </row>
        <row r="24">
          <cell r="A24" t="str">
            <v>S</v>
          </cell>
          <cell r="B24" t="str">
            <v>Tỷ lệ giao dịch thành công</v>
          </cell>
          <cell r="C24">
            <v>0.95</v>
          </cell>
          <cell r="D24">
            <v>0.95</v>
          </cell>
          <cell r="E24">
            <v>0.95</v>
          </cell>
          <cell r="F24">
            <v>0.95</v>
          </cell>
          <cell r="G24">
            <v>0.95</v>
          </cell>
          <cell r="H24">
            <v>0.95</v>
          </cell>
          <cell r="I24">
            <v>0.95</v>
          </cell>
          <cell r="J24">
            <v>0.95</v>
          </cell>
          <cell r="K24">
            <v>0.95</v>
          </cell>
          <cell r="L24">
            <v>0.95</v>
          </cell>
        </row>
        <row r="25">
          <cell r="A25" t="str">
            <v>T</v>
          </cell>
          <cell r="B25" t="str">
            <v>Giá bán thành công</v>
          </cell>
          <cell r="C25">
            <v>845500000</v>
          </cell>
          <cell r="D25">
            <v>4697275000</v>
          </cell>
          <cell r="E25">
            <v>1617660000</v>
          </cell>
          <cell r="F25">
            <v>802750000</v>
          </cell>
          <cell r="G25">
            <v>503500000</v>
          </cell>
          <cell r="H25">
            <v>4037500000</v>
          </cell>
          <cell r="I25">
            <v>2071000000</v>
          </cell>
          <cell r="J25">
            <v>1311000000</v>
          </cell>
          <cell r="K25">
            <v>1211250000</v>
          </cell>
          <cell r="L25">
            <v>3990000000</v>
          </cell>
        </row>
        <row r="26">
          <cell r="A26" t="str">
            <v>U</v>
          </cell>
          <cell r="B26" t="str">
            <v>Đơn giá</v>
          </cell>
          <cell r="C26">
            <v>14704347.826086957</v>
          </cell>
          <cell r="D26">
            <v>55100000</v>
          </cell>
          <cell r="E26">
            <v>11400000</v>
          </cell>
          <cell r="F26">
            <v>17079787.234042551</v>
          </cell>
          <cell r="G26">
            <v>16241935.483870968</v>
          </cell>
          <cell r="H26">
            <v>67291666.666666672</v>
          </cell>
          <cell r="I26">
            <v>24654761.904761903</v>
          </cell>
          <cell r="J26">
            <v>24277777.777777776</v>
          </cell>
          <cell r="K26">
            <v>24225000</v>
          </cell>
          <cell r="L26">
            <v>57000000</v>
          </cell>
        </row>
        <row r="27">
          <cell r="A27" t="str">
            <v>V</v>
          </cell>
          <cell r="B27">
            <v>0</v>
          </cell>
          <cell r="C27">
            <v>0</v>
          </cell>
          <cell r="D27">
            <v>0</v>
          </cell>
          <cell r="E27">
            <v>0</v>
          </cell>
          <cell r="F27">
            <v>0</v>
          </cell>
          <cell r="G27">
            <v>0</v>
          </cell>
          <cell r="H27">
            <v>0</v>
          </cell>
          <cell r="I27">
            <v>0</v>
          </cell>
          <cell r="J27">
            <v>0</v>
          </cell>
          <cell r="K27">
            <v>0</v>
          </cell>
          <cell r="L27">
            <v>0</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切割 MTL"/>
      <sheetName val="切割 DI"/>
      <sheetName val="ESTI."/>
      <sheetName val="DI-ESTI"/>
    </sheetNames>
    <sheetDataSet>
      <sheetData sheetId="0" refreshError="1"/>
      <sheetData sheetId="1" refreshError="1"/>
      <sheetData sheetId="2">
        <row r="1">
          <cell r="A1" t="str">
            <v>STATISTICAL ESTIMATION OF FITTINGS AND VALVES FOR PIPING WORK</v>
          </cell>
        </row>
        <row r="2">
          <cell r="A2" t="str">
            <v xml:space="preserve">PROJECT NO : </v>
          </cell>
        </row>
        <row r="3">
          <cell r="A3" t="str">
            <v>Fc =</v>
          </cell>
          <cell r="B3">
            <v>1</v>
          </cell>
          <cell r="C3" t="str">
            <v>Fp =</v>
          </cell>
          <cell r="D3">
            <v>0.1</v>
          </cell>
        </row>
        <row r="4">
          <cell r="F4" t="str">
            <v>FITTING NO</v>
          </cell>
          <cell r="N4" t="str">
            <v>VALVE NO</v>
          </cell>
          <cell r="R4" t="str">
            <v>TOTAL</v>
          </cell>
          <cell r="S4" t="str">
            <v>TOTAL</v>
          </cell>
          <cell r="T4" t="str">
            <v>J/M</v>
          </cell>
          <cell r="U4" t="str">
            <v>J/M</v>
          </cell>
        </row>
        <row r="5">
          <cell r="A5" t="str">
            <v>NO</v>
          </cell>
          <cell r="B5" t="str">
            <v>SIZE</v>
          </cell>
          <cell r="C5" t="str">
            <v>SCH</v>
          </cell>
          <cell r="D5" t="str">
            <v>LG (M)</v>
          </cell>
          <cell r="E5" t="str">
            <v>IN-M</v>
          </cell>
          <cell r="F5" t="str">
            <v>90 ELL</v>
          </cell>
          <cell r="G5" t="str">
            <v>45 ELL</v>
          </cell>
          <cell r="H5" t="str">
            <v>TEE</v>
          </cell>
          <cell r="I5" t="str">
            <v>RED</v>
          </cell>
          <cell r="J5" t="str">
            <v>FLG</v>
          </cell>
          <cell r="K5" t="str">
            <v>CPLG</v>
          </cell>
          <cell r="L5" t="str">
            <v>CAP</v>
          </cell>
          <cell r="M5" t="str">
            <v>TOTAL</v>
          </cell>
          <cell r="N5" t="str">
            <v>BLOCK</v>
          </cell>
          <cell r="O5" t="str">
            <v>CHECK</v>
          </cell>
          <cell r="P5" t="str">
            <v>GLOBE</v>
          </cell>
          <cell r="Q5" t="str">
            <v>TOTAL</v>
          </cell>
          <cell r="R5" t="str">
            <v>JOINT</v>
          </cell>
          <cell r="S5" t="str">
            <v>DI</v>
          </cell>
          <cell r="T5" t="str">
            <v>(JOINT)</v>
          </cell>
          <cell r="U5" t="str">
            <v>(DI)</v>
          </cell>
        </row>
        <row r="6">
          <cell r="A6">
            <v>1</v>
          </cell>
          <cell r="B6">
            <v>0.5</v>
          </cell>
          <cell r="E6" t="str">
            <v xml:space="preserve"> </v>
          </cell>
          <cell r="F6">
            <v>0</v>
          </cell>
          <cell r="G6">
            <v>0</v>
          </cell>
          <cell r="H6">
            <v>0</v>
          </cell>
          <cell r="I6">
            <v>0</v>
          </cell>
          <cell r="J6">
            <v>0</v>
          </cell>
          <cell r="K6">
            <v>0</v>
          </cell>
          <cell r="L6">
            <v>0</v>
          </cell>
          <cell r="M6">
            <v>0</v>
          </cell>
          <cell r="N6">
            <v>0</v>
          </cell>
          <cell r="O6">
            <v>0</v>
          </cell>
          <cell r="P6">
            <v>0</v>
          </cell>
          <cell r="Q6">
            <v>0</v>
          </cell>
          <cell r="R6">
            <v>0</v>
          </cell>
          <cell r="S6">
            <v>0</v>
          </cell>
          <cell r="T6" t="str">
            <v xml:space="preserve"> </v>
          </cell>
          <cell r="U6" t="str">
            <v xml:space="preserve"> </v>
          </cell>
        </row>
        <row r="7">
          <cell r="A7">
            <v>2</v>
          </cell>
          <cell r="B7">
            <v>0.75</v>
          </cell>
          <cell r="E7" t="str">
            <v xml:space="preserve"> </v>
          </cell>
          <cell r="F7">
            <v>0</v>
          </cell>
          <cell r="G7">
            <v>0</v>
          </cell>
          <cell r="H7">
            <v>0</v>
          </cell>
          <cell r="I7">
            <v>0</v>
          </cell>
          <cell r="J7">
            <v>0</v>
          </cell>
          <cell r="K7">
            <v>0</v>
          </cell>
          <cell r="L7">
            <v>0</v>
          </cell>
          <cell r="M7">
            <v>0</v>
          </cell>
          <cell r="N7">
            <v>0</v>
          </cell>
          <cell r="O7">
            <v>0</v>
          </cell>
          <cell r="P7">
            <v>0</v>
          </cell>
          <cell r="Q7">
            <v>0</v>
          </cell>
          <cell r="R7">
            <v>0</v>
          </cell>
          <cell r="S7">
            <v>0</v>
          </cell>
          <cell r="T7" t="str">
            <v xml:space="preserve"> </v>
          </cell>
          <cell r="U7" t="str">
            <v xml:space="preserve"> </v>
          </cell>
        </row>
        <row r="8">
          <cell r="A8">
            <v>3</v>
          </cell>
          <cell r="B8">
            <v>1</v>
          </cell>
          <cell r="E8" t="str">
            <v xml:space="preserve"> </v>
          </cell>
          <cell r="F8">
            <v>0</v>
          </cell>
          <cell r="G8">
            <v>0</v>
          </cell>
          <cell r="H8">
            <v>0</v>
          </cell>
          <cell r="I8">
            <v>0</v>
          </cell>
          <cell r="J8">
            <v>0</v>
          </cell>
          <cell r="K8">
            <v>0</v>
          </cell>
          <cell r="L8">
            <v>0</v>
          </cell>
          <cell r="M8">
            <v>0</v>
          </cell>
          <cell r="N8">
            <v>0</v>
          </cell>
          <cell r="O8">
            <v>0</v>
          </cell>
          <cell r="P8">
            <v>0</v>
          </cell>
          <cell r="Q8">
            <v>0</v>
          </cell>
          <cell r="R8">
            <v>0</v>
          </cell>
          <cell r="S8">
            <v>0</v>
          </cell>
          <cell r="T8" t="str">
            <v xml:space="preserve"> </v>
          </cell>
          <cell r="U8" t="str">
            <v xml:space="preserve"> </v>
          </cell>
        </row>
        <row r="9">
          <cell r="A9">
            <v>4</v>
          </cell>
          <cell r="B9">
            <v>1.5</v>
          </cell>
          <cell r="E9" t="str">
            <v xml:space="preserve"> </v>
          </cell>
          <cell r="F9">
            <v>0</v>
          </cell>
          <cell r="G9">
            <v>0</v>
          </cell>
          <cell r="H9">
            <v>0</v>
          </cell>
          <cell r="I9">
            <v>0</v>
          </cell>
          <cell r="J9">
            <v>0</v>
          </cell>
          <cell r="K9">
            <v>0</v>
          </cell>
          <cell r="L9">
            <v>0</v>
          </cell>
          <cell r="M9">
            <v>0</v>
          </cell>
          <cell r="N9">
            <v>0</v>
          </cell>
          <cell r="O9">
            <v>0</v>
          </cell>
          <cell r="P9">
            <v>0</v>
          </cell>
          <cell r="Q9">
            <v>0</v>
          </cell>
          <cell r="R9">
            <v>0</v>
          </cell>
          <cell r="S9">
            <v>0</v>
          </cell>
          <cell r="T9" t="str">
            <v xml:space="preserve"> </v>
          </cell>
          <cell r="U9" t="str">
            <v xml:space="preserve"> </v>
          </cell>
        </row>
        <row r="10">
          <cell r="A10">
            <v>5</v>
          </cell>
          <cell r="B10">
            <v>2</v>
          </cell>
          <cell r="E10" t="str">
            <v xml:space="preserve"> </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t="str">
            <v xml:space="preserve"> </v>
          </cell>
          <cell r="U10" t="str">
            <v xml:space="preserve"> </v>
          </cell>
        </row>
        <row r="11">
          <cell r="A11">
            <v>6</v>
          </cell>
          <cell r="B11">
            <v>2.5</v>
          </cell>
          <cell r="E11" t="str">
            <v xml:space="preserve"> </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t="str">
            <v xml:space="preserve"> </v>
          </cell>
          <cell r="U11" t="str">
            <v xml:space="preserve"> </v>
          </cell>
        </row>
        <row r="12">
          <cell r="A12">
            <v>7</v>
          </cell>
          <cell r="B12">
            <v>3</v>
          </cell>
          <cell r="E12" t="str">
            <v xml:space="preserve"> </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t="str">
            <v xml:space="preserve"> </v>
          </cell>
          <cell r="U12" t="str">
            <v xml:space="preserve"> </v>
          </cell>
        </row>
        <row r="13">
          <cell r="A13">
            <v>8</v>
          </cell>
          <cell r="B13">
            <v>4</v>
          </cell>
          <cell r="E13" t="str">
            <v xml:space="preserve"> </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t="str">
            <v xml:space="preserve"> </v>
          </cell>
          <cell r="U13" t="str">
            <v xml:space="preserve"> </v>
          </cell>
        </row>
        <row r="14">
          <cell r="A14">
            <v>9</v>
          </cell>
          <cell r="B14">
            <v>5</v>
          </cell>
          <cell r="E14" t="str">
            <v xml:space="preserve"> </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t="str">
            <v xml:space="preserve"> </v>
          </cell>
          <cell r="U14" t="str">
            <v xml:space="preserve"> </v>
          </cell>
        </row>
        <row r="15">
          <cell r="A15">
            <v>10</v>
          </cell>
          <cell r="B15">
            <v>6</v>
          </cell>
          <cell r="E15" t="str">
            <v xml:space="preserve"> </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t="str">
            <v xml:space="preserve"> </v>
          </cell>
          <cell r="U15" t="str">
            <v xml:space="preserve"> </v>
          </cell>
        </row>
        <row r="16">
          <cell r="A16">
            <v>11</v>
          </cell>
          <cell r="B16">
            <v>8</v>
          </cell>
          <cell r="E16" t="str">
            <v xml:space="preserve"> </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t="str">
            <v xml:space="preserve"> </v>
          </cell>
          <cell r="U16" t="str">
            <v xml:space="preserve"> </v>
          </cell>
        </row>
        <row r="17">
          <cell r="A17">
            <v>12</v>
          </cell>
          <cell r="B17">
            <v>10</v>
          </cell>
          <cell r="E17" t="str">
            <v xml:space="preserve"> </v>
          </cell>
          <cell r="F17">
            <v>0</v>
          </cell>
          <cell r="G17">
            <v>0</v>
          </cell>
          <cell r="H17">
            <v>0</v>
          </cell>
          <cell r="I17">
            <v>0</v>
          </cell>
          <cell r="J17">
            <v>0</v>
          </cell>
          <cell r="L17">
            <v>0</v>
          </cell>
          <cell r="M17">
            <v>0</v>
          </cell>
          <cell r="N17">
            <v>0</v>
          </cell>
          <cell r="O17">
            <v>0</v>
          </cell>
          <cell r="P17">
            <v>0</v>
          </cell>
          <cell r="Q17">
            <v>0</v>
          </cell>
          <cell r="R17">
            <v>0</v>
          </cell>
          <cell r="S17">
            <v>0</v>
          </cell>
          <cell r="T17" t="str">
            <v xml:space="preserve"> </v>
          </cell>
          <cell r="U17" t="str">
            <v xml:space="preserve"> </v>
          </cell>
        </row>
        <row r="18">
          <cell r="A18">
            <v>13</v>
          </cell>
          <cell r="B18">
            <v>12</v>
          </cell>
          <cell r="E18" t="str">
            <v xml:space="preserve"> </v>
          </cell>
          <cell r="F18">
            <v>0</v>
          </cell>
          <cell r="G18">
            <v>0</v>
          </cell>
          <cell r="H18">
            <v>0</v>
          </cell>
          <cell r="I18">
            <v>0</v>
          </cell>
          <cell r="J18">
            <v>0</v>
          </cell>
          <cell r="L18">
            <v>0</v>
          </cell>
          <cell r="M18">
            <v>0</v>
          </cell>
          <cell r="N18">
            <v>0</v>
          </cell>
          <cell r="O18">
            <v>0</v>
          </cell>
          <cell r="P18">
            <v>0</v>
          </cell>
          <cell r="Q18">
            <v>0</v>
          </cell>
          <cell r="R18">
            <v>0</v>
          </cell>
          <cell r="S18">
            <v>0</v>
          </cell>
          <cell r="T18" t="str">
            <v xml:space="preserve"> </v>
          </cell>
          <cell r="U18" t="str">
            <v xml:space="preserve"> </v>
          </cell>
        </row>
        <row r="19">
          <cell r="A19">
            <v>14</v>
          </cell>
          <cell r="B19">
            <v>14</v>
          </cell>
          <cell r="E19" t="str">
            <v xml:space="preserve"> </v>
          </cell>
          <cell r="F19">
            <v>0</v>
          </cell>
          <cell r="G19">
            <v>0</v>
          </cell>
          <cell r="H19">
            <v>0</v>
          </cell>
          <cell r="I19">
            <v>0</v>
          </cell>
          <cell r="J19">
            <v>0</v>
          </cell>
          <cell r="L19">
            <v>0</v>
          </cell>
          <cell r="M19">
            <v>0</v>
          </cell>
          <cell r="N19">
            <v>0</v>
          </cell>
          <cell r="O19">
            <v>0</v>
          </cell>
          <cell r="P19">
            <v>0</v>
          </cell>
          <cell r="Q19">
            <v>0</v>
          </cell>
          <cell r="R19">
            <v>0</v>
          </cell>
          <cell r="S19">
            <v>0</v>
          </cell>
          <cell r="T19" t="str">
            <v xml:space="preserve"> </v>
          </cell>
          <cell r="U19" t="str">
            <v xml:space="preserve"> </v>
          </cell>
        </row>
        <row r="20">
          <cell r="A20">
            <v>15</v>
          </cell>
          <cell r="B20">
            <v>16</v>
          </cell>
          <cell r="E20" t="str">
            <v xml:space="preserve"> </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t="str">
            <v xml:space="preserve"> </v>
          </cell>
          <cell r="U20" t="str">
            <v xml:space="preserve"> </v>
          </cell>
        </row>
        <row r="21">
          <cell r="A21">
            <v>16</v>
          </cell>
          <cell r="B21">
            <v>18</v>
          </cell>
          <cell r="E21" t="str">
            <v xml:space="preserve"> </v>
          </cell>
          <cell r="F21">
            <v>0</v>
          </cell>
          <cell r="G21">
            <v>0</v>
          </cell>
          <cell r="H21">
            <v>0</v>
          </cell>
          <cell r="I21">
            <v>0</v>
          </cell>
          <cell r="J21">
            <v>0</v>
          </cell>
          <cell r="L21">
            <v>0</v>
          </cell>
          <cell r="M21">
            <v>0</v>
          </cell>
          <cell r="N21">
            <v>0</v>
          </cell>
          <cell r="O21">
            <v>0</v>
          </cell>
          <cell r="P21">
            <v>0</v>
          </cell>
          <cell r="Q21">
            <v>0</v>
          </cell>
          <cell r="R21">
            <v>0</v>
          </cell>
          <cell r="S21">
            <v>0</v>
          </cell>
          <cell r="T21" t="str">
            <v xml:space="preserve"> </v>
          </cell>
          <cell r="U21" t="str">
            <v xml:space="preserve"> </v>
          </cell>
        </row>
        <row r="22">
          <cell r="A22">
            <v>17</v>
          </cell>
          <cell r="B22">
            <v>20</v>
          </cell>
          <cell r="E22" t="str">
            <v xml:space="preserve"> </v>
          </cell>
          <cell r="F22">
            <v>0</v>
          </cell>
          <cell r="G22">
            <v>0</v>
          </cell>
          <cell r="H22">
            <v>0</v>
          </cell>
          <cell r="I22">
            <v>0</v>
          </cell>
          <cell r="J22">
            <v>0</v>
          </cell>
          <cell r="L22">
            <v>0</v>
          </cell>
          <cell r="M22">
            <v>0</v>
          </cell>
          <cell r="N22">
            <v>0</v>
          </cell>
          <cell r="O22">
            <v>0</v>
          </cell>
          <cell r="P22">
            <v>0</v>
          </cell>
          <cell r="Q22">
            <v>0</v>
          </cell>
          <cell r="R22">
            <v>0</v>
          </cell>
          <cell r="S22">
            <v>0</v>
          </cell>
          <cell r="T22" t="str">
            <v xml:space="preserve"> </v>
          </cell>
          <cell r="U22" t="str">
            <v xml:space="preserve"> </v>
          </cell>
        </row>
        <row r="23">
          <cell r="A23">
            <v>18</v>
          </cell>
          <cell r="B23">
            <v>22</v>
          </cell>
          <cell r="E23" t="str">
            <v xml:space="preserve"> </v>
          </cell>
          <cell r="F23">
            <v>0</v>
          </cell>
          <cell r="G23">
            <v>0</v>
          </cell>
          <cell r="H23">
            <v>0</v>
          </cell>
          <cell r="I23">
            <v>0</v>
          </cell>
          <cell r="J23">
            <v>0</v>
          </cell>
          <cell r="L23">
            <v>0</v>
          </cell>
          <cell r="M23">
            <v>0</v>
          </cell>
          <cell r="N23">
            <v>0</v>
          </cell>
          <cell r="O23">
            <v>0</v>
          </cell>
          <cell r="P23">
            <v>0</v>
          </cell>
          <cell r="Q23">
            <v>0</v>
          </cell>
          <cell r="R23">
            <v>0</v>
          </cell>
          <cell r="S23">
            <v>0</v>
          </cell>
          <cell r="T23" t="str">
            <v xml:space="preserve"> </v>
          </cell>
          <cell r="U23" t="str">
            <v xml:space="preserve"> </v>
          </cell>
        </row>
        <row r="24">
          <cell r="A24">
            <v>19</v>
          </cell>
          <cell r="B24">
            <v>24</v>
          </cell>
          <cell r="E24" t="str">
            <v xml:space="preserve"> </v>
          </cell>
          <cell r="F24">
            <v>0</v>
          </cell>
          <cell r="G24">
            <v>0</v>
          </cell>
          <cell r="H24">
            <v>0</v>
          </cell>
          <cell r="I24">
            <v>0</v>
          </cell>
          <cell r="J24">
            <v>0</v>
          </cell>
          <cell r="L24">
            <v>0</v>
          </cell>
          <cell r="M24">
            <v>0</v>
          </cell>
          <cell r="N24">
            <v>0</v>
          </cell>
          <cell r="O24">
            <v>0</v>
          </cell>
          <cell r="P24">
            <v>0</v>
          </cell>
          <cell r="Q24">
            <v>0</v>
          </cell>
          <cell r="R24">
            <v>0</v>
          </cell>
          <cell r="S24">
            <v>0</v>
          </cell>
          <cell r="T24" t="str">
            <v xml:space="preserve"> </v>
          </cell>
          <cell r="U24" t="str">
            <v xml:space="preserve"> </v>
          </cell>
        </row>
        <row r="25">
          <cell r="A25">
            <v>20</v>
          </cell>
          <cell r="B25">
            <v>26</v>
          </cell>
          <cell r="E25" t="str">
            <v xml:space="preserve"> </v>
          </cell>
          <cell r="F25">
            <v>0</v>
          </cell>
          <cell r="G25">
            <v>0</v>
          </cell>
          <cell r="H25">
            <v>0</v>
          </cell>
          <cell r="I25">
            <v>0</v>
          </cell>
          <cell r="J25">
            <v>0</v>
          </cell>
          <cell r="L25">
            <v>0</v>
          </cell>
          <cell r="M25">
            <v>0</v>
          </cell>
          <cell r="N25">
            <v>0</v>
          </cell>
          <cell r="O25">
            <v>0</v>
          </cell>
          <cell r="P25">
            <v>0</v>
          </cell>
          <cell r="Q25">
            <v>0</v>
          </cell>
          <cell r="R25">
            <v>0</v>
          </cell>
          <cell r="S25">
            <v>0</v>
          </cell>
          <cell r="T25" t="str">
            <v xml:space="preserve"> </v>
          </cell>
          <cell r="U25" t="str">
            <v xml:space="preserve"> </v>
          </cell>
        </row>
        <row r="26">
          <cell r="A26">
            <v>21</v>
          </cell>
          <cell r="B26">
            <v>28</v>
          </cell>
          <cell r="E26" t="str">
            <v xml:space="preserve"> </v>
          </cell>
          <cell r="F26">
            <v>0</v>
          </cell>
          <cell r="G26">
            <v>0</v>
          </cell>
          <cell r="H26">
            <v>0</v>
          </cell>
          <cell r="I26">
            <v>0</v>
          </cell>
          <cell r="J26">
            <v>0</v>
          </cell>
          <cell r="L26">
            <v>0</v>
          </cell>
          <cell r="M26">
            <v>0</v>
          </cell>
          <cell r="N26">
            <v>0</v>
          </cell>
          <cell r="O26">
            <v>0</v>
          </cell>
          <cell r="P26">
            <v>0</v>
          </cell>
          <cell r="Q26">
            <v>0</v>
          </cell>
          <cell r="R26">
            <v>0</v>
          </cell>
          <cell r="S26">
            <v>0</v>
          </cell>
          <cell r="T26" t="str">
            <v xml:space="preserve"> </v>
          </cell>
          <cell r="U26" t="str">
            <v xml:space="preserve"> </v>
          </cell>
        </row>
        <row r="27">
          <cell r="A27">
            <v>22</v>
          </cell>
          <cell r="B27">
            <v>30</v>
          </cell>
          <cell r="E27" t="str">
            <v xml:space="preserve"> </v>
          </cell>
          <cell r="F27">
            <v>0</v>
          </cell>
          <cell r="G27">
            <v>0</v>
          </cell>
          <cell r="H27">
            <v>0</v>
          </cell>
          <cell r="I27">
            <v>0</v>
          </cell>
          <cell r="J27">
            <v>0</v>
          </cell>
          <cell r="L27">
            <v>0</v>
          </cell>
          <cell r="M27">
            <v>0</v>
          </cell>
          <cell r="N27">
            <v>0</v>
          </cell>
          <cell r="O27">
            <v>0</v>
          </cell>
          <cell r="P27">
            <v>0</v>
          </cell>
          <cell r="Q27">
            <v>0</v>
          </cell>
          <cell r="R27">
            <v>0</v>
          </cell>
          <cell r="S27">
            <v>0</v>
          </cell>
          <cell r="T27" t="str">
            <v xml:space="preserve"> </v>
          </cell>
          <cell r="U27" t="str">
            <v xml:space="preserve"> </v>
          </cell>
        </row>
        <row r="28">
          <cell r="A28">
            <v>23</v>
          </cell>
          <cell r="B28">
            <v>32</v>
          </cell>
          <cell r="E28" t="str">
            <v xml:space="preserve"> </v>
          </cell>
          <cell r="F28">
            <v>0</v>
          </cell>
          <cell r="G28">
            <v>0</v>
          </cell>
          <cell r="H28">
            <v>0</v>
          </cell>
          <cell r="I28">
            <v>0</v>
          </cell>
          <cell r="J28">
            <v>0</v>
          </cell>
          <cell r="L28">
            <v>0</v>
          </cell>
          <cell r="M28">
            <v>0</v>
          </cell>
          <cell r="N28">
            <v>0</v>
          </cell>
          <cell r="O28">
            <v>0</v>
          </cell>
          <cell r="P28">
            <v>0</v>
          </cell>
          <cell r="Q28">
            <v>0</v>
          </cell>
          <cell r="R28">
            <v>0</v>
          </cell>
          <cell r="S28">
            <v>0</v>
          </cell>
          <cell r="T28" t="str">
            <v xml:space="preserve"> </v>
          </cell>
          <cell r="U28" t="str">
            <v xml:space="preserve"> </v>
          </cell>
        </row>
        <row r="29">
          <cell r="A29">
            <v>24</v>
          </cell>
          <cell r="B29">
            <v>34</v>
          </cell>
          <cell r="E29" t="str">
            <v xml:space="preserve"> </v>
          </cell>
          <cell r="F29">
            <v>0</v>
          </cell>
          <cell r="G29">
            <v>0</v>
          </cell>
          <cell r="H29">
            <v>0</v>
          </cell>
          <cell r="I29">
            <v>0</v>
          </cell>
          <cell r="J29">
            <v>0</v>
          </cell>
          <cell r="L29">
            <v>0</v>
          </cell>
          <cell r="M29">
            <v>0</v>
          </cell>
          <cell r="N29">
            <v>0</v>
          </cell>
          <cell r="O29">
            <v>0</v>
          </cell>
          <cell r="P29">
            <v>0</v>
          </cell>
          <cell r="Q29">
            <v>0</v>
          </cell>
          <cell r="R29">
            <v>0</v>
          </cell>
          <cell r="S29">
            <v>0</v>
          </cell>
          <cell r="T29" t="str">
            <v xml:space="preserve"> </v>
          </cell>
          <cell r="U29" t="str">
            <v xml:space="preserve"> </v>
          </cell>
        </row>
        <row r="30">
          <cell r="A30">
            <v>25</v>
          </cell>
          <cell r="B30">
            <v>36</v>
          </cell>
          <cell r="E30" t="str">
            <v xml:space="preserve"> </v>
          </cell>
          <cell r="F30">
            <v>0</v>
          </cell>
          <cell r="G30">
            <v>0</v>
          </cell>
          <cell r="H30">
            <v>0</v>
          </cell>
          <cell r="I30">
            <v>0</v>
          </cell>
          <cell r="J30">
            <v>0</v>
          </cell>
          <cell r="L30">
            <v>0</v>
          </cell>
          <cell r="M30">
            <v>0</v>
          </cell>
          <cell r="N30">
            <v>0</v>
          </cell>
          <cell r="O30">
            <v>0</v>
          </cell>
          <cell r="P30">
            <v>0</v>
          </cell>
          <cell r="Q30">
            <v>0</v>
          </cell>
          <cell r="R30">
            <v>0</v>
          </cell>
          <cell r="S30">
            <v>0</v>
          </cell>
          <cell r="T30" t="str">
            <v xml:space="preserve"> </v>
          </cell>
          <cell r="U30" t="str">
            <v xml:space="preserve"> </v>
          </cell>
        </row>
        <row r="31">
          <cell r="A31">
            <v>26</v>
          </cell>
          <cell r="B31">
            <v>38</v>
          </cell>
          <cell r="E31" t="str">
            <v xml:space="preserve"> </v>
          </cell>
          <cell r="F31">
            <v>0</v>
          </cell>
          <cell r="G31">
            <v>0</v>
          </cell>
          <cell r="H31">
            <v>0</v>
          </cell>
          <cell r="I31">
            <v>0</v>
          </cell>
          <cell r="J31">
            <v>0</v>
          </cell>
          <cell r="L31">
            <v>0</v>
          </cell>
          <cell r="M31">
            <v>0</v>
          </cell>
          <cell r="N31">
            <v>0</v>
          </cell>
          <cell r="O31">
            <v>0</v>
          </cell>
          <cell r="P31">
            <v>0</v>
          </cell>
          <cell r="Q31">
            <v>0</v>
          </cell>
          <cell r="R31">
            <v>0</v>
          </cell>
          <cell r="S31">
            <v>0</v>
          </cell>
          <cell r="T31" t="str">
            <v xml:space="preserve"> </v>
          </cell>
          <cell r="U31" t="str">
            <v xml:space="preserve"> </v>
          </cell>
        </row>
        <row r="32">
          <cell r="A32">
            <v>27</v>
          </cell>
          <cell r="B32">
            <v>40</v>
          </cell>
          <cell r="E32" t="str">
            <v xml:space="preserve"> </v>
          </cell>
          <cell r="F32">
            <v>0</v>
          </cell>
          <cell r="G32">
            <v>0</v>
          </cell>
          <cell r="H32">
            <v>0</v>
          </cell>
          <cell r="I32">
            <v>0</v>
          </cell>
          <cell r="J32">
            <v>0</v>
          </cell>
          <cell r="L32">
            <v>0</v>
          </cell>
          <cell r="M32">
            <v>0</v>
          </cell>
          <cell r="N32">
            <v>0</v>
          </cell>
          <cell r="O32">
            <v>0</v>
          </cell>
          <cell r="P32">
            <v>0</v>
          </cell>
          <cell r="Q32">
            <v>0</v>
          </cell>
          <cell r="R32">
            <v>0</v>
          </cell>
          <cell r="S32">
            <v>0</v>
          </cell>
          <cell r="T32" t="str">
            <v xml:space="preserve"> </v>
          </cell>
          <cell r="U32" t="str">
            <v xml:space="preserve"> </v>
          </cell>
        </row>
        <row r="33">
          <cell r="A33">
            <v>28</v>
          </cell>
          <cell r="B33">
            <v>42</v>
          </cell>
          <cell r="E33" t="str">
            <v xml:space="preserve"> </v>
          </cell>
          <cell r="F33">
            <v>0</v>
          </cell>
          <cell r="G33">
            <v>0</v>
          </cell>
          <cell r="H33">
            <v>0</v>
          </cell>
          <cell r="I33">
            <v>0</v>
          </cell>
          <cell r="J33">
            <v>0</v>
          </cell>
          <cell r="L33">
            <v>0</v>
          </cell>
          <cell r="M33">
            <v>0</v>
          </cell>
          <cell r="N33">
            <v>0</v>
          </cell>
          <cell r="O33">
            <v>0</v>
          </cell>
          <cell r="P33">
            <v>0</v>
          </cell>
          <cell r="Q33">
            <v>0</v>
          </cell>
          <cell r="R33">
            <v>0</v>
          </cell>
          <cell r="S33">
            <v>0</v>
          </cell>
          <cell r="T33" t="str">
            <v xml:space="preserve"> </v>
          </cell>
          <cell r="U33" t="str">
            <v xml:space="preserve"> </v>
          </cell>
        </row>
        <row r="34">
          <cell r="A34">
            <v>29</v>
          </cell>
          <cell r="B34">
            <v>44</v>
          </cell>
          <cell r="E34" t="str">
            <v xml:space="preserve"> </v>
          </cell>
          <cell r="F34">
            <v>0</v>
          </cell>
          <cell r="G34">
            <v>0</v>
          </cell>
          <cell r="H34">
            <v>0</v>
          </cell>
          <cell r="I34">
            <v>0</v>
          </cell>
          <cell r="J34">
            <v>0</v>
          </cell>
          <cell r="L34">
            <v>0</v>
          </cell>
          <cell r="M34">
            <v>0</v>
          </cell>
          <cell r="N34">
            <v>0</v>
          </cell>
          <cell r="O34">
            <v>0</v>
          </cell>
          <cell r="P34">
            <v>0</v>
          </cell>
          <cell r="Q34">
            <v>0</v>
          </cell>
          <cell r="R34">
            <v>0</v>
          </cell>
          <cell r="S34">
            <v>0</v>
          </cell>
          <cell r="T34" t="str">
            <v xml:space="preserve"> </v>
          </cell>
          <cell r="U34" t="str">
            <v xml:space="preserve"> </v>
          </cell>
        </row>
        <row r="35">
          <cell r="A35">
            <v>30</v>
          </cell>
          <cell r="B35">
            <v>46</v>
          </cell>
          <cell r="E35" t="str">
            <v xml:space="preserve"> </v>
          </cell>
          <cell r="F35">
            <v>0</v>
          </cell>
          <cell r="G35">
            <v>0</v>
          </cell>
          <cell r="H35">
            <v>0</v>
          </cell>
          <cell r="I35">
            <v>0</v>
          </cell>
          <cell r="J35">
            <v>0</v>
          </cell>
          <cell r="L35">
            <v>0</v>
          </cell>
          <cell r="M35">
            <v>0</v>
          </cell>
          <cell r="N35">
            <v>0</v>
          </cell>
          <cell r="O35">
            <v>0</v>
          </cell>
          <cell r="P35">
            <v>0</v>
          </cell>
          <cell r="Q35">
            <v>0</v>
          </cell>
          <cell r="R35">
            <v>0</v>
          </cell>
          <cell r="S35">
            <v>0</v>
          </cell>
          <cell r="T35" t="str">
            <v xml:space="preserve"> </v>
          </cell>
          <cell r="U35" t="str">
            <v xml:space="preserve"> </v>
          </cell>
        </row>
        <row r="36">
          <cell r="A36">
            <v>31</v>
          </cell>
          <cell r="B36">
            <v>48</v>
          </cell>
          <cell r="E36" t="str">
            <v xml:space="preserve"> </v>
          </cell>
          <cell r="F36">
            <v>0</v>
          </cell>
          <cell r="G36">
            <v>0</v>
          </cell>
          <cell r="H36">
            <v>0</v>
          </cell>
          <cell r="I36">
            <v>0</v>
          </cell>
          <cell r="J36">
            <v>0</v>
          </cell>
          <cell r="L36">
            <v>0</v>
          </cell>
          <cell r="M36">
            <v>0</v>
          </cell>
          <cell r="N36">
            <v>0</v>
          </cell>
          <cell r="O36">
            <v>0</v>
          </cell>
          <cell r="P36">
            <v>0</v>
          </cell>
          <cell r="Q36">
            <v>0</v>
          </cell>
          <cell r="R36">
            <v>0</v>
          </cell>
          <cell r="S36">
            <v>0</v>
          </cell>
          <cell r="T36" t="str">
            <v xml:space="preserve"> </v>
          </cell>
          <cell r="U36" t="str">
            <v xml:space="preserve"> </v>
          </cell>
        </row>
        <row r="37">
          <cell r="A37">
            <v>32</v>
          </cell>
          <cell r="B37">
            <v>52</v>
          </cell>
          <cell r="E37" t="str">
            <v xml:space="preserve"> </v>
          </cell>
          <cell r="F37">
            <v>0</v>
          </cell>
          <cell r="G37">
            <v>0</v>
          </cell>
          <cell r="H37">
            <v>0</v>
          </cell>
          <cell r="I37">
            <v>0</v>
          </cell>
          <cell r="J37">
            <v>0</v>
          </cell>
          <cell r="L37">
            <v>0</v>
          </cell>
          <cell r="M37">
            <v>0</v>
          </cell>
          <cell r="N37">
            <v>0</v>
          </cell>
          <cell r="O37">
            <v>0</v>
          </cell>
          <cell r="P37">
            <v>0</v>
          </cell>
          <cell r="Q37">
            <v>0</v>
          </cell>
          <cell r="R37">
            <v>0</v>
          </cell>
          <cell r="S37">
            <v>0</v>
          </cell>
          <cell r="T37" t="str">
            <v xml:space="preserve"> </v>
          </cell>
          <cell r="U37" t="str">
            <v xml:space="preserve"> </v>
          </cell>
        </row>
        <row r="38">
          <cell r="A38">
            <v>33</v>
          </cell>
          <cell r="B38">
            <v>56</v>
          </cell>
          <cell r="E38" t="str">
            <v xml:space="preserve"> </v>
          </cell>
          <cell r="F38">
            <v>0</v>
          </cell>
          <cell r="G38">
            <v>0</v>
          </cell>
          <cell r="H38">
            <v>0</v>
          </cell>
          <cell r="I38">
            <v>0</v>
          </cell>
          <cell r="J38">
            <v>0</v>
          </cell>
          <cell r="L38">
            <v>0</v>
          </cell>
          <cell r="M38">
            <v>0</v>
          </cell>
          <cell r="N38">
            <v>0</v>
          </cell>
          <cell r="O38">
            <v>0</v>
          </cell>
          <cell r="P38">
            <v>0</v>
          </cell>
          <cell r="Q38">
            <v>0</v>
          </cell>
          <cell r="R38">
            <v>0</v>
          </cell>
          <cell r="S38">
            <v>0</v>
          </cell>
          <cell r="T38" t="str">
            <v xml:space="preserve"> </v>
          </cell>
          <cell r="U38" t="str">
            <v xml:space="preserve"> </v>
          </cell>
        </row>
        <row r="39">
          <cell r="A39">
            <v>34</v>
          </cell>
          <cell r="B39">
            <v>60</v>
          </cell>
          <cell r="E39" t="str">
            <v xml:space="preserve"> </v>
          </cell>
          <cell r="F39">
            <v>0</v>
          </cell>
          <cell r="G39">
            <v>0</v>
          </cell>
          <cell r="H39">
            <v>0</v>
          </cell>
          <cell r="I39">
            <v>0</v>
          </cell>
          <cell r="J39">
            <v>0</v>
          </cell>
          <cell r="L39">
            <v>0</v>
          </cell>
          <cell r="M39">
            <v>0</v>
          </cell>
          <cell r="N39">
            <v>0</v>
          </cell>
          <cell r="O39">
            <v>0</v>
          </cell>
          <cell r="P39">
            <v>0</v>
          </cell>
          <cell r="Q39">
            <v>0</v>
          </cell>
          <cell r="R39">
            <v>0</v>
          </cell>
          <cell r="S39">
            <v>0</v>
          </cell>
          <cell r="T39" t="str">
            <v xml:space="preserve"> </v>
          </cell>
          <cell r="U39" t="str">
            <v xml:space="preserve"> </v>
          </cell>
        </row>
        <row r="40">
          <cell r="A40">
            <v>35</v>
          </cell>
          <cell r="B40">
            <v>64</v>
          </cell>
          <cell r="E40" t="str">
            <v xml:space="preserve"> </v>
          </cell>
          <cell r="F40">
            <v>0</v>
          </cell>
          <cell r="G40">
            <v>0</v>
          </cell>
          <cell r="H40">
            <v>0</v>
          </cell>
          <cell r="I40">
            <v>0</v>
          </cell>
          <cell r="J40">
            <v>0</v>
          </cell>
          <cell r="L40">
            <v>0</v>
          </cell>
          <cell r="M40">
            <v>0</v>
          </cell>
          <cell r="N40">
            <v>0</v>
          </cell>
          <cell r="O40">
            <v>0</v>
          </cell>
          <cell r="P40">
            <v>0</v>
          </cell>
          <cell r="Q40">
            <v>0</v>
          </cell>
          <cell r="R40">
            <v>0</v>
          </cell>
          <cell r="S40">
            <v>0</v>
          </cell>
          <cell r="T40" t="str">
            <v xml:space="preserve"> </v>
          </cell>
          <cell r="U40" t="str">
            <v xml:space="preserve"> </v>
          </cell>
        </row>
        <row r="41">
          <cell r="A41">
            <v>36</v>
          </cell>
          <cell r="B41">
            <v>68</v>
          </cell>
          <cell r="E41" t="str">
            <v xml:space="preserve"> </v>
          </cell>
          <cell r="F41">
            <v>0</v>
          </cell>
          <cell r="G41">
            <v>0</v>
          </cell>
          <cell r="H41">
            <v>0</v>
          </cell>
          <cell r="I41">
            <v>0</v>
          </cell>
          <cell r="J41">
            <v>0</v>
          </cell>
          <cell r="L41">
            <v>0</v>
          </cell>
          <cell r="M41">
            <v>0</v>
          </cell>
          <cell r="N41">
            <v>0</v>
          </cell>
          <cell r="O41">
            <v>0</v>
          </cell>
          <cell r="P41">
            <v>0</v>
          </cell>
          <cell r="Q41">
            <v>0</v>
          </cell>
          <cell r="R41">
            <v>0</v>
          </cell>
          <cell r="S41">
            <v>0</v>
          </cell>
          <cell r="T41" t="str">
            <v xml:space="preserve"> </v>
          </cell>
          <cell r="U41" t="str">
            <v xml:space="preserve"> </v>
          </cell>
        </row>
        <row r="42">
          <cell r="A42">
            <v>37</v>
          </cell>
          <cell r="B42">
            <v>72</v>
          </cell>
          <cell r="E42" t="str">
            <v xml:space="preserve"> </v>
          </cell>
          <cell r="F42">
            <v>0</v>
          </cell>
          <cell r="G42">
            <v>0</v>
          </cell>
          <cell r="H42">
            <v>0</v>
          </cell>
          <cell r="I42">
            <v>0</v>
          </cell>
          <cell r="J42">
            <v>0</v>
          </cell>
          <cell r="L42">
            <v>0</v>
          </cell>
          <cell r="M42">
            <v>0</v>
          </cell>
          <cell r="N42">
            <v>0</v>
          </cell>
          <cell r="O42">
            <v>0</v>
          </cell>
          <cell r="P42">
            <v>0</v>
          </cell>
          <cell r="Q42">
            <v>0</v>
          </cell>
          <cell r="R42">
            <v>0</v>
          </cell>
          <cell r="S42">
            <v>0</v>
          </cell>
          <cell r="T42" t="str">
            <v xml:space="preserve"> </v>
          </cell>
          <cell r="U42" t="str">
            <v xml:space="preserve"> </v>
          </cell>
        </row>
        <row r="43">
          <cell r="A43">
            <v>38</v>
          </cell>
          <cell r="B43">
            <v>76</v>
          </cell>
          <cell r="E43" t="str">
            <v xml:space="preserve"> </v>
          </cell>
          <cell r="F43">
            <v>0</v>
          </cell>
          <cell r="G43">
            <v>0</v>
          </cell>
          <cell r="H43">
            <v>0</v>
          </cell>
          <cell r="I43">
            <v>0</v>
          </cell>
          <cell r="J43">
            <v>0</v>
          </cell>
          <cell r="L43">
            <v>0</v>
          </cell>
          <cell r="M43">
            <v>0</v>
          </cell>
          <cell r="N43">
            <v>0</v>
          </cell>
          <cell r="O43">
            <v>0</v>
          </cell>
          <cell r="P43">
            <v>0</v>
          </cell>
          <cell r="Q43">
            <v>0</v>
          </cell>
          <cell r="R43">
            <v>0</v>
          </cell>
          <cell r="S43">
            <v>0</v>
          </cell>
          <cell r="T43" t="str">
            <v xml:space="preserve"> </v>
          </cell>
          <cell r="U43" t="str">
            <v xml:space="preserve"> </v>
          </cell>
        </row>
        <row r="44">
          <cell r="A44">
            <v>39</v>
          </cell>
          <cell r="B44">
            <v>80</v>
          </cell>
          <cell r="E44" t="str">
            <v xml:space="preserve"> </v>
          </cell>
          <cell r="F44">
            <v>0</v>
          </cell>
          <cell r="G44">
            <v>0</v>
          </cell>
          <cell r="H44">
            <v>0</v>
          </cell>
          <cell r="I44">
            <v>0</v>
          </cell>
          <cell r="J44">
            <v>0</v>
          </cell>
          <cell r="L44">
            <v>0</v>
          </cell>
          <cell r="M44">
            <v>0</v>
          </cell>
          <cell r="N44">
            <v>0</v>
          </cell>
          <cell r="O44">
            <v>0</v>
          </cell>
          <cell r="P44">
            <v>0</v>
          </cell>
          <cell r="Q44">
            <v>0</v>
          </cell>
          <cell r="R44">
            <v>0</v>
          </cell>
          <cell r="S44">
            <v>0</v>
          </cell>
          <cell r="T44" t="str">
            <v xml:space="preserve"> </v>
          </cell>
          <cell r="U44" t="str">
            <v xml:space="preserve"> </v>
          </cell>
        </row>
        <row r="45">
          <cell r="A45" t="str">
            <v>AVE.</v>
          </cell>
          <cell r="B45" t="str">
            <v xml:space="preserve"> </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t="str">
            <v xml:space="preserve"> </v>
          </cell>
          <cell r="U45" t="str">
            <v xml:space="preserve"> </v>
          </cell>
        </row>
        <row r="47">
          <cell r="A47" t="str">
            <v>*** Reference Paper : Predict Fittings For Piping Systems ***</v>
          </cell>
          <cell r="K47" t="str">
            <v>Fc = 0.25  Utility Supply Lines, OSBL</v>
          </cell>
          <cell r="R47" t="str">
            <v>Fc = 2.00  Manifold Type Piping</v>
          </cell>
        </row>
        <row r="48">
          <cell r="D48" t="str">
            <v xml:space="preserve">   By William B. Hooper , Monsanto Co.</v>
          </cell>
          <cell r="K48" t="str">
            <v xml:space="preserve">        (PIPE JOINT FACTOR Fp = 100%)</v>
          </cell>
          <cell r="R48" t="str">
            <v xml:space="preserve">        (PIPE JOINT FACTOR Fp = 0%)</v>
          </cell>
        </row>
        <row r="49">
          <cell r="K49" t="str">
            <v>Fc = 0.50  Long, Straight Piping Run</v>
          </cell>
          <cell r="R49" t="str">
            <v>Fc = 4.00  Very Complex Manifolds</v>
          </cell>
        </row>
        <row r="50">
          <cell r="A50" t="str">
            <v>The number and types of pipe fittings can be estimated by this method</v>
          </cell>
          <cell r="K50" t="str">
            <v xml:space="preserve">        (PIPE JOINT FACTOR Fp = 100%)</v>
          </cell>
          <cell r="R50" t="str">
            <v xml:space="preserve">        (PIPE JOINT FACTOR Fp = 0%)</v>
          </cell>
        </row>
        <row r="51">
          <cell r="A51" t="str">
            <v>long before the piping isometrics are done. Pipe size and a general idea</v>
          </cell>
          <cell r="K51" t="str">
            <v>Fc = 1.00  Normal Piping</v>
          </cell>
        </row>
        <row r="52">
          <cell r="A52" t="str">
            <v>of the system's complexity are all that is needed.</v>
          </cell>
          <cell r="K52" t="str">
            <v xml:space="preserve">        (PIPE JOINT FACTOR Fp = 10%)</v>
          </cell>
        </row>
      </sheetData>
      <sheetData sheetId="3"/>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V thanh toan"/>
      <sheetName val="Chọn Công ty"/>
      <sheetName val="DS"/>
      <sheetName val="Tra mã"/>
      <sheetName val="ĐNMH (mẫu 1)"/>
      <sheetName val="ĐNMH (mẫu 2)"/>
      <sheetName val="Đề nghị Tạm ứng"/>
      <sheetName val="ĐNTT Thường"/>
      <sheetName val="ĐNTT XDCB"/>
      <sheetName val="Bảng kê TT XDCB"/>
      <sheetName val="NGUON"/>
      <sheetName val="DNTT tham tra quyet toan Times "/>
    </sheetNames>
    <sheetDataSet>
      <sheetData sheetId="0" refreshError="1"/>
      <sheetData sheetId="1"/>
      <sheetData sheetId="2">
        <row r="1">
          <cell r="K1" t="str">
            <v>NamHN</v>
          </cell>
        </row>
      </sheetData>
      <sheetData sheetId="3"/>
      <sheetData sheetId="4" refreshError="1"/>
      <sheetData sheetId="5" refreshError="1"/>
      <sheetData sheetId="6" refreshError="1"/>
      <sheetData sheetId="7" refreshError="1"/>
      <sheetData sheetId="8" refreshError="1"/>
      <sheetData sheetId="9">
        <row r="5">
          <cell r="J5">
            <v>6217069659</v>
          </cell>
        </row>
      </sheetData>
      <sheetData sheetId="10">
        <row r="20">
          <cell r="F20">
            <v>10068129000</v>
          </cell>
        </row>
      </sheetData>
      <sheetData sheetId="11" refreshError="1"/>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TONG HOP QT"/>
      <sheetName val="TH-DZ35"/>
      <sheetName val="VL-NC-DZ35"/>
      <sheetName val="CHI TIET DZ35"/>
      <sheetName val="CUOC 36 DZ 35 KV"/>
      <sheetName val="TH-TBA35"/>
      <sheetName val="MSAM-TB-TBA"/>
      <sheetName val="VL-NC-TBA"/>
      <sheetName val="CHITI£T-TBA"/>
      <sheetName val="CUOC 36 TBA "/>
      <sheetName val="VL-NC-DZ04"/>
      <sheetName val="CHITIET-DZ04"/>
      <sheetName val="CUOC36 DZ 0,4 KV"/>
      <sheetName val="TH-CTO"/>
      <sheetName val="VL-NC-CTO"/>
      <sheetName val="CHITIET-CTO"/>
      <sheetName val="CUOC 36 CC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enBan (2)"/>
      <sheetName val="TH"/>
      <sheetName val="Mau12A-THBOT"/>
      <sheetName val="M12THNS"/>
      <sheetName val="PI_Cau dan HY"/>
      <sheetName val="PI_Cau dan HN1"/>
      <sheetName val="Cau Chinh"/>
      <sheetName val="KiemTraTH"/>
      <sheetName val="KiemTraMau12A-THBOT"/>
      <sheetName val="KiemTraM12THNS"/>
      <sheetName val="SaiSoPI_Cau dan HY"/>
      <sheetName val="SaiSoPI_Cau dan HN1"/>
      <sheetName val="SaiSoCau Chinh"/>
      <sheetName val="SaiSoCau Chinh (2)"/>
      <sheetName val="M13PTDG"/>
      <sheetName val="CThep"/>
      <sheetName val="Vkhuon"/>
      <sheetName val="CPBT"/>
      <sheetName val="Phu tro"/>
      <sheetName val="PTDGXLK"/>
      <sheetName val="PTDGPT"/>
      <sheetName val="BT tru mo"/>
      <sheetName val="VL"/>
      <sheetName val="M13a cau chinh"/>
      <sheetName val="Dem CDanHY"/>
      <sheetName val="DEMCChinh"/>
      <sheetName val="XLK"/>
      <sheetName val="Sheet1"/>
      <sheetName val="Phu tro cau chinh"/>
      <sheetName val="M12Cau chinh"/>
      <sheetName val="00000000"/>
      <sheetName val="10000000"/>
      <sheetName val="20000000"/>
      <sheetName val="XL4Popp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11">
          <cell r="H11">
            <v>5.7000000000000002E-2</v>
          </cell>
        </row>
      </sheetData>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iettinh"/>
    </sheetNames>
    <sheetDataSet>
      <sheetData sheetId="0">
        <row r="11">
          <cell r="I11">
            <v>15459.736699999999</v>
          </cell>
        </row>
      </sheetData>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VN)"/>
      <sheetName val="Summary"/>
      <sheetName val="BOQ (VN)"/>
      <sheetName val="BOQ"/>
      <sheetName val="Phuong an 1"/>
      <sheetName val="TH"/>
      <sheetName val="THVL2"/>
      <sheetName val="Don gia"/>
      <sheetName val="THVL"/>
      <sheetName val="Nhap"/>
      <sheetName val="Cang keo"/>
      <sheetName val="VL_NC_M"/>
      <sheetName val="DG"/>
      <sheetName val="Cap phoi"/>
      <sheetName val="Equi.Analy"/>
      <sheetName val="Equip."/>
      <sheetName val="Labour"/>
      <sheetName val="Mterial"/>
      <sheetName val="LINH_TINH"/>
      <sheetName val="00000000"/>
    </sheetNames>
    <sheetDataSet>
      <sheetData sheetId="0" refreshError="1"/>
      <sheetData sheetId="1" refreshError="1"/>
      <sheetData sheetId="2" refreshError="1"/>
      <sheetData sheetId="3" refreshError="1"/>
      <sheetData sheetId="4" refreshError="1"/>
      <sheetData sheetId="5" refreshError="1">
        <row r="1">
          <cell r="P1" t="str">
            <v>VËt liÖu</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Bill of Quantity (2)"/>
      <sheetName val="SUM (2)"/>
      <sheetName val="Bill of Quantity"/>
      <sheetName val="SUM"/>
      <sheetName val="TH"/>
      <sheetName val="Phuong an 1 (2)"/>
      <sheetName val="Phuong an 1"/>
      <sheetName val="DG"/>
      <sheetName val="PTDG"/>
      <sheetName val="PTDG (2)"/>
      <sheetName val="THVL"/>
      <sheetName val="VL_NC_M"/>
      <sheetName val="DGCT"/>
      <sheetName val="Cap phoi"/>
      <sheetName val="00000000"/>
    </sheetNames>
    <sheetDataSet>
      <sheetData sheetId="0"/>
      <sheetData sheetId="1"/>
      <sheetData sheetId="2"/>
      <sheetData sheetId="3"/>
      <sheetData sheetId="4"/>
      <sheetData sheetId="5"/>
      <sheetData sheetId="6"/>
      <sheetData sheetId="7" refreshError="1">
        <row r="1">
          <cell r="S1">
            <v>0.06</v>
          </cell>
        </row>
      </sheetData>
      <sheetData sheetId="8"/>
      <sheetData sheetId="9"/>
      <sheetData sheetId="10"/>
      <sheetData sheetId="11"/>
      <sheetData sheetId="12"/>
      <sheetData sheetId="13"/>
      <sheetData sheetId="14"/>
      <sheetData sheetId="15"/>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Material"/>
      <sheetName val="Material"/>
      <sheetName val="MTC+NC"/>
      <sheetName val="Breakdown-BS"/>
      <sheetName val=" U.Price for B.S"/>
      <sheetName val="B.S Bridge"/>
      <sheetName val="Guard-hut"/>
      <sheetName val="Grandtotal"/>
      <sheetName val="Material-Telecom"/>
      <sheetName val="Labour-Telecom"/>
      <sheetName val="Signal"/>
      <sheetName val="Names"/>
    </sheetNames>
    <sheetDataSet>
      <sheetData sheetId="0"/>
      <sheetData sheetId="1"/>
      <sheetData sheetId="2" refreshError="1"/>
      <sheetData sheetId="3"/>
      <sheetData sheetId="4"/>
      <sheetData sheetId="5"/>
      <sheetData sheetId="6"/>
      <sheetData sheetId="7"/>
      <sheetData sheetId="8"/>
      <sheetData sheetId="9"/>
      <sheetData sheetId="10"/>
      <sheetData sheetId="11" refreshError="1">
        <row r="59">
          <cell r="AH59">
            <v>422390.5843052718</v>
          </cell>
        </row>
      </sheetData>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ction"/>
    </sheetNames>
    <sheetDataSet>
      <sheetData sheetId="0">
        <row r="12">
          <cell r="B12">
            <v>3035</v>
          </cell>
          <cell r="C12">
            <v>4000</v>
          </cell>
        </row>
        <row r="13">
          <cell r="B13">
            <v>9465</v>
          </cell>
          <cell r="C13">
            <v>4000</v>
          </cell>
        </row>
        <row r="14">
          <cell r="B14">
            <v>9800</v>
          </cell>
          <cell r="C14">
            <v>7250</v>
          </cell>
        </row>
        <row r="15">
          <cell r="B15">
            <v>12500</v>
          </cell>
          <cell r="C15">
            <v>7500</v>
          </cell>
        </row>
        <row r="16">
          <cell r="B16">
            <v>12500</v>
          </cell>
          <cell r="C16">
            <v>7750</v>
          </cell>
        </row>
        <row r="17">
          <cell r="B17">
            <v>0</v>
          </cell>
          <cell r="C17">
            <v>7750</v>
          </cell>
        </row>
        <row r="18">
          <cell r="B18">
            <v>0</v>
          </cell>
          <cell r="C18">
            <v>7500</v>
          </cell>
        </row>
        <row r="19">
          <cell r="B19">
            <v>2700</v>
          </cell>
          <cell r="C19">
            <v>7250</v>
          </cell>
        </row>
        <row r="20">
          <cell r="B20">
            <v>3035</v>
          </cell>
          <cell r="C20">
            <v>4000</v>
          </cell>
        </row>
        <row r="22">
          <cell r="B22">
            <v>3461</v>
          </cell>
          <cell r="C22">
            <v>4250</v>
          </cell>
        </row>
        <row r="23">
          <cell r="B23">
            <v>3152</v>
          </cell>
          <cell r="C23">
            <v>7250</v>
          </cell>
        </row>
        <row r="24">
          <cell r="B24">
            <v>4152</v>
          </cell>
          <cell r="C24">
            <v>7450</v>
          </cell>
        </row>
        <row r="25">
          <cell r="B25">
            <v>8348</v>
          </cell>
          <cell r="C25">
            <v>7450</v>
          </cell>
        </row>
        <row r="26">
          <cell r="B26">
            <v>9348</v>
          </cell>
          <cell r="C26">
            <v>7250</v>
          </cell>
        </row>
        <row r="27">
          <cell r="B27">
            <v>9039</v>
          </cell>
          <cell r="C27">
            <v>4250</v>
          </cell>
        </row>
        <row r="28">
          <cell r="B28">
            <v>3461</v>
          </cell>
          <cell r="C28">
            <v>4250</v>
          </cell>
        </row>
        <row r="47">
          <cell r="K47">
            <v>0</v>
          </cell>
          <cell r="L47">
            <v>6380.924664684213</v>
          </cell>
        </row>
        <row r="48">
          <cell r="K48">
            <v>3125</v>
          </cell>
          <cell r="L48">
            <v>6380.924664684213</v>
          </cell>
        </row>
        <row r="49">
          <cell r="K49">
            <v>6250</v>
          </cell>
          <cell r="L49">
            <v>6380.924664684213</v>
          </cell>
        </row>
        <row r="50">
          <cell r="K50">
            <v>6250</v>
          </cell>
          <cell r="L50">
            <v>3190.4623323421065</v>
          </cell>
        </row>
        <row r="51">
          <cell r="K51">
            <v>6250</v>
          </cell>
          <cell r="L51">
            <v>0</v>
          </cell>
        </row>
      </sheetData>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atb+ng¨n lé"/>
      <sheetName val="L¾p ®Æt TB+ng¨n lé"/>
      <sheetName val="TNghiªm TB +ng¨ lé"/>
      <sheetName val="TB-VL-TTin"/>
      <sheetName val="L¾p ®Æt TB-VL-TTin"/>
      <sheetName val="TNghiªm TT"/>
      <sheetName val="VËt liÖu"/>
      <sheetName val="Lap ®at ®iÖn"/>
      <sheetName val="TNghiÖm VL"/>
      <sheetName val="tt-xd"/>
      <sheetName val="tt-ng¨n lé"/>
      <sheetName val="th ng¨n lé"/>
      <sheetName val="mong ng¨n lé"/>
      <sheetName val="mong"/>
      <sheetName val="tt-35"/>
      <sheetName val="th-tt-35"/>
      <sheetName val="ttcap22"/>
      <sheetName val="cap22"/>
      <sheetName val="KSTK"/>
      <sheetName val="KS(TKKT)"/>
      <sheetName val="KS(BCKT)"/>
      <sheetName val="TH-TB"/>
      <sheetName val="TH-DK"/>
      <sheetName val="th-xd "/>
      <sheetName val="tien luong"/>
      <sheetName val="dt-xd"/>
      <sheetName val="PACS"/>
      <sheetName val="PACS (2)"/>
      <sheetName val="PACS (3)"/>
      <sheetName val="PACS (4)"/>
      <sheetName val="th-110"/>
      <sheetName val="Sheet1"/>
      <sheetName val="Sheet2"/>
      <sheetName val="TNHC"/>
      <sheetName val="XL4Popp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TCT"/>
      <sheetName val="CVC"/>
      <sheetName val="TVL"/>
      <sheetName val="ptdg"/>
      <sheetName val="TH"/>
      <sheetName val="KSTK"/>
      <sheetName val="KLNT"/>
      <sheetName val="Sheet2"/>
      <sheetName val="trabang"/>
      <sheetName val="Dg Dchat"/>
      <sheetName val="Dg Dhinh"/>
      <sheetName val="TVLIEU"/>
      <sheetName val="GTXL"/>
      <sheetName val="Bao gia"/>
      <sheetName val="Trabang-TPhuoc"/>
      <sheetName val="00000000"/>
      <sheetName val="XXXXXXXX"/>
      <sheetName val="XXXXXXX0"/>
      <sheetName val="XXXXXXX1"/>
      <sheetName val="XXXXXXX2"/>
      <sheetName val="XL4Poppy"/>
      <sheetName val="Nghiem thu"/>
      <sheetName val="KS duong"/>
      <sheetName val="Sheet13"/>
      <sheetName val="DTDD"/>
      <sheetName val="DTCD"/>
      <sheetName val="DTDD2003"/>
      <sheetName val="Vayvon"/>
      <sheetName val="Sheet5"/>
      <sheetName val="Sheet4"/>
      <sheetName val="Sheet1"/>
      <sheetName val="Tdien"/>
      <sheetName val="DTSON ADB3-N2"/>
      <sheetName val="Sheet12"/>
      <sheetName val="Sheet11"/>
      <sheetName val="Sheet10"/>
      <sheetName val="Sheet9"/>
      <sheetName val="Sheet7"/>
      <sheetName val="BangketienvayNHS"/>
      <sheetName val="Sheet15"/>
      <sheetName val="Sheet3"/>
      <sheetName val="XL4Test5"/>
      <sheetName val="Congty"/>
      <sheetName val="VPPN"/>
      <sheetName val="XN74"/>
      <sheetName val="XN54"/>
      <sheetName val="XN33"/>
      <sheetName val="NK96"/>
      <sheetName val="Sheet6"/>
      <sheetName val="tong hop"/>
      <sheetName val="phan tich DG"/>
      <sheetName val="gia vat lieu"/>
      <sheetName val="gia xe may"/>
      <sheetName val="gia nhan cong"/>
      <sheetName val="Du_toan"/>
      <sheetName val="NCVL"/>
      <sheetName val="Duoi_phu_phi"/>
      <sheetName val="Thong_ke_thanh_toan_VL"/>
      <sheetName val="Thong_ke_thanh_toan_VL (2)"/>
      <sheetName val="THCT"/>
      <sheetName val="NXT T.bi"/>
      <sheetName val="BC NXT phone"/>
      <sheetName val="KHAI THUE"/>
      <sheetName val="BC TH SD HOA DON"/>
      <sheetName val="Mua vào HD TT"/>
      <sheetName val="Mua vao 5%"/>
      <sheetName val="BK MUA VAO 10%"/>
      <sheetName val="BK BAN RA"/>
      <sheetName val="Thuc thanh"/>
      <sheetName val="Names"/>
      <sheetName val="dtct cong"/>
      <sheetName val="TT04"/>
      <sheetName val="She%t13"/>
      <sheetName val="Trabang-ၔPhuoc"/>
      <sheetName val="TSO_CHUNG"/>
      <sheetName val="gvl"/>
      <sheetName val="Tai khoan"/>
      <sheetName val="VL"/>
      <sheetName val=" quy I-2005"/>
      <sheetName val="Quy 2- 2005 "/>
      <sheetName val="Quy III- 2005 "/>
      <sheetName val="Quy 4- 2005"/>
      <sheetName val="SUMMARY"/>
      <sheetName val="JS duong"/>
      <sheetName val="35KV gia mo"/>
      <sheetName val="0,4KV -TBA1"/>
      <sheetName val="0,4KV - TBA2"/>
      <sheetName val="TBA"/>
      <sheetName val="Sheet8"/>
      <sheetName val="Bao gêa"/>
      <sheetName val="tra-vat-lieu"/>
      <sheetName val="3.1.1"/>
      <sheetName val="3.1.4"/>
      <sheetName val="2.5.1"/>
      <sheetName val="4.1.1"/>
      <sheetName val="4.3.2"/>
      <sheetName val="2.3.3"/>
      <sheetName val="5.3.1"/>
      <sheetName val="2.4.3"/>
      <sheetName val="_x0013_heet13"/>
      <sheetName val="Shaet12"/>
      <sheetName val="DG"/>
      <sheetName val="Gia thanh"/>
      <sheetName val="Trabang-?Phuoc"/>
      <sheetName val="TKKT-Giapba"/>
      <sheetName val="TH-XL"/>
      <sheetName val="DGduong"/>
      <sheetName val="KL THUC TE"/>
      <sheetName val="PT_VT"/>
      <sheetName val="dongia"/>
      <sheetName val="BILL No.22"/>
      <sheetName val="atgt"/>
      <sheetName val="DATA"/>
      <sheetName val="CHITIET VL-NC"/>
      <sheetName val="dongiachitiet"/>
      <sheetName val="VP@N"/>
      <sheetName val="S(eet12"/>
      <sheetName val="S(eet3"/>
      <sheetName val=""/>
      <sheetName val="hat_VN"/>
      <sheetName val="BK QT BIEN LAI"/>
      <sheetName val="BK PHU LUC B"/>
      <sheetName val="Chart1"/>
      <sheetName val="BK PHU LUC B (2)"/>
      <sheetName val="BK PHU LUC B (3)"/>
      <sheetName val="BK PHU LUC B (4)"/>
      <sheetName val="BK PHU LUC BCHD (3)"/>
      <sheetName val="BK PHU LUC BCHD (4)"/>
      <sheetName val="BK PHU LUC C (2)"/>
      <sheetName val="BK PHUC LUC D HD"/>
      <sheetName val="BK PHUC LUC D 3 (2)"/>
      <sheetName val="BK PHUC LUC D CHD(3)"/>
      <sheetName val="BK PHUC LUC D CHD(4)"/>
      <sheetName val="10000000"/>
      <sheetName val="3;ËV gia mo"/>
      <sheetName val="TH_XL"/>
      <sheetName val="chitiet"/>
      <sheetName val="Tra_bang"/>
      <sheetName val="TDTKP1"/>
      <sheetName val="CHITIET VL-NC-TT -1p"/>
      <sheetName val="[TKKT-Giapba.塅䕃⹌塅ECVL"/>
      <sheetName val="CPK"/>
      <sheetName val="Section"/>
      <sheetName val="Trabang-_Phuoc"/>
      <sheetName val="4"/>
      <sheetName val="Mua v�o HD TT"/>
      <sheetName val="Bao g�a"/>
      <sheetName val="_TKKT-Giapba.塅䕃⹌塅ECVL"/>
      <sheetName val="TS"/>
      <sheetName val="Chi tiet"/>
      <sheetName val="XXX_x0018_XXXX"/>
      <sheetName val="Sh%et15"/>
      <sheetName val="_x0018_XXXXXX1"/>
      <sheetName val="_x0000__x0002__x0000__x0009__x0000_憨ܿ놀ܼ_x0000__x0000_뉀ܼ_x0002__x0000__x0000__x0000_Ԁܿ돀ܼ_x0000__x0000_뒀ܼ_x0002__x0000__x0000__x0000__x0000__x0000_"/>
      <sheetName val="Tong_DT"/>
      <sheetName val="Dg_Dchat"/>
      <sheetName val="Dg_Dhinh"/>
      <sheetName val="Bao_gia"/>
      <sheetName val="Nghiem_thu"/>
      <sheetName val="KS_duong"/>
      <sheetName val="DTSON_ADB3-N2"/>
      <sheetName val="tong_hop"/>
      <sheetName val="phan_tich_DG"/>
      <sheetName val="gia_vat_lieu"/>
      <sheetName val="gia_xe_may"/>
      <sheetName val="gia_nhan_cong"/>
      <sheetName val="Thong_ke_thanh_toan_VL_(2)"/>
      <sheetName val="NXT_T_bi"/>
      <sheetName val="BC_NXT_phone"/>
      <sheetName val="KHAI_THUE"/>
      <sheetName val="BC_TH_SD_HOA_DON"/>
      <sheetName val="Mua_vào_HD_TT"/>
      <sheetName val="Mua_vao_5%"/>
      <sheetName val="BK_MUA_VAO_10%"/>
      <sheetName val="BK_BAN_RA"/>
      <sheetName val="Thuc_thanh"/>
      <sheetName val="JS_duong"/>
      <sheetName val="Bao_gêa"/>
      <sheetName val="dtct_cong"/>
      <sheetName val="_quy_I-2005"/>
      <sheetName val="Quy_2-_2005_"/>
      <sheetName val="Quy_III-_2005_"/>
      <sheetName val="Quy_4-_2005"/>
      <sheetName val="Tai_khoan"/>
      <sheetName val="BILL_No_22"/>
      <sheetName val="35KV_gia_mo"/>
      <sheetName val="0,4KV_-TBA1"/>
      <sheetName val="0,4KV_-_TBA2"/>
      <sheetName val="Gia_thanh"/>
      <sheetName val="3_1_1"/>
      <sheetName val="3_1_4"/>
      <sheetName val="2_5_1"/>
      <sheetName val="4_1_1"/>
      <sheetName val="4_3_2"/>
      <sheetName val="2_3_3"/>
      <sheetName val="5_3_1"/>
      <sheetName val="2_4_3"/>
      <sheetName val="heet13"/>
      <sheetName val="KL_THUC_TE"/>
      <sheetName val="BK_QT_BIEN_LAI"/>
      <sheetName val="BK_PHU_LUC_B"/>
      <sheetName val="BK_PHU_LUC_B_(2)"/>
      <sheetName val="BK_PHU_LUC_B_(3)"/>
      <sheetName val="BK_PHU_LUC_B_(4)"/>
      <sheetName val="BK_PHU_LUC_BCHD_(3)"/>
      <sheetName val="BK_PHU_LUC_BCHD_(4)"/>
      <sheetName val="BK_PHU_LUC_C_(2)"/>
      <sheetName val="BK_PHUC_LUC_D_HD"/>
      <sheetName val="BK_PHUC_LUC_D_3_(2)"/>
      <sheetName val="BK_PHUC_LUC_D_CHD(3)"/>
      <sheetName val="BK_PHUC_LUC_D_CHD(4)"/>
      <sheetName val="3;ËV_gia_mo"/>
      <sheetName val="CHITIET_VL-NC"/>
      <sheetName val="KHAI DHUE"/>
      <sheetName val="Mua v?o HD TT"/>
      <sheetName val="Bao g?a"/>
      <sheetName val="[TKKT-Giapba.????ECVL"/>
      <sheetName val="Gia vat tu"/>
      <sheetName val="PTVT (MAU)"/>
      <sheetName val="VANKHUON"/>
      <sheetName val="XXXXXXX"/>
      <sheetName val="XXXXXX1"/>
      <sheetName val="[TKKT-Giapba_塅䕃⹌塅ECVL"/>
      <sheetName val="_TKKT-Giapba_塅䕃⹌塅ECVL"/>
      <sheetName val="0Ù\_x0004_(_x0000__x0000__x0000_¦X'_x0000_"/>
      <sheetName val="BUGIA_VT"/>
    </sheetNames>
    <sheetDataSet>
      <sheetData sheetId="0" refreshError="1">
        <row r="7">
          <cell r="A7" t="str">
            <v>§M</v>
          </cell>
        </row>
        <row r="8">
          <cell r="A8">
            <v>41</v>
          </cell>
        </row>
        <row r="9">
          <cell r="A9">
            <v>42</v>
          </cell>
        </row>
        <row r="10">
          <cell r="A10">
            <v>43</v>
          </cell>
        </row>
        <row r="11">
          <cell r="A11">
            <v>44</v>
          </cell>
        </row>
        <row r="12">
          <cell r="A12">
            <v>45</v>
          </cell>
        </row>
        <row r="13">
          <cell r="A13">
            <v>46</v>
          </cell>
        </row>
        <row r="14">
          <cell r="A14">
            <v>47</v>
          </cell>
        </row>
        <row r="15">
          <cell r="A15">
            <v>48</v>
          </cell>
        </row>
        <row r="16">
          <cell r="A16">
            <v>49</v>
          </cell>
        </row>
        <row r="17">
          <cell r="A17">
            <v>50</v>
          </cell>
        </row>
        <row r="18">
          <cell r="A18">
            <v>51</v>
          </cell>
        </row>
        <row r="19">
          <cell r="A19">
            <v>52</v>
          </cell>
        </row>
        <row r="20">
          <cell r="A20">
            <v>56</v>
          </cell>
        </row>
        <row r="21">
          <cell r="A21">
            <v>57</v>
          </cell>
        </row>
        <row r="22">
          <cell r="A22">
            <v>58</v>
          </cell>
        </row>
        <row r="23">
          <cell r="A23">
            <v>72</v>
          </cell>
        </row>
        <row r="24">
          <cell r="A24">
            <v>71</v>
          </cell>
        </row>
        <row r="25">
          <cell r="A25">
            <v>73</v>
          </cell>
        </row>
        <row r="26">
          <cell r="A26">
            <v>134</v>
          </cell>
        </row>
        <row r="27">
          <cell r="A27">
            <v>90</v>
          </cell>
        </row>
        <row r="28">
          <cell r="A28">
            <v>37</v>
          </cell>
        </row>
        <row r="29">
          <cell r="A29">
            <v>3</v>
          </cell>
        </row>
        <row r="30">
          <cell r="A30">
            <v>129</v>
          </cell>
        </row>
        <row r="31">
          <cell r="A31">
            <v>84</v>
          </cell>
        </row>
        <row r="32">
          <cell r="A32">
            <v>75</v>
          </cell>
        </row>
        <row r="33">
          <cell r="A33">
            <v>108</v>
          </cell>
        </row>
        <row r="34">
          <cell r="A34">
            <v>109</v>
          </cell>
        </row>
        <row r="35">
          <cell r="A35">
            <v>84</v>
          </cell>
        </row>
        <row r="36">
          <cell r="A36">
            <v>85</v>
          </cell>
        </row>
        <row r="37">
          <cell r="A37">
            <v>86</v>
          </cell>
        </row>
        <row r="38">
          <cell r="A38">
            <v>87</v>
          </cell>
        </row>
        <row r="39">
          <cell r="A39">
            <v>89</v>
          </cell>
        </row>
        <row r="40">
          <cell r="A40">
            <v>88</v>
          </cell>
        </row>
        <row r="41">
          <cell r="A41">
            <v>110</v>
          </cell>
        </row>
        <row r="43">
          <cell r="A43">
            <v>54</v>
          </cell>
        </row>
        <row r="44">
          <cell r="A44">
            <v>55</v>
          </cell>
        </row>
        <row r="45">
          <cell r="A45">
            <v>63</v>
          </cell>
        </row>
        <row r="46">
          <cell r="A46">
            <v>64</v>
          </cell>
        </row>
        <row r="47">
          <cell r="A47">
            <v>66</v>
          </cell>
        </row>
        <row r="48">
          <cell r="A48">
            <v>133</v>
          </cell>
        </row>
        <row r="49">
          <cell r="A49">
            <v>134</v>
          </cell>
        </row>
        <row r="50">
          <cell r="A50">
            <v>65</v>
          </cell>
        </row>
        <row r="51">
          <cell r="A51">
            <v>69</v>
          </cell>
        </row>
        <row r="52">
          <cell r="A52">
            <v>68</v>
          </cell>
        </row>
        <row r="53">
          <cell r="A53">
            <v>70</v>
          </cell>
        </row>
        <row r="54">
          <cell r="A54">
            <v>0</v>
          </cell>
        </row>
        <row r="55">
          <cell r="A55" t="str">
            <v>VL</v>
          </cell>
        </row>
        <row r="56">
          <cell r="A56">
            <v>0</v>
          </cell>
        </row>
        <row r="57">
          <cell r="A57">
            <v>0</v>
          </cell>
        </row>
        <row r="58">
          <cell r="A58">
            <v>0</v>
          </cell>
        </row>
        <row r="59">
          <cell r="A59">
            <v>52</v>
          </cell>
        </row>
        <row r="60">
          <cell r="A60">
            <v>53</v>
          </cell>
        </row>
        <row r="61">
          <cell r="A61">
            <v>19</v>
          </cell>
        </row>
        <row r="62">
          <cell r="A62">
            <v>20</v>
          </cell>
        </row>
        <row r="63">
          <cell r="A63">
            <v>53</v>
          </cell>
        </row>
        <row r="64">
          <cell r="A64">
            <v>22</v>
          </cell>
        </row>
        <row r="65">
          <cell r="A65">
            <v>53</v>
          </cell>
        </row>
        <row r="66">
          <cell r="A66">
            <v>3</v>
          </cell>
        </row>
        <row r="67">
          <cell r="A67">
            <v>28</v>
          </cell>
        </row>
        <row r="68">
          <cell r="A68">
            <v>1</v>
          </cell>
        </row>
        <row r="69">
          <cell r="A69">
            <v>2</v>
          </cell>
        </row>
        <row r="70">
          <cell r="A70">
            <v>31</v>
          </cell>
        </row>
        <row r="71">
          <cell r="A71">
            <v>39</v>
          </cell>
        </row>
        <row r="72">
          <cell r="A72">
            <v>40</v>
          </cell>
        </row>
        <row r="73">
          <cell r="A73">
            <v>55</v>
          </cell>
        </row>
        <row r="74">
          <cell r="A74">
            <v>38</v>
          </cell>
        </row>
        <row r="75">
          <cell r="A75">
            <v>98</v>
          </cell>
        </row>
        <row r="76">
          <cell r="A76">
            <v>13</v>
          </cell>
        </row>
        <row r="77">
          <cell r="A77">
            <v>15</v>
          </cell>
        </row>
        <row r="78">
          <cell r="A78">
            <v>16</v>
          </cell>
        </row>
        <row r="79">
          <cell r="A79">
            <v>17</v>
          </cell>
        </row>
        <row r="80">
          <cell r="A80">
            <v>18</v>
          </cell>
        </row>
        <row r="81">
          <cell r="A81">
            <v>59</v>
          </cell>
        </row>
        <row r="82">
          <cell r="A82">
            <v>60</v>
          </cell>
        </row>
        <row r="83">
          <cell r="A83">
            <v>61</v>
          </cell>
        </row>
        <row r="84">
          <cell r="A84">
            <v>135</v>
          </cell>
        </row>
        <row r="85">
          <cell r="A85">
            <v>30</v>
          </cell>
        </row>
        <row r="86">
          <cell r="A86">
            <v>37</v>
          </cell>
        </row>
        <row r="87">
          <cell r="A87">
            <v>29</v>
          </cell>
        </row>
        <row r="88">
          <cell r="A88">
            <v>31</v>
          </cell>
        </row>
        <row r="89">
          <cell r="A89">
            <v>9</v>
          </cell>
        </row>
        <row r="90">
          <cell r="A90">
            <v>10</v>
          </cell>
        </row>
        <row r="91">
          <cell r="A91">
            <v>3</v>
          </cell>
        </row>
        <row r="92">
          <cell r="A92">
            <v>67</v>
          </cell>
        </row>
        <row r="93">
          <cell r="A93">
            <v>32</v>
          </cell>
        </row>
        <row r="94">
          <cell r="A94">
            <v>33</v>
          </cell>
        </row>
        <row r="95">
          <cell r="A95">
            <v>34</v>
          </cell>
        </row>
        <row r="96">
          <cell r="A96">
            <v>35</v>
          </cell>
        </row>
        <row r="97">
          <cell r="A97">
            <v>36</v>
          </cell>
        </row>
        <row r="98">
          <cell r="A98">
            <v>111</v>
          </cell>
        </row>
        <row r="99">
          <cell r="A99">
            <v>1</v>
          </cell>
        </row>
        <row r="100">
          <cell r="A100">
            <v>2</v>
          </cell>
        </row>
        <row r="101">
          <cell r="A101">
            <v>54</v>
          </cell>
        </row>
        <row r="102">
          <cell r="A102">
            <v>126</v>
          </cell>
        </row>
        <row r="103">
          <cell r="A103">
            <v>56</v>
          </cell>
        </row>
        <row r="104">
          <cell r="A104">
            <v>127</v>
          </cell>
        </row>
        <row r="105">
          <cell r="A105">
            <v>86</v>
          </cell>
        </row>
        <row r="106">
          <cell r="A106">
            <v>3</v>
          </cell>
        </row>
        <row r="107">
          <cell r="A107">
            <v>129</v>
          </cell>
        </row>
        <row r="108">
          <cell r="A108">
            <v>58</v>
          </cell>
        </row>
        <row r="109">
          <cell r="A109">
            <v>59</v>
          </cell>
        </row>
        <row r="110">
          <cell r="A110">
            <v>112</v>
          </cell>
        </row>
        <row r="111">
          <cell r="A111">
            <v>113</v>
          </cell>
        </row>
        <row r="112">
          <cell r="A112">
            <v>114</v>
          </cell>
        </row>
        <row r="113">
          <cell r="A113">
            <v>116</v>
          </cell>
        </row>
        <row r="114">
          <cell r="A114">
            <v>117</v>
          </cell>
        </row>
        <row r="115">
          <cell r="A115">
            <v>118</v>
          </cell>
        </row>
        <row r="116">
          <cell r="A116">
            <v>119</v>
          </cell>
        </row>
        <row r="117">
          <cell r="A117">
            <v>125</v>
          </cell>
        </row>
        <row r="118">
          <cell r="A118">
            <v>120</v>
          </cell>
        </row>
        <row r="119">
          <cell r="A119">
            <v>122</v>
          </cell>
        </row>
        <row r="120">
          <cell r="A120">
            <v>123</v>
          </cell>
        </row>
        <row r="121">
          <cell r="A121">
            <v>124</v>
          </cell>
        </row>
        <row r="122">
          <cell r="A122">
            <v>125</v>
          </cell>
        </row>
        <row r="123">
          <cell r="A123">
            <v>76</v>
          </cell>
        </row>
        <row r="124">
          <cell r="A124">
            <v>125</v>
          </cell>
        </row>
        <row r="125">
          <cell r="A125">
            <v>108</v>
          </cell>
        </row>
        <row r="126">
          <cell r="A126">
            <v>109</v>
          </cell>
        </row>
        <row r="127">
          <cell r="A127">
            <v>105</v>
          </cell>
        </row>
        <row r="128">
          <cell r="A128">
            <v>106</v>
          </cell>
        </row>
        <row r="129">
          <cell r="A129">
            <v>129</v>
          </cell>
        </row>
        <row r="130">
          <cell r="A130">
            <v>84</v>
          </cell>
        </row>
        <row r="131">
          <cell r="A131">
            <v>130</v>
          </cell>
        </row>
        <row r="132">
          <cell r="A132">
            <v>147</v>
          </cell>
        </row>
        <row r="133">
          <cell r="A133">
            <v>132</v>
          </cell>
        </row>
        <row r="134">
          <cell r="A134">
            <v>52</v>
          </cell>
        </row>
        <row r="135">
          <cell r="A135">
            <v>133</v>
          </cell>
        </row>
        <row r="136">
          <cell r="A136">
            <v>146</v>
          </cell>
        </row>
        <row r="137">
          <cell r="A137">
            <v>21</v>
          </cell>
        </row>
        <row r="138">
          <cell r="A138">
            <v>22</v>
          </cell>
        </row>
        <row r="139">
          <cell r="A139">
            <v>23</v>
          </cell>
        </row>
        <row r="140">
          <cell r="A140">
            <v>24</v>
          </cell>
        </row>
        <row r="141">
          <cell r="A141">
            <v>25</v>
          </cell>
        </row>
        <row r="142">
          <cell r="A142">
            <v>3</v>
          </cell>
        </row>
        <row r="143">
          <cell r="A143">
            <v>26</v>
          </cell>
        </row>
        <row r="144">
          <cell r="A144">
            <v>85</v>
          </cell>
        </row>
        <row r="145">
          <cell r="A145">
            <v>78</v>
          </cell>
        </row>
        <row r="146">
          <cell r="A146">
            <v>77</v>
          </cell>
        </row>
        <row r="147">
          <cell r="A147">
            <v>79</v>
          </cell>
        </row>
        <row r="148">
          <cell r="A148">
            <v>80</v>
          </cell>
        </row>
        <row r="149">
          <cell r="A149">
            <v>81</v>
          </cell>
        </row>
        <row r="150">
          <cell r="A150">
            <v>82</v>
          </cell>
        </row>
        <row r="151">
          <cell r="A151">
            <v>3</v>
          </cell>
        </row>
        <row r="152">
          <cell r="A152">
            <v>27</v>
          </cell>
        </row>
        <row r="153">
          <cell r="A153">
            <v>63</v>
          </cell>
        </row>
        <row r="154">
          <cell r="A154">
            <v>84</v>
          </cell>
        </row>
        <row r="155">
          <cell r="A155">
            <v>74</v>
          </cell>
        </row>
        <row r="156">
          <cell r="A156">
            <v>84</v>
          </cell>
        </row>
        <row r="157">
          <cell r="A157">
            <v>83</v>
          </cell>
        </row>
        <row r="158">
          <cell r="A158">
            <v>1</v>
          </cell>
        </row>
        <row r="159">
          <cell r="A159">
            <v>2</v>
          </cell>
        </row>
        <row r="161">
          <cell r="A161">
            <v>105</v>
          </cell>
        </row>
        <row r="162">
          <cell r="A162">
            <v>3</v>
          </cell>
        </row>
        <row r="163">
          <cell r="A163">
            <v>129</v>
          </cell>
        </row>
        <row r="164">
          <cell r="A164">
            <v>84</v>
          </cell>
        </row>
        <row r="165">
          <cell r="A165">
            <v>108</v>
          </cell>
        </row>
        <row r="166">
          <cell r="A166">
            <v>86</v>
          </cell>
        </row>
        <row r="167">
          <cell r="A167">
            <v>109</v>
          </cell>
        </row>
        <row r="169">
          <cell r="A169">
            <v>91</v>
          </cell>
        </row>
        <row r="170">
          <cell r="A170">
            <v>92</v>
          </cell>
        </row>
        <row r="171">
          <cell r="A171">
            <v>107</v>
          </cell>
        </row>
        <row r="172">
          <cell r="A172">
            <v>3</v>
          </cell>
        </row>
        <row r="173">
          <cell r="A173">
            <v>99</v>
          </cell>
        </row>
        <row r="175">
          <cell r="A175">
            <v>103</v>
          </cell>
        </row>
        <row r="176">
          <cell r="A176">
            <v>53</v>
          </cell>
        </row>
        <row r="177">
          <cell r="A177">
            <v>91</v>
          </cell>
        </row>
        <row r="178">
          <cell r="A178">
            <v>92</v>
          </cell>
        </row>
        <row r="179">
          <cell r="A179">
            <v>5</v>
          </cell>
        </row>
        <row r="180">
          <cell r="A180">
            <v>4</v>
          </cell>
        </row>
        <row r="182">
          <cell r="A182">
            <v>100</v>
          </cell>
        </row>
        <row r="183">
          <cell r="A183">
            <v>101</v>
          </cell>
        </row>
        <row r="184">
          <cell r="A184">
            <v>106</v>
          </cell>
        </row>
        <row r="185">
          <cell r="A185">
            <v>7</v>
          </cell>
        </row>
        <row r="186">
          <cell r="A186">
            <v>6</v>
          </cell>
        </row>
        <row r="187">
          <cell r="A187">
            <v>8</v>
          </cell>
        </row>
        <row r="188">
          <cell r="A188">
            <v>102</v>
          </cell>
        </row>
        <row r="189">
          <cell r="A189">
            <v>126</v>
          </cell>
        </row>
        <row r="190">
          <cell r="A190">
            <v>69</v>
          </cell>
        </row>
        <row r="191">
          <cell r="A191">
            <v>91</v>
          </cell>
        </row>
        <row r="192">
          <cell r="A192">
            <v>92</v>
          </cell>
        </row>
        <row r="193">
          <cell r="A193">
            <v>96</v>
          </cell>
        </row>
        <row r="194">
          <cell r="A194">
            <v>97</v>
          </cell>
        </row>
        <row r="195">
          <cell r="A195">
            <v>93</v>
          </cell>
        </row>
        <row r="196">
          <cell r="A196">
            <v>94</v>
          </cell>
        </row>
        <row r="197">
          <cell r="A197">
            <v>13</v>
          </cell>
        </row>
        <row r="198">
          <cell r="A198">
            <v>14</v>
          </cell>
        </row>
        <row r="199">
          <cell r="A199">
            <v>15</v>
          </cell>
        </row>
        <row r="200">
          <cell r="A200">
            <v>16</v>
          </cell>
        </row>
        <row r="201">
          <cell r="A201">
            <v>132</v>
          </cell>
        </row>
        <row r="202">
          <cell r="A202">
            <v>91</v>
          </cell>
        </row>
        <row r="203">
          <cell r="A203">
            <v>92</v>
          </cell>
        </row>
        <row r="204">
          <cell r="A204">
            <v>96</v>
          </cell>
        </row>
        <row r="205">
          <cell r="A205">
            <v>97</v>
          </cell>
        </row>
        <row r="206">
          <cell r="A206">
            <v>93</v>
          </cell>
        </row>
        <row r="207">
          <cell r="A207">
            <v>20</v>
          </cell>
        </row>
        <row r="208">
          <cell r="A208">
            <v>19</v>
          </cell>
        </row>
        <row r="209">
          <cell r="A209">
            <v>138</v>
          </cell>
        </row>
        <row r="210">
          <cell r="A210">
            <v>91</v>
          </cell>
        </row>
        <row r="211">
          <cell r="A211">
            <v>92</v>
          </cell>
        </row>
        <row r="212">
          <cell r="A212">
            <v>96</v>
          </cell>
        </row>
        <row r="213">
          <cell r="A213">
            <v>97</v>
          </cell>
        </row>
        <row r="214">
          <cell r="A214">
            <v>105</v>
          </cell>
        </row>
        <row r="215">
          <cell r="A215">
            <v>106</v>
          </cell>
        </row>
        <row r="216">
          <cell r="A216">
            <v>93</v>
          </cell>
        </row>
        <row r="217">
          <cell r="A217">
            <v>95</v>
          </cell>
        </row>
        <row r="218">
          <cell r="A218">
            <v>126</v>
          </cell>
        </row>
        <row r="219">
          <cell r="A219">
            <v>3</v>
          </cell>
        </row>
        <row r="220">
          <cell r="A220">
            <v>129</v>
          </cell>
        </row>
        <row r="221">
          <cell r="A221">
            <v>130</v>
          </cell>
        </row>
        <row r="222">
          <cell r="A222">
            <v>131</v>
          </cell>
        </row>
        <row r="223">
          <cell r="A223">
            <v>67</v>
          </cell>
        </row>
        <row r="225">
          <cell r="A225">
            <v>131</v>
          </cell>
        </row>
        <row r="226">
          <cell r="A226">
            <v>133</v>
          </cell>
        </row>
        <row r="227">
          <cell r="A227">
            <v>126</v>
          </cell>
        </row>
        <row r="228">
          <cell r="A228">
            <v>108</v>
          </cell>
        </row>
        <row r="229">
          <cell r="A229">
            <v>109</v>
          </cell>
        </row>
        <row r="230">
          <cell r="A230">
            <v>105</v>
          </cell>
        </row>
        <row r="231">
          <cell r="A231">
            <v>106</v>
          </cell>
        </row>
        <row r="232">
          <cell r="A232">
            <v>3</v>
          </cell>
        </row>
        <row r="233">
          <cell r="A233">
            <v>1</v>
          </cell>
        </row>
        <row r="234">
          <cell r="A234">
            <v>128</v>
          </cell>
        </row>
        <row r="235">
          <cell r="A235">
            <v>130</v>
          </cell>
        </row>
        <row r="236">
          <cell r="A236">
            <v>67</v>
          </cell>
        </row>
        <row r="237">
          <cell r="A237">
            <v>129</v>
          </cell>
        </row>
      </sheetData>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efreshError="1"/>
      <sheetData sheetId="55" refreshError="1"/>
      <sheetData sheetId="56" refreshError="1"/>
      <sheetData sheetId="57" refreshError="1"/>
      <sheetData sheetId="58" refreshError="1"/>
      <sheetData sheetId="59" refreshError="1"/>
      <sheetData sheetId="60"/>
      <sheetData sheetId="61"/>
      <sheetData sheetId="62"/>
      <sheetData sheetId="63"/>
      <sheetData sheetId="64"/>
      <sheetData sheetId="65"/>
      <sheetData sheetId="66"/>
      <sheetData sheetId="67"/>
      <sheetData sheetId="68" refreshError="1"/>
      <sheetData sheetId="69" refreshError="1"/>
      <sheetData sheetId="70" refreshError="1"/>
      <sheetData sheetId="71" refreshError="1"/>
      <sheetData sheetId="72"/>
      <sheetData sheetId="73" refreshError="1"/>
      <sheetData sheetId="74" refreshError="1"/>
      <sheetData sheetId="75" refreshError="1"/>
      <sheetData sheetId="76" refreshError="1"/>
      <sheetData sheetId="77" refreshError="1"/>
      <sheetData sheetId="78"/>
      <sheetData sheetId="79"/>
      <sheetData sheetId="80"/>
      <sheetData sheetId="81"/>
      <sheetData sheetId="82" refreshError="1"/>
      <sheetData sheetId="83" refreshError="1"/>
      <sheetData sheetId="84"/>
      <sheetData sheetId="85"/>
      <sheetData sheetId="86"/>
      <sheetData sheetId="87"/>
      <sheetData sheetId="88"/>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sheetData sheetId="100"/>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foxz"/>
      <sheetName val="TTCB"/>
      <sheetName val="KHTĐG"/>
      <sheetName val="HSTĐG"/>
      <sheetName val="Thông tin TSTĐ"/>
      <sheetName val="TSSS "/>
      <sheetName val="BĐC "/>
      <sheetName val="TH GTTS (2)"/>
      <sheetName val="Nhà ở"/>
      <sheetName val="Sheet1"/>
      <sheetName val="Gửi hồ sơ"/>
      <sheetName val="TSSS1"/>
      <sheetName val="TSSS2"/>
      <sheetName val="TSSS3"/>
      <sheetName val="Đọc tiền"/>
      <sheetName val="Sơ đồ TSSS"/>
      <sheetName val="CTXD "/>
    </sheetNames>
    <sheetDataSet>
      <sheetData sheetId="0"/>
      <sheetData sheetId="1">
        <row r="1">
          <cell r="E1" t="str">
            <v/>
          </cell>
          <cell r="F1" t="str">
            <v/>
          </cell>
          <cell r="G1" t="str">
            <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Đọc số"/>
      <sheetName val="Import"/>
      <sheetName val="THKQ"/>
      <sheetName val="BSS"/>
      <sheetName val="Bảng giá đất"/>
      <sheetName val="Đơn giá XD"/>
      <sheetName val="Nhà 2 tầng "/>
      <sheetName val="bếp"/>
      <sheetName val="Ảnh tài sản"/>
      <sheetName val="CTXD (1)"/>
      <sheetName val="TTTT "/>
      <sheetName val="Trượt giá"/>
    </sheetNames>
    <sheetDataSet>
      <sheetData sheetId="0" refreshError="1"/>
      <sheetData sheetId="1" refreshError="1"/>
      <sheetData sheetId="2" refreshError="1"/>
      <sheetData sheetId="3">
        <row r="4">
          <cell r="F4" t="str">
            <v>Thửa đất số 457, tờ bản đồ số 63, Xã Vĩnh Quỳnh, Huyện Thanh Trì, Thành phố Hà Nội</v>
          </cell>
        </row>
      </sheetData>
      <sheetData sheetId="4" refreshError="1"/>
      <sheetData sheetId="5"/>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xz"/>
      <sheetName val="TTCB"/>
      <sheetName val="KHTĐG"/>
      <sheetName val="HSTĐG"/>
      <sheetName val="Thông tin TSTĐ"/>
      <sheetName val="TSSS "/>
      <sheetName val="BĐC "/>
      <sheetName val="Nhà ở"/>
      <sheetName val="TH GTTS (2)"/>
      <sheetName val="Sheet1"/>
      <sheetName val="Gửi hồ sơ"/>
      <sheetName val="Đọc tiền"/>
      <sheetName val="Sơ đồ TSSS"/>
      <sheetName val="CTXD "/>
    </sheetNames>
    <sheetDataSet>
      <sheetData sheetId="0" refreshError="1"/>
      <sheetData sheetId="1" refreshError="1">
        <row r="1">
          <cell r="E1" t="str">
            <v/>
          </cell>
          <cell r="F1" t="str">
            <v/>
          </cell>
          <cell r="G1" t="str">
            <v/>
          </cell>
        </row>
      </sheetData>
      <sheetData sheetId="2" refreshError="1">
        <row r="37">
          <cell r="D37" t="str">
            <v>Hà Nội, ngày  tháng  năm 20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foxz"/>
      <sheetName val="TTCB"/>
      <sheetName val="KHTĐG"/>
      <sheetName val="HSTĐG"/>
      <sheetName val="Thông tin TSTĐ"/>
      <sheetName val="TSSS "/>
      <sheetName val="BĐC "/>
      <sheetName val="TH GTTS (2)"/>
      <sheetName val="Tỷ lệ"/>
      <sheetName val="Nhà ở"/>
      <sheetName val="Sheet1"/>
      <sheetName val="Gửi hồ sơ"/>
      <sheetName val="TSSS1"/>
      <sheetName val="TSSS2"/>
      <sheetName val="TSSS3"/>
      <sheetName val="Đọc tiền"/>
      <sheetName val="Sơ đồ TSSS"/>
      <sheetName val="CTXD "/>
    </sheetNames>
    <sheetDataSet>
      <sheetData sheetId="0"/>
      <sheetData sheetId="1"/>
      <sheetData sheetId="2"/>
      <sheetData sheetId="3"/>
      <sheetData sheetId="4"/>
      <sheetData sheetId="5">
        <row r="29">
          <cell r="C29" t="str">
            <v>Tài sản cách QL39 khoảng 150m</v>
          </cell>
        </row>
        <row r="39">
          <cell r="C39" t="str">
            <v>Tài sản không bị lỗi phong thủy</v>
          </cell>
        </row>
        <row r="40">
          <cell r="C40" t="str">
            <v>Nhìn hướng khu dân cư</v>
          </cell>
        </row>
      </sheetData>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google.com/maps?q=21.017253875732422,105.795166015625&amp;z=14&amp;t=m&amp;mapclient=embed"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sosanhnha.com/chinh-chu-can-ban-gap-4309m2-nha-xuong-nha-dieu-hanh-5-tang-ngay-trung-tam-thanh-pho-nam-dinh-claYEL531" TargetMode="External"/><Relationship Id="rId1" Type="http://schemas.openxmlformats.org/officeDocument/2006/relationships/hyperlink" Target="https://batdongsan.com.vn/ban-kho-nha-xuong-xa-ho-nai-3/ban-5000m2-kcn-trang-bom-dong-gia-1-3-trieu-pr40694526"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www.google.com/maps/place/21%C2%B005'31.5%22N+105%C2%B028'17.3%22E/@21.0920782,105.4689072,1018m/data=!3m2!1e3!4b1!4m4!3m3!8m2!3d21.0920782!4d105.4714821!5m1!1e1?entry=ttu&amp;g_ep=EgoyMDI0MDgyMy4wIKXMDSoASAFQAw%3D%3D"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google.com/maps/place/21%C2%B005'31.5%22N+105%C2%B028'17.3%22E/@21.0920782,105.4689072,1018m/data=!3m2!1e3!4b1!4m4!3m3!8m2!3d21.0920782!4d105.4714821!5m1!1e1?entry=ttu&amp;g_ep=EgoyMDI0MDgyMy4wIKXMDSoASAFQAw%3D%3D"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s://www.google.com/maps/place/21%C2%B005'31.5%22N+105%C2%B028'17.3%22E/@21.0920782,105.4689072,1018m/data=!3m2!1e3!4b1!4m4!3m3!8m2!3d21.0920782!4d105.4714821!5m1!1e1?entry=ttu&amp;g_ep=EgoyMDI0MDgyMy4wIKXMDSoASAFQAw%3D%3D"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www.google.com/maps/place/21%C2%B005'31.5%22N+105%C2%B028'17.3%22E/@21.0920782,105.4689072,1018m/data=!3m2!1e3!4b1!4m4!3m3!8m2!3d21.0920782!4d105.4714821!5m1!1e1?entry=ttu&amp;g_ep=EgoyMDI0MDgyMy4wIKXMDSoASAFQAw%3D%3D"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https://www.google.com/maps/place/21%C2%B005'31.5%22N+105%C2%B028'17.3%22E/@21.0920782,105.4689072,1018m/data=!3m2!1e3!4b1!4m4!3m3!8m2!3d21.0920782!4d105.4714821!5m1!1e1?entry=ttu&amp;g_ep=EgoyMDI0MDgyMy4wIKXMDSoASAFQAw%3D%3D"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www.google.com/maps/place/21%C2%B005'31.5%22N+105%C2%B028'17.3%22E/@21.0920782,105.4689072,1018m/data=!3m2!1e3!4b1!4m4!3m3!8m2!3d21.0920782!4d105.4714821!5m1!1e1?entry=ttu&amp;g_ep=EgoyMDI0MDgyMy4wIKXMDSoASAFQAw%3D%3D"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hyperlink" Target="https://www.google.com/maps/place/21%C2%B005'31.5%22N+105%C2%B028'17.3%22E/@21.0920782,105.4689072,1018m/data=!3m2!1e3!4b1!4m4!3m3!8m2!3d21.0920782!4d105.4714821!5m1!1e1?entry=ttu&amp;g_ep=EgoyMDI0MDgyMy4wIKXMDSoASAFQAw%3D%3D" TargetMode="Externa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hyperlink" Target="https://www.google.com/maps/place/21%C2%B005'31.5%22N+105%C2%B028'17.3%22E/@21.0920782,105.4689072,1018m/data=!3m2!1e3!4b1!4m4!3m3!8m2!3d21.0920782!4d105.4714821!5m1!1e1?entry=ttu&amp;g_ep=EgoyMDI0MDgyMy4wIKXMDSoASAFQAw%3D%3D" TargetMode="Externa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hyperlink" Target="https://www.google.com/maps/place/21%C2%B005'31.5%22N+105%C2%B028'17.3%22E/@21.0920782,105.4689072,1018m/data=!3m2!1e3!4b1!4m4!3m3!8m2!3d21.0920782!4d105.4714821!5m1!1e1?entry=ttu&amp;g_ep=EgoyMDI0MDgyMy4wIKXMDSoASAFQAw%3D%3D" TargetMode="Externa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hyperlink" Target="https://www.google.com/maps/place/21%C2%B005'31.5%22N+105%C2%B028'17.3%22E/@21.0920782,105.4689072,1018m/data=!3m2!1e3!4b1!4m4!3m3!8m2!3d21.0920782!4d105.4714821!5m1!1e1?entry=ttu&amp;g_ep=EgoyMDI0MDgyMy4wIKXMDSoASAFQAw%3D%3D" TargetMode="Externa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hyperlink" Target="https://www.google.com/maps/place/21%C2%B005'31.5%22N+105%C2%B028'17.3%22E/@21.0920782,105.4689072,1018m/data=!3m2!1e3!4b1!4m4!3m3!8m2!3d21.0920782!4d105.4714821!5m1!1e1?entry=ttu&amp;g_ep=EgoyMDI0MDgyMy4wIKXMDSoASAFQAw%3D%3D" TargetMode="Externa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hyperlink" Target="https://www.google.com/maps/place/21%C2%B005'31.5%22N+105%C2%B028'17.3%22E/@21.0920782,105.4689072,1018m/data=!3m2!1e3!4b1!4m4!3m3!8m2!3d21.0920782!4d105.4714821!5m1!1e1?entry=ttu&amp;g_ep=EgoyMDI0MDgyMy4wIKXMDSoASAFQAw%3D%3D" TargetMode="Externa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hyperlink" Target="https://www.google.com/maps/place/21%C2%B005'31.5%22N+105%C2%B028'17.3%22E/@21.0920782,105.4689072,1018m/data=!3m2!1e3!4b1!4m4!3m3!8m2!3d21.0920782!4d105.4714821!5m1!1e1?entry=ttu&amp;g_ep=EgoyMDI0MDgyMy4wIKXMDSoASAFQAw%3D%3D" TargetMode="Externa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hyperlink" Target="https://www.google.com/maps/place/21%C2%B005'31.5%22N+105%C2%B028'17.3%22E/@21.0920782,105.4689072,1018m/data=!3m2!1e3!4b1!4m4!3m3!8m2!3d21.0920782!4d105.4714821!5m1!1e1?entry=ttu&amp;g_ep=EgoyMDI0MDgyMy4wIKXMDSoASAFQAw%3D%3D" TargetMode="External"/></Relationships>
</file>

<file path=xl/worksheets/_rels/sheet19.xml.rels><?xml version="1.0" encoding="UTF-8" standalone="yes"?>
<Relationships xmlns="http://schemas.openxmlformats.org/package/2006/relationships"><Relationship Id="rId8" Type="http://schemas.openxmlformats.org/officeDocument/2006/relationships/hyperlink" Target="https://www.google.com/maps?q=20.702213043804495,106.20842672811806&amp;z=14&amp;t=m&amp;mapclient=embed" TargetMode="External"/><Relationship Id="rId13" Type="http://schemas.openxmlformats.org/officeDocument/2006/relationships/hyperlink" Target="https://www.google.com/maps?q=20.83896364920382,105.97812316086414&amp;z=14&amp;t=m&amp;mapclient=embed" TargetMode="External"/><Relationship Id="rId3" Type="http://schemas.openxmlformats.org/officeDocument/2006/relationships/hyperlink" Target="https://www.google.com/maps?q=20.877983168049933,106.03055000656886&amp;z=14&amp;t=m&amp;mapclient=embed" TargetMode="External"/><Relationship Id="rId7" Type="http://schemas.openxmlformats.org/officeDocument/2006/relationships/hyperlink" Target="https://www.google.com/maps?q=20.95751392584018,105.9989818026151&amp;z=14&amp;t=m&amp;mapclient=embed" TargetMode="External"/><Relationship Id="rId12" Type="http://schemas.openxmlformats.org/officeDocument/2006/relationships/hyperlink" Target="https://www.google.com/maps?q=20.79926406966237,106.07295135977311&amp;z=14&amp;t=m&amp;mapclient=embed" TargetMode="External"/><Relationship Id="rId2" Type="http://schemas.openxmlformats.org/officeDocument/2006/relationships/hyperlink" Target="https://www.google.com/maps?q=20.67656390370864,106.0600323324148&amp;z=14&amp;t=m&amp;mapclient=embed" TargetMode="External"/><Relationship Id="rId1" Type="http://schemas.openxmlformats.org/officeDocument/2006/relationships/hyperlink" Target="https://www.google.com/maps/place/20%C2%B056'43.8%22N+105%C2%B056'03.2%22E/@20.9450083,105.9350626,542m/data=!3m1!1e3!4m4!3m3!8m2!3d20.9455108!4d105.9342076!5m1!1e2?entry=ttu&amp;g_ep=EgoyMDI1MDUyOC4wIKXMDSoASAFQAw%3D%3D" TargetMode="External"/><Relationship Id="rId6" Type="http://schemas.openxmlformats.org/officeDocument/2006/relationships/hyperlink" Target="https://www.google.com/maps/place/20%C2%B038'46.9%22N+106%C2%B002'56.1%22E/@20.6463611,106.0489167,790m/data=!3m2!1e3!4b1!4m4!3m3!8m2!3d20.6463611!4d106.0489167!5m1!1e2?entry=ttu&amp;g_ep=EgoyMDI1MDUyOC4wIKXMDSoASAFQAw%3D%3D" TargetMode="External"/><Relationship Id="rId11" Type="http://schemas.openxmlformats.org/officeDocument/2006/relationships/hyperlink" Target="https://www.google.com/maps/place/20%C2%B041'57.1%22N+106%C2%B007'03.3%22E/@20.699314,106.11507,790m/data=!3m1!1e3!4m4!3m3!8m2!3d20.6991936!4d106.1175806!5m1!1e2?entry=ttu&amp;g_ep=EgoyMDI1MDUyOC4wIKXMDSoASAFQAw%3D%3D" TargetMode="External"/><Relationship Id="rId5" Type="http://schemas.openxmlformats.org/officeDocument/2006/relationships/hyperlink" Target="https://www.google.com/maps?q=20.645401713911337,106.04883236938197&amp;z=14&amp;t=m&amp;mapclient=embed" TargetMode="External"/><Relationship Id="rId15" Type="http://schemas.openxmlformats.org/officeDocument/2006/relationships/drawing" Target="../drawings/drawing18.xml"/><Relationship Id="rId10" Type="http://schemas.openxmlformats.org/officeDocument/2006/relationships/hyperlink" Target="https://www.google.com/maps/place/20%C2%B044'33.1%22N+106%C2%B003'37.5%22E/@20.7431889,106.0608668,235m/data=!3m1!1e3!4m4!3m3!8m2!3d20.7425396!4d106.0604227!5m1!1e2?entry=ttu&amp;g_ep=EgoyMDI1MDUyOC4wIKXMDSoASAFQAw%3D%3D" TargetMode="External"/><Relationship Id="rId4" Type="http://schemas.openxmlformats.org/officeDocument/2006/relationships/hyperlink" Target="https://www.google.com/maps?q=20.788316309359573,106.04753893962653&amp;z=14&amp;t=m&amp;mapclient=embed" TargetMode="External"/><Relationship Id="rId9" Type="http://schemas.openxmlformats.org/officeDocument/2006/relationships/hyperlink" Target="https://www.google.com/maps?q=20.702213043804495,106.20842672811806&amp;z=14&amp;t=m&amp;mapclient=embed" TargetMode="External"/><Relationship Id="rId14" Type="http://schemas.openxmlformats.org/officeDocument/2006/relationships/hyperlink" Target="https://www.google.com/maps/place/20%C2%B055'04.4%22N+106%C2%B006'03.3%22E/@20.9209034,106.0415759,6132m/data=!3m1!1e3!4m4!3m3!8m2!3d20.9178956!4d106.1009212!5m1!1e2?entry=ttu&amp;g_ep=EgoyMDI1MDUyOC4wIKXMDSoASAFQAw%3D%3D" TargetMode="External"/></Relationships>
</file>

<file path=xl/worksheets/_rels/sheet20.xml.rels><?xml version="1.0" encoding="UTF-8" standalone="yes"?>
<Relationships xmlns="http://schemas.openxmlformats.org/package/2006/relationships"><Relationship Id="rId8" Type="http://schemas.openxmlformats.org/officeDocument/2006/relationships/hyperlink" Target="https://www.google.com/maps?q=20.702213043804495,106.20842672811806&amp;z=14&amp;t=m&amp;mapclient=embed" TargetMode="External"/><Relationship Id="rId13" Type="http://schemas.openxmlformats.org/officeDocument/2006/relationships/hyperlink" Target="https://www.google.com/maps?q=20.83896364920382,105.97812316086414&amp;z=14&amp;t=m&amp;mapclient=embed" TargetMode="External"/><Relationship Id="rId3" Type="http://schemas.openxmlformats.org/officeDocument/2006/relationships/hyperlink" Target="https://www.google.com/maps?q=20.877983168049933,106.03055000656886&amp;z=14&amp;t=m&amp;mapclient=embed" TargetMode="External"/><Relationship Id="rId7" Type="http://schemas.openxmlformats.org/officeDocument/2006/relationships/hyperlink" Target="https://www.google.com/maps?q=20.95751392584018,105.9989818026151&amp;z=14&amp;t=m&amp;mapclient=embed" TargetMode="External"/><Relationship Id="rId12" Type="http://schemas.openxmlformats.org/officeDocument/2006/relationships/hyperlink" Target="https://www.google.com/maps?q=20.79926406966237,106.07295135977311&amp;z=14&amp;t=m&amp;mapclient=embed" TargetMode="External"/><Relationship Id="rId2" Type="http://schemas.openxmlformats.org/officeDocument/2006/relationships/hyperlink" Target="https://www.google.com/maps?q=20.67656390370864,106.0600323324148&amp;z=14&amp;t=m&amp;mapclient=embed" TargetMode="External"/><Relationship Id="rId1" Type="http://schemas.openxmlformats.org/officeDocument/2006/relationships/hyperlink" Target="https://www.google.com/maps/place/20%C2%B056'43.8%22N+105%C2%B056'03.2%22E/@20.9450083,105.9350626,542m/data=!3m1!1e3!4m4!3m3!8m2!3d20.9455108!4d105.9342076!5m1!1e2?entry=ttu&amp;g_ep=EgoyMDI1MDUyOC4wIKXMDSoASAFQAw%3D%3D" TargetMode="External"/><Relationship Id="rId6" Type="http://schemas.openxmlformats.org/officeDocument/2006/relationships/hyperlink" Target="https://www.google.com/maps/place/20%C2%B038'46.9%22N+106%C2%B002'56.1%22E/@20.6463611,106.0489167,790m/data=!3m2!1e3!4b1!4m4!3m3!8m2!3d20.6463611!4d106.0489167!5m1!1e2?entry=ttu&amp;g_ep=EgoyMDI1MDUyOC4wIKXMDSoASAFQAw%3D%3D" TargetMode="External"/><Relationship Id="rId11" Type="http://schemas.openxmlformats.org/officeDocument/2006/relationships/hyperlink" Target="https://www.google.com/maps/place/20%C2%B041'57.1%22N+106%C2%B007'03.3%22E/@20.699314,106.11507,790m/data=!3m1!1e3!4m4!3m3!8m2!3d20.6991936!4d106.1175806!5m1!1e2?entry=ttu&amp;g_ep=EgoyMDI1MDUyOC4wIKXMDSoASAFQAw%3D%3D" TargetMode="External"/><Relationship Id="rId5" Type="http://schemas.openxmlformats.org/officeDocument/2006/relationships/hyperlink" Target="https://www.google.com/maps?q=20.645401713911337,106.04883236938197&amp;z=14&amp;t=m&amp;mapclient=embed" TargetMode="External"/><Relationship Id="rId15" Type="http://schemas.openxmlformats.org/officeDocument/2006/relationships/printerSettings" Target="../printerSettings/printerSettings4.bin"/><Relationship Id="rId10" Type="http://schemas.openxmlformats.org/officeDocument/2006/relationships/hyperlink" Target="https://www.google.com/maps/place/20%C2%B044'33.1%22N+106%C2%B003'37.5%22E/@20.7431889,106.0608668,235m/data=!3m1!1e3!4m4!3m3!8m2!3d20.7425396!4d106.0604227!5m1!1e2?entry=ttu&amp;g_ep=EgoyMDI1MDUyOC4wIKXMDSoASAFQAw%3D%3D" TargetMode="External"/><Relationship Id="rId4" Type="http://schemas.openxmlformats.org/officeDocument/2006/relationships/hyperlink" Target="https://www.google.com/maps?q=20.788316309359573,106.04753893962653&amp;z=14&amp;t=m&amp;mapclient=embed" TargetMode="External"/><Relationship Id="rId9" Type="http://schemas.openxmlformats.org/officeDocument/2006/relationships/hyperlink" Target="https://www.google.com/maps?q=20.702213043804495,106.20842672811806&amp;z=14&amp;t=m&amp;mapclient=embed" TargetMode="External"/><Relationship Id="rId14" Type="http://schemas.openxmlformats.org/officeDocument/2006/relationships/hyperlink" Target="https://www.google.com/maps/place/20%C2%B055'04.4%22N+106%C2%B006'03.3%22E/@20.9209034,106.0415759,6132m/data=!3m1!1e3!4m4!3m3!8m2!3d20.9178956!4d106.1009212!5m1!1e2?entry=ttu&amp;g_ep=EgoyMDI1MDUyOC4wIKXMDSoASAFQAw%3D%3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909D5-963B-40E5-B65A-90BE4835029B}">
  <dimension ref="A1:P86"/>
  <sheetViews>
    <sheetView zoomScaleNormal="100" workbookViewId="0">
      <selection activeCell="B12" sqref="B12:E12"/>
    </sheetView>
  </sheetViews>
  <sheetFormatPr defaultColWidth="8.88671875" defaultRowHeight="15.6"/>
  <cols>
    <col min="1" max="1" width="6.109375" style="225" customWidth="1"/>
    <col min="2" max="2" width="21.6640625" style="226" customWidth="1"/>
    <col min="3" max="3" width="19" style="227" customWidth="1"/>
    <col min="4" max="4" width="23.77734375" style="227" customWidth="1"/>
    <col min="5" max="5" width="25.77734375" style="227" customWidth="1"/>
    <col min="6" max="6" width="68.77734375" style="230" customWidth="1"/>
    <col min="7" max="7" width="9.88671875" style="230" customWidth="1"/>
    <col min="8" max="11" width="8.88671875" style="230"/>
    <col min="12" max="12" width="12.88671875" style="230" bestFit="1" customWidth="1"/>
    <col min="13" max="14" width="8.88671875" style="230"/>
    <col min="15" max="16384" width="8.88671875" style="226"/>
  </cols>
  <sheetData>
    <row r="1" spans="1:10">
      <c r="F1" s="228" t="s">
        <v>302</v>
      </c>
      <c r="G1" s="229"/>
    </row>
    <row r="2" spans="1:10">
      <c r="F2" s="231" t="s">
        <v>304</v>
      </c>
      <c r="G2" s="229"/>
    </row>
    <row r="3" spans="1:10">
      <c r="F3" s="232" t="s">
        <v>305</v>
      </c>
      <c r="G3" s="229"/>
    </row>
    <row r="4" spans="1:10" s="230" customFormat="1" ht="24" customHeight="1">
      <c r="A4" s="536"/>
      <c r="B4" s="536"/>
      <c r="C4" s="536"/>
      <c r="D4" s="536"/>
      <c r="E4" s="536"/>
      <c r="F4" s="234" t="s">
        <v>306</v>
      </c>
      <c r="G4" s="229"/>
    </row>
    <row r="5" spans="1:10" s="230" customFormat="1" ht="24" customHeight="1">
      <c r="A5" s="233"/>
      <c r="B5" s="233"/>
      <c r="C5" s="233"/>
      <c r="D5" s="233"/>
      <c r="E5" s="233"/>
      <c r="F5" s="232" t="s">
        <v>303</v>
      </c>
      <c r="G5" s="229"/>
    </row>
    <row r="6" spans="1:10" s="230" customFormat="1" ht="24" customHeight="1">
      <c r="A6" s="233"/>
      <c r="B6" s="233"/>
      <c r="C6" s="233"/>
      <c r="D6" s="233"/>
      <c r="E6" s="233"/>
      <c r="F6" s="229" t="s">
        <v>204</v>
      </c>
      <c r="G6" s="229"/>
    </row>
    <row r="7" spans="1:10" s="230" customFormat="1" ht="24" customHeight="1">
      <c r="A7" s="536" t="s">
        <v>205</v>
      </c>
      <c r="B7" s="536"/>
      <c r="C7" s="536"/>
      <c r="D7" s="536"/>
      <c r="E7" s="536"/>
      <c r="F7" s="229"/>
      <c r="G7" s="229"/>
    </row>
    <row r="8" spans="1:10" s="230" customFormat="1" ht="24" customHeight="1">
      <c r="A8" s="536" t="str">
        <f>"Thời điểm khảo sát: Ngày "&amp;[150]TTCB!E1&amp;" tháng "&amp;[150]TTCB!F1&amp;" năm 20"&amp;[150]TTCB!G1</f>
        <v>Thời điểm khảo sát: Ngày  tháng  năm 20</v>
      </c>
      <c r="B8" s="536"/>
      <c r="C8" s="536"/>
      <c r="D8" s="536"/>
      <c r="E8" s="536"/>
      <c r="F8" s="229"/>
      <c r="G8" s="229"/>
    </row>
    <row r="9" spans="1:10" s="230" customFormat="1" ht="24" customHeight="1">
      <c r="A9" s="233"/>
      <c r="B9" s="233"/>
      <c r="C9" s="233"/>
      <c r="D9" s="233"/>
      <c r="E9" s="233"/>
    </row>
    <row r="10" spans="1:10" s="230" customFormat="1" ht="24" hidden="1" customHeight="1">
      <c r="A10" s="233"/>
      <c r="B10" s="233"/>
      <c r="C10" s="233"/>
      <c r="D10" s="233"/>
      <c r="E10" s="233"/>
    </row>
    <row r="11" spans="1:10" s="235" customFormat="1" hidden="1">
      <c r="A11" s="537" t="s">
        <v>206</v>
      </c>
      <c r="B11" s="537"/>
      <c r="C11" s="537"/>
      <c r="D11" s="537"/>
      <c r="E11" s="537"/>
    </row>
    <row r="12" spans="1:10" s="235" customFormat="1" ht="79.2" customHeight="1">
      <c r="A12" s="236" t="s">
        <v>207</v>
      </c>
      <c r="B12" s="535" t="str">
        <f>"Giá trị công trình xây dựng và lợi thế quyền thuê đất trả tiền hàng năm (Đến ngày 08/08/2058) tại thửa đất số: "&amp;C15&amp;", tờ bản đồ số: "&amp;E15&amp;" có địa chỉ: "&amp;F16&amp;" theo "&amp;F6&amp;" số: "&amp;F1&amp;", số vào sổ cấp GCN: "&amp;F2&amp;" do "&amp;F3&amp;" cấp ngày "&amp;F4&amp;" cho "&amp;F5</f>
        <v>Giá trị công trình xây dựng và lợi thế quyền thuê đất trả tiền hàng năm (Đến ngày 08/08/2058) tại thửa đất số: 260, tờ bản đồ số: 15 có địa chỉ: xã Giang Điền, huyện Trảng Bom, tỉnh Đồng Nai theo Giấy chứng nhận quyền sử dụng đất quyền sở hữu nhà ở và tài sản khác gắn liền với đất số: CG 068978, số vào sổ cấp GCN: CT 34294 do Sở Tài Nguyên và Môi Trường tỉnh Đồng Nai cấp ngày 16/3/2017 cho Công ty Cổ phần Đầu tư An Thịnh Đồng Nai</v>
      </c>
      <c r="C12" s="535"/>
      <c r="D12" s="535"/>
      <c r="E12" s="535"/>
      <c r="F12" s="237" t="str">
        <f>B12</f>
        <v>Giá trị công trình xây dựng và lợi thế quyền thuê đất trả tiền hàng năm (Đến ngày 08/08/2058) tại thửa đất số: 260, tờ bản đồ số: 15 có địa chỉ: xã Giang Điền, huyện Trảng Bom, tỉnh Đồng Nai theo Giấy chứng nhận quyền sử dụng đất quyền sở hữu nhà ở và tài sản khác gắn liền với đất số: CG 068978, số vào sổ cấp GCN: CT 34294 do Sở Tài Nguyên và Môi Trường tỉnh Đồng Nai cấp ngày 16/3/2017 cho Công ty Cổ phần Đầu tư An Thịnh Đồng Nai</v>
      </c>
      <c r="J12" s="237"/>
    </row>
    <row r="13" spans="1:10" s="230" customFormat="1" ht="15.75" customHeight="1">
      <c r="A13" s="236" t="s">
        <v>21</v>
      </c>
      <c r="B13" s="535" t="s">
        <v>208</v>
      </c>
      <c r="C13" s="535"/>
      <c r="D13" s="535"/>
      <c r="E13" s="535"/>
    </row>
    <row r="14" spans="1:10" s="230" customFormat="1" ht="15.75" customHeight="1">
      <c r="A14" s="236" t="s">
        <v>94</v>
      </c>
      <c r="B14" s="535" t="s">
        <v>209</v>
      </c>
      <c r="C14" s="535"/>
      <c r="D14" s="535"/>
      <c r="E14" s="535"/>
      <c r="G14" s="230" t="s">
        <v>210</v>
      </c>
    </row>
    <row r="15" spans="1:10" s="230" customFormat="1">
      <c r="A15" s="238" t="s">
        <v>4</v>
      </c>
      <c r="B15" s="239" t="s">
        <v>211</v>
      </c>
      <c r="C15" s="240" t="s">
        <v>307</v>
      </c>
      <c r="D15" s="241" t="s">
        <v>212</v>
      </c>
      <c r="E15" s="240" t="s">
        <v>308</v>
      </c>
    </row>
    <row r="16" spans="1:10" s="230" customFormat="1" ht="15" customHeight="1">
      <c r="A16" s="238" t="s">
        <v>4</v>
      </c>
      <c r="B16" s="239" t="s">
        <v>213</v>
      </c>
      <c r="C16" s="541" t="s">
        <v>309</v>
      </c>
      <c r="D16" s="541"/>
      <c r="E16" s="541"/>
      <c r="F16" s="243" t="str">
        <f>C16</f>
        <v>xã Giang Điền, huyện Trảng Bom, tỉnh Đồng Nai</v>
      </c>
    </row>
    <row r="17" spans="1:9" s="230" customFormat="1">
      <c r="A17" s="238" t="s">
        <v>4</v>
      </c>
      <c r="B17" s="244" t="s">
        <v>214</v>
      </c>
      <c r="C17" s="312">
        <v>11354</v>
      </c>
      <c r="D17" s="240" t="s">
        <v>215</v>
      </c>
      <c r="E17" s="240" t="s">
        <v>310</v>
      </c>
      <c r="F17" s="230" t="s">
        <v>216</v>
      </c>
    </row>
    <row r="18" spans="1:9" s="230" customFormat="1">
      <c r="A18" s="238" t="s">
        <v>4</v>
      </c>
      <c r="B18" s="244" t="s">
        <v>217</v>
      </c>
      <c r="C18" s="246" t="s">
        <v>311</v>
      </c>
      <c r="D18" s="242" t="s">
        <v>218</v>
      </c>
      <c r="E18" s="240" t="s">
        <v>312</v>
      </c>
      <c r="F18" s="247"/>
    </row>
    <row r="19" spans="1:9" s="230" customFormat="1" ht="36" customHeight="1">
      <c r="A19" s="238" t="s">
        <v>4</v>
      </c>
      <c r="B19" s="244" t="s">
        <v>219</v>
      </c>
      <c r="C19" s="542" t="s">
        <v>313</v>
      </c>
      <c r="D19" s="542"/>
      <c r="E19" s="542"/>
      <c r="F19" s="247"/>
    </row>
    <row r="20" spans="1:9" s="230" customFormat="1" ht="36" hidden="1" customHeight="1">
      <c r="A20" s="238" t="s">
        <v>4</v>
      </c>
      <c r="B20" s="244" t="s">
        <v>220</v>
      </c>
      <c r="C20" s="542" t="s">
        <v>221</v>
      </c>
      <c r="D20" s="542"/>
      <c r="E20" s="542"/>
      <c r="F20" s="247"/>
    </row>
    <row r="21" spans="1:9" s="230" customFormat="1" hidden="1">
      <c r="A21" s="248" t="s">
        <v>222</v>
      </c>
      <c r="B21" s="543" t="s">
        <v>223</v>
      </c>
      <c r="C21" s="543"/>
      <c r="D21" s="543"/>
      <c r="E21" s="543"/>
    </row>
    <row r="22" spans="1:9" s="230" customFormat="1" ht="42.9" hidden="1" customHeight="1">
      <c r="A22" s="248" t="s">
        <v>4</v>
      </c>
      <c r="B22" s="241" t="s">
        <v>224</v>
      </c>
      <c r="C22" s="239"/>
      <c r="D22" s="239" t="s">
        <v>225</v>
      </c>
      <c r="E22" s="239"/>
      <c r="F22" s="249"/>
    </row>
    <row r="23" spans="1:9" s="230" customFormat="1" ht="33" hidden="1" customHeight="1">
      <c r="A23" s="250" t="s">
        <v>4</v>
      </c>
      <c r="B23" s="239" t="s">
        <v>226</v>
      </c>
      <c r="C23" s="251"/>
      <c r="D23" s="239" t="s">
        <v>227</v>
      </c>
      <c r="E23" s="252"/>
      <c r="F23" s="230" t="str">
        <f>C30</f>
        <v>Đường số 4, Khu công nghiệp Giang Điền, xã Giang Điền, huyện Trảng Bom, tỉnh Đồng Nai</v>
      </c>
      <c r="I23" s="230">
        <v>192.5</v>
      </c>
    </row>
    <row r="24" spans="1:9" s="230" customFormat="1" hidden="1">
      <c r="A24" s="250" t="s">
        <v>4</v>
      </c>
      <c r="B24" s="239" t="s">
        <v>228</v>
      </c>
      <c r="C24" s="253"/>
      <c r="D24" s="239" t="s">
        <v>229</v>
      </c>
      <c r="E24" s="253"/>
      <c r="F24" s="230">
        <f>C31</f>
        <v>0</v>
      </c>
    </row>
    <row r="25" spans="1:9" s="230" customFormat="1" ht="23.1" hidden="1" customHeight="1">
      <c r="A25" s="248" t="s">
        <v>230</v>
      </c>
      <c r="B25" s="543" t="s">
        <v>231</v>
      </c>
      <c r="C25" s="543"/>
      <c r="D25" s="543"/>
      <c r="E25" s="543"/>
      <c r="F25" s="254">
        <f>1.6*3.35</f>
        <v>5.36</v>
      </c>
    </row>
    <row r="26" spans="1:9" s="230" customFormat="1" ht="0.75" hidden="1" customHeight="1">
      <c r="A26" s="248" t="s">
        <v>4</v>
      </c>
      <c r="B26" s="544" t="s">
        <v>232</v>
      </c>
      <c r="C26" s="544"/>
      <c r="D26" s="544"/>
      <c r="E26" s="544"/>
      <c r="F26" s="249"/>
    </row>
    <row r="27" spans="1:9" s="230" customFormat="1" hidden="1">
      <c r="A27" s="248" t="s">
        <v>230</v>
      </c>
      <c r="B27" s="543" t="s">
        <v>220</v>
      </c>
      <c r="C27" s="543"/>
      <c r="D27" s="543"/>
      <c r="E27" s="543"/>
      <c r="F27" s="254" t="e">
        <f>E23/C23</f>
        <v>#DIV/0!</v>
      </c>
    </row>
    <row r="28" spans="1:9" s="230" customFormat="1" ht="23.4" customHeight="1">
      <c r="A28" s="236" t="s">
        <v>22</v>
      </c>
      <c r="B28" s="535" t="s">
        <v>233</v>
      </c>
      <c r="C28" s="535"/>
      <c r="D28" s="535"/>
      <c r="E28" s="535"/>
      <c r="F28" s="255" t="str">
        <f>C30</f>
        <v>Đường số 4, Khu công nghiệp Giang Điền, xã Giang Điền, huyện Trảng Bom, tỉnh Đồng Nai</v>
      </c>
    </row>
    <row r="29" spans="1:9" s="257" customFormat="1">
      <c r="A29" s="256" t="s">
        <v>23</v>
      </c>
      <c r="B29" s="535" t="s">
        <v>234</v>
      </c>
      <c r="C29" s="535"/>
      <c r="D29" s="535"/>
      <c r="E29" s="535"/>
      <c r="F29" s="257" t="str">
        <f>E33</f>
        <v>16m cả vỉa hè</v>
      </c>
    </row>
    <row r="30" spans="1:9" s="257" customFormat="1" ht="30" customHeight="1">
      <c r="A30" s="267" t="s">
        <v>4</v>
      </c>
      <c r="B30" s="268" t="s">
        <v>235</v>
      </c>
      <c r="C30" s="545" t="s">
        <v>314</v>
      </c>
      <c r="D30" s="546"/>
      <c r="E30" s="547"/>
      <c r="F30" s="257">
        <f>E34</f>
        <v>0</v>
      </c>
    </row>
    <row r="31" spans="1:9" s="257" customFormat="1" ht="43.8" hidden="1" customHeight="1">
      <c r="A31" s="267" t="s">
        <v>4</v>
      </c>
      <c r="B31" s="268" t="s">
        <v>236</v>
      </c>
      <c r="C31" s="538"/>
      <c r="D31" s="539"/>
      <c r="E31" s="540"/>
      <c r="F31" s="257">
        <f>E36</f>
        <v>0</v>
      </c>
    </row>
    <row r="32" spans="1:9" s="257" customFormat="1" ht="31.2">
      <c r="A32" s="267" t="s">
        <v>4</v>
      </c>
      <c r="B32" s="269" t="s">
        <v>237</v>
      </c>
      <c r="C32" s="270" t="s">
        <v>315</v>
      </c>
      <c r="D32" s="270" t="s">
        <v>238</v>
      </c>
      <c r="E32" s="271" t="s">
        <v>316</v>
      </c>
      <c r="F32" s="258"/>
    </row>
    <row r="33" spans="1:16" s="257" customFormat="1" ht="73.5" customHeight="1">
      <c r="A33" s="267" t="s">
        <v>4</v>
      </c>
      <c r="B33" s="272" t="s">
        <v>240</v>
      </c>
      <c r="C33" s="273" t="s">
        <v>317</v>
      </c>
      <c r="D33" s="272" t="s">
        <v>241</v>
      </c>
      <c r="E33" s="273" t="s">
        <v>317</v>
      </c>
      <c r="F33" s="259"/>
    </row>
    <row r="34" spans="1:16" s="230" customFormat="1" ht="33" hidden="1" customHeight="1">
      <c r="A34" s="267" t="s">
        <v>4</v>
      </c>
      <c r="B34" s="273" t="s">
        <v>242</v>
      </c>
      <c r="C34" s="551"/>
      <c r="D34" s="551"/>
      <c r="E34" s="551"/>
      <c r="F34" s="230">
        <f>C34</f>
        <v>0</v>
      </c>
    </row>
    <row r="35" spans="1:16" s="230" customFormat="1" ht="33" customHeight="1">
      <c r="A35" s="274" t="s">
        <v>4</v>
      </c>
      <c r="B35" s="273" t="s">
        <v>243</v>
      </c>
      <c r="C35" s="552" t="str">
        <f>PPSS!F117</f>
        <v>Đường nội khu</v>
      </c>
      <c r="D35" s="551"/>
      <c r="E35" s="551"/>
    </row>
    <row r="36" spans="1:16" s="230" customFormat="1" ht="64.8" hidden="1" customHeight="1">
      <c r="A36" s="267" t="s">
        <v>4</v>
      </c>
      <c r="B36" s="275" t="s">
        <v>244</v>
      </c>
      <c r="C36" s="553" t="s">
        <v>318</v>
      </c>
      <c r="D36" s="551"/>
      <c r="E36" s="551"/>
      <c r="F36" s="262"/>
      <c r="O36" s="226"/>
      <c r="P36" s="226"/>
    </row>
    <row r="37" spans="1:16" s="257" customFormat="1">
      <c r="A37" s="238" t="s">
        <v>4</v>
      </c>
      <c r="B37" s="554" t="s">
        <v>245</v>
      </c>
      <c r="C37" s="555"/>
      <c r="D37" s="555"/>
      <c r="E37" s="556"/>
      <c r="F37" s="182" t="s">
        <v>246</v>
      </c>
    </row>
    <row r="38" spans="1:16" s="230" customFormat="1" ht="36.6" customHeight="1">
      <c r="A38" s="238" t="s">
        <v>4</v>
      </c>
      <c r="B38" s="554"/>
      <c r="C38" s="555"/>
      <c r="D38" s="555"/>
      <c r="E38" s="556"/>
      <c r="O38" s="226"/>
      <c r="P38" s="226"/>
    </row>
    <row r="39" spans="1:16" s="230" customFormat="1" ht="22.5" customHeight="1">
      <c r="A39" s="236" t="s">
        <v>247</v>
      </c>
      <c r="B39" s="535" t="s">
        <v>248</v>
      </c>
      <c r="C39" s="535"/>
      <c r="D39" s="535"/>
      <c r="E39" s="535"/>
      <c r="O39" s="226"/>
      <c r="P39" s="226"/>
    </row>
    <row r="40" spans="1:16" s="230" customFormat="1" ht="39" customHeight="1">
      <c r="A40" s="238" t="s">
        <v>4</v>
      </c>
      <c r="B40" s="244" t="s">
        <v>249</v>
      </c>
      <c r="C40" s="313">
        <f>C17</f>
        <v>11354</v>
      </c>
      <c r="D40" s="261" t="s">
        <v>250</v>
      </c>
      <c r="E40" s="261" t="s">
        <v>251</v>
      </c>
      <c r="O40" s="226"/>
      <c r="P40" s="226"/>
    </row>
    <row r="41" spans="1:16" s="230" customFormat="1" ht="47.4" hidden="1" customHeight="1">
      <c r="A41" s="238" t="s">
        <v>4</v>
      </c>
      <c r="B41" s="244" t="s">
        <v>252</v>
      </c>
      <c r="C41" s="263">
        <f>C40</f>
        <v>11354</v>
      </c>
      <c r="D41" s="244" t="s">
        <v>253</v>
      </c>
      <c r="E41" s="264">
        <v>0</v>
      </c>
      <c r="O41" s="226"/>
      <c r="P41" s="226"/>
    </row>
    <row r="42" spans="1:16" s="230" customFormat="1" ht="22.2" customHeight="1">
      <c r="A42" s="260" t="s">
        <v>4</v>
      </c>
      <c r="B42" s="244" t="s">
        <v>254</v>
      </c>
      <c r="C42" s="263">
        <v>67.17</v>
      </c>
      <c r="D42" s="244" t="s">
        <v>255</v>
      </c>
      <c r="E42" s="245">
        <v>149.97999999999999</v>
      </c>
      <c r="F42" s="230">
        <f>1.6+8.9</f>
        <v>10.5</v>
      </c>
      <c r="O42" s="226"/>
      <c r="P42" s="226"/>
    </row>
    <row r="43" spans="1:16" s="230" customFormat="1" ht="22.2" customHeight="1">
      <c r="A43" s="260" t="s">
        <v>4</v>
      </c>
      <c r="B43" s="244" t="s">
        <v>256</v>
      </c>
      <c r="C43" s="263">
        <v>76</v>
      </c>
      <c r="D43" s="244" t="s">
        <v>257</v>
      </c>
      <c r="E43" s="265" t="s">
        <v>319</v>
      </c>
      <c r="O43" s="226"/>
      <c r="P43" s="226"/>
    </row>
    <row r="44" spans="1:16" s="230" customFormat="1" ht="24.6" customHeight="1">
      <c r="A44" s="260" t="s">
        <v>4</v>
      </c>
      <c r="B44" s="244" t="s">
        <v>258</v>
      </c>
      <c r="C44" s="554" t="s">
        <v>320</v>
      </c>
      <c r="D44" s="555"/>
      <c r="E44" s="556"/>
      <c r="O44" s="226"/>
      <c r="P44" s="226"/>
    </row>
    <row r="45" spans="1:16" s="230" customFormat="1" ht="22.2" customHeight="1">
      <c r="A45" s="236" t="s">
        <v>259</v>
      </c>
      <c r="B45" s="535" t="s">
        <v>260</v>
      </c>
      <c r="C45" s="535"/>
      <c r="D45" s="535"/>
      <c r="E45" s="535"/>
      <c r="O45" s="226"/>
      <c r="P45" s="226"/>
    </row>
    <row r="46" spans="1:16" s="230" customFormat="1" ht="25.8" customHeight="1">
      <c r="A46" s="238" t="s">
        <v>4</v>
      </c>
      <c r="B46" s="264" t="s">
        <v>261</v>
      </c>
      <c r="C46" s="557" t="s">
        <v>262</v>
      </c>
      <c r="D46" s="557"/>
      <c r="E46" s="557"/>
      <c r="O46" s="226"/>
      <c r="P46" s="226"/>
    </row>
    <row r="47" spans="1:16" s="230" customFormat="1" ht="22.2" customHeight="1">
      <c r="A47" s="238" t="s">
        <v>4</v>
      </c>
      <c r="B47" s="264" t="s">
        <v>263</v>
      </c>
      <c r="C47" s="557" t="s">
        <v>264</v>
      </c>
      <c r="D47" s="557"/>
      <c r="E47" s="557"/>
      <c r="O47" s="226"/>
      <c r="P47" s="226"/>
    </row>
    <row r="48" spans="1:16" s="230" customFormat="1" ht="24.9" customHeight="1">
      <c r="A48" s="238" t="s">
        <v>4</v>
      </c>
      <c r="B48" s="264" t="s">
        <v>265</v>
      </c>
      <c r="C48" s="264" t="s">
        <v>266</v>
      </c>
      <c r="D48" s="264" t="s">
        <v>267</v>
      </c>
      <c r="E48" s="264" t="s">
        <v>268</v>
      </c>
      <c r="F48" s="230">
        <f>50/12</f>
        <v>4.166666666666667</v>
      </c>
      <c r="O48" s="226"/>
      <c r="P48" s="226"/>
    </row>
    <row r="49" spans="1:16" s="230" customFormat="1" ht="30.6" customHeight="1">
      <c r="A49" s="260" t="s">
        <v>4</v>
      </c>
      <c r="B49" s="264" t="s">
        <v>269</v>
      </c>
      <c r="C49" s="264" t="s">
        <v>321</v>
      </c>
      <c r="D49" s="264" t="s">
        <v>270</v>
      </c>
      <c r="E49" s="264" t="s">
        <v>271</v>
      </c>
      <c r="O49" s="226"/>
      <c r="P49" s="226"/>
    </row>
    <row r="50" spans="1:16" s="230" customFormat="1" hidden="1">
      <c r="A50" s="260" t="s">
        <v>4</v>
      </c>
      <c r="B50" s="264" t="s">
        <v>272</v>
      </c>
      <c r="C50" s="548"/>
      <c r="D50" s="549"/>
      <c r="E50" s="550"/>
      <c r="O50" s="226"/>
      <c r="P50" s="226"/>
    </row>
    <row r="51" spans="1:16" s="230" customFormat="1" hidden="1">
      <c r="A51" s="260" t="s">
        <v>4</v>
      </c>
      <c r="B51" s="264" t="s">
        <v>273</v>
      </c>
      <c r="C51" s="548"/>
      <c r="D51" s="549"/>
      <c r="E51" s="550"/>
      <c r="O51" s="226"/>
      <c r="P51" s="226"/>
    </row>
    <row r="52" spans="1:16" s="230" customFormat="1" ht="18" customHeight="1">
      <c r="A52" s="236" t="s">
        <v>274</v>
      </c>
      <c r="B52" s="535" t="s">
        <v>275</v>
      </c>
      <c r="C52" s="535"/>
      <c r="D52" s="535"/>
      <c r="E52" s="535"/>
      <c r="F52" s="230">
        <f>31.5*4</f>
        <v>126</v>
      </c>
      <c r="O52" s="226"/>
      <c r="P52" s="226"/>
    </row>
    <row r="53" spans="1:16" s="230" customFormat="1" ht="18" customHeight="1">
      <c r="A53" s="236" t="s">
        <v>276</v>
      </c>
      <c r="B53" s="566" t="s">
        <v>288</v>
      </c>
      <c r="C53" s="567"/>
      <c r="D53" s="567"/>
      <c r="E53" s="568"/>
      <c r="O53" s="226"/>
      <c r="P53" s="226"/>
    </row>
    <row r="54" spans="1:16" ht="94.2" customHeight="1">
      <c r="A54" s="260" t="s">
        <v>4</v>
      </c>
      <c r="B54" s="560" t="s">
        <v>350</v>
      </c>
      <c r="C54" s="557"/>
      <c r="D54" s="557"/>
      <c r="E54" s="557"/>
      <c r="F54" s="230">
        <f>85*2.5</f>
        <v>212.5</v>
      </c>
    </row>
    <row r="55" spans="1:16" ht="16.2" customHeight="1">
      <c r="A55" s="266" t="s">
        <v>277</v>
      </c>
      <c r="B55" s="562" t="s">
        <v>289</v>
      </c>
      <c r="C55" s="563"/>
      <c r="D55" s="563"/>
      <c r="E55" s="564"/>
    </row>
    <row r="56" spans="1:16" ht="68.400000000000006" customHeight="1">
      <c r="A56" s="260" t="s">
        <v>4</v>
      </c>
      <c r="B56" s="560" t="s">
        <v>351</v>
      </c>
      <c r="C56" s="557"/>
      <c r="D56" s="557"/>
      <c r="E56" s="557"/>
    </row>
    <row r="57" spans="1:16" ht="18.600000000000001" customHeight="1">
      <c r="A57" s="266" t="s">
        <v>278</v>
      </c>
      <c r="B57" s="561" t="s">
        <v>290</v>
      </c>
      <c r="C57" s="561"/>
      <c r="D57" s="561"/>
      <c r="E57" s="561"/>
    </row>
    <row r="58" spans="1:16" ht="63.6" customHeight="1">
      <c r="A58" s="260" t="s">
        <v>4</v>
      </c>
      <c r="B58" s="560" t="s">
        <v>352</v>
      </c>
      <c r="C58" s="557"/>
      <c r="D58" s="557"/>
      <c r="E58" s="557"/>
    </row>
    <row r="59" spans="1:16" ht="17.399999999999999" customHeight="1">
      <c r="A59" s="266" t="s">
        <v>279</v>
      </c>
      <c r="B59" s="565" t="s">
        <v>323</v>
      </c>
      <c r="C59" s="565"/>
      <c r="D59" s="565"/>
      <c r="E59" s="565"/>
    </row>
    <row r="60" spans="1:16" ht="81.599999999999994" customHeight="1">
      <c r="A60" s="260" t="s">
        <v>4</v>
      </c>
      <c r="B60" s="569" t="s">
        <v>353</v>
      </c>
      <c r="C60" s="570"/>
      <c r="D60" s="570"/>
      <c r="E60" s="570"/>
    </row>
    <row r="61" spans="1:16">
      <c r="A61" s="314" t="s">
        <v>322</v>
      </c>
      <c r="B61" s="561" t="s">
        <v>324</v>
      </c>
      <c r="C61" s="561"/>
      <c r="D61" s="561"/>
      <c r="E61" s="561"/>
    </row>
    <row r="62" spans="1:16" ht="63.6" customHeight="1">
      <c r="A62" s="260" t="s">
        <v>4</v>
      </c>
      <c r="B62" s="554" t="s">
        <v>354</v>
      </c>
      <c r="C62" s="558"/>
      <c r="D62" s="558"/>
      <c r="E62" s="559"/>
    </row>
    <row r="83" spans="4:5">
      <c r="E83" s="227">
        <f>2560-1800</f>
        <v>760</v>
      </c>
    </row>
    <row r="85" spans="4:5">
      <c r="D85" s="227">
        <v>30</v>
      </c>
      <c r="E85" s="227">
        <f>D85*68</f>
        <v>2040</v>
      </c>
    </row>
    <row r="86" spans="4:5">
      <c r="E86" s="227">
        <f>E85+E83</f>
        <v>2800</v>
      </c>
    </row>
  </sheetData>
  <mergeCells count="41">
    <mergeCell ref="B62:E62"/>
    <mergeCell ref="B52:E52"/>
    <mergeCell ref="B54:E54"/>
    <mergeCell ref="B61:E61"/>
    <mergeCell ref="B55:E55"/>
    <mergeCell ref="B56:E56"/>
    <mergeCell ref="B57:E57"/>
    <mergeCell ref="B58:E58"/>
    <mergeCell ref="B59:E59"/>
    <mergeCell ref="B53:E53"/>
    <mergeCell ref="B60:E60"/>
    <mergeCell ref="C51:E51"/>
    <mergeCell ref="C34:E34"/>
    <mergeCell ref="C35:E35"/>
    <mergeCell ref="C36:E36"/>
    <mergeCell ref="B37:E37"/>
    <mergeCell ref="B38:E38"/>
    <mergeCell ref="B39:E39"/>
    <mergeCell ref="C44:E44"/>
    <mergeCell ref="B45:E45"/>
    <mergeCell ref="C46:E46"/>
    <mergeCell ref="C47:E47"/>
    <mergeCell ref="C50:E50"/>
    <mergeCell ref="C31:E31"/>
    <mergeCell ref="B14:E14"/>
    <mergeCell ref="C16:E16"/>
    <mergeCell ref="C19:E19"/>
    <mergeCell ref="C20:E20"/>
    <mergeCell ref="B21:E21"/>
    <mergeCell ref="B25:E25"/>
    <mergeCell ref="B26:E26"/>
    <mergeCell ref="B27:E27"/>
    <mergeCell ref="B28:E28"/>
    <mergeCell ref="B29:E29"/>
    <mergeCell ref="C30:E30"/>
    <mergeCell ref="B13:E13"/>
    <mergeCell ref="A4:E4"/>
    <mergeCell ref="A7:E7"/>
    <mergeCell ref="A8:E8"/>
    <mergeCell ref="A11:E11"/>
    <mergeCell ref="B12:E12"/>
  </mergeCells>
  <hyperlinks>
    <hyperlink ref="F37" r:id="rId1" xr:uid="{886351E0-51A8-482A-AC8B-653F4511A45F}"/>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1017"/>
  <sheetViews>
    <sheetView view="pageBreakPreview" topLeftCell="C15" zoomScaleNormal="100" zoomScaleSheetLayoutView="100" workbookViewId="0">
      <selection activeCell="H21" sqref="H21"/>
    </sheetView>
  </sheetViews>
  <sheetFormatPr defaultColWidth="12.88671875" defaultRowHeight="15" customHeight="1" outlineLevelRow="1"/>
  <cols>
    <col min="1" max="1" width="9.6640625" hidden="1" customWidth="1"/>
    <col min="2" max="2" width="29.88671875" hidden="1" customWidth="1"/>
    <col min="3" max="3" width="5.77734375" customWidth="1"/>
    <col min="4" max="4" width="15.21875" customWidth="1"/>
    <col min="5" max="5" width="17.33203125" customWidth="1"/>
    <col min="6" max="6" width="22.109375" customWidth="1"/>
    <col min="7" max="7" width="22.5546875" customWidth="1"/>
    <col min="8" max="8" width="24.33203125" customWidth="1"/>
    <col min="9" max="9" width="23.109375" customWidth="1"/>
    <col min="10" max="10" width="18" customWidth="1"/>
    <col min="11" max="11" width="29.88671875" bestFit="1" customWidth="1"/>
    <col min="12" max="12" width="10.6640625" bestFit="1" customWidth="1"/>
    <col min="13" max="13" width="5" customWidth="1"/>
    <col min="14" max="16" width="12.44140625" customWidth="1"/>
    <col min="17" max="23" width="10.33203125" customWidth="1"/>
    <col min="24" max="28" width="9.109375" customWidth="1"/>
  </cols>
  <sheetData>
    <row r="1" spans="1:28" s="15" customFormat="1" ht="15" customHeight="1">
      <c r="E1" s="581" t="s">
        <v>31</v>
      </c>
      <c r="F1" s="581"/>
      <c r="G1" s="581"/>
      <c r="H1" s="581"/>
      <c r="I1" s="581"/>
    </row>
    <row r="2" spans="1:28" s="15" customFormat="1" ht="15" customHeight="1">
      <c r="E2" s="582" t="s">
        <v>32</v>
      </c>
      <c r="F2" s="582"/>
      <c r="G2" s="582"/>
      <c r="H2" s="582"/>
      <c r="I2" s="582"/>
    </row>
    <row r="3" spans="1:28" s="15" customFormat="1" ht="15" customHeight="1">
      <c r="E3" s="583" t="s">
        <v>33</v>
      </c>
      <c r="F3" s="583"/>
      <c r="G3" s="583"/>
      <c r="H3" s="583"/>
      <c r="I3" s="583"/>
    </row>
    <row r="4" spans="1:28" s="15" customFormat="1" ht="15" customHeight="1">
      <c r="E4" s="583" t="s">
        <v>34</v>
      </c>
      <c r="F4" s="583"/>
      <c r="G4" s="583"/>
      <c r="H4" s="583"/>
      <c r="I4" s="583"/>
    </row>
    <row r="5" spans="1:28" s="15" customFormat="1" ht="15" customHeight="1"/>
    <row r="6" spans="1:28" s="15" customFormat="1" ht="15" customHeight="1"/>
    <row r="7" spans="1:28" ht="21.75" customHeight="1">
      <c r="C7" s="642" t="s">
        <v>35</v>
      </c>
      <c r="D7" s="643"/>
      <c r="E7" s="643"/>
      <c r="F7" s="643"/>
      <c r="G7" s="643"/>
      <c r="H7" s="643"/>
      <c r="I7" s="643"/>
      <c r="J7" s="17"/>
      <c r="K7" s="18"/>
      <c r="L7" s="19"/>
      <c r="M7" s="19"/>
      <c r="N7" s="19"/>
      <c r="O7" s="19"/>
      <c r="P7" s="19"/>
      <c r="Q7" s="19"/>
      <c r="R7" s="19"/>
      <c r="S7" s="19"/>
      <c r="T7" s="19"/>
      <c r="U7" s="19"/>
      <c r="V7" s="19"/>
      <c r="W7" s="19"/>
      <c r="X7" s="19"/>
      <c r="Y7" s="19"/>
      <c r="Z7" s="19"/>
      <c r="AA7" s="19"/>
      <c r="AB7" s="19"/>
    </row>
    <row r="8" spans="1:28" ht="15.6">
      <c r="C8" s="20"/>
      <c r="D8" s="19"/>
      <c r="E8" s="19"/>
      <c r="F8" s="19"/>
      <c r="G8" s="19"/>
      <c r="H8" s="19"/>
      <c r="I8" s="19"/>
      <c r="J8" s="17"/>
      <c r="K8" s="21"/>
      <c r="L8" s="19"/>
      <c r="M8" s="19"/>
      <c r="N8" s="19"/>
      <c r="O8" s="19"/>
      <c r="P8" s="19"/>
      <c r="Q8" s="19"/>
      <c r="R8" s="19"/>
      <c r="S8" s="19"/>
      <c r="T8" s="19"/>
      <c r="U8" s="19"/>
      <c r="V8" s="19"/>
      <c r="W8" s="19"/>
      <c r="X8" s="19"/>
      <c r="Y8" s="19"/>
      <c r="Z8" s="19"/>
      <c r="AA8" s="19"/>
      <c r="AB8" s="19"/>
    </row>
    <row r="9" spans="1:28" ht="29.4" customHeight="1">
      <c r="A9" s="19"/>
      <c r="B9" s="19"/>
      <c r="C9" s="224" t="s">
        <v>6</v>
      </c>
      <c r="D9" s="660" t="s">
        <v>36</v>
      </c>
      <c r="E9" s="661"/>
      <c r="F9" s="22" t="s">
        <v>37</v>
      </c>
      <c r="G9" s="23" t="s">
        <v>38</v>
      </c>
      <c r="H9" s="23" t="s">
        <v>39</v>
      </c>
      <c r="I9" s="23" t="s">
        <v>40</v>
      </c>
      <c r="J9" s="24"/>
      <c r="K9" s="25"/>
      <c r="L9" s="25"/>
      <c r="M9" s="25"/>
      <c r="N9" s="19"/>
      <c r="O9" s="19"/>
      <c r="P9" s="19"/>
      <c r="Q9" s="19"/>
      <c r="R9" s="19"/>
      <c r="S9" s="19"/>
      <c r="T9" s="19"/>
      <c r="U9" s="19"/>
      <c r="V9" s="19"/>
      <c r="W9" s="19"/>
      <c r="X9" s="19"/>
      <c r="Y9" s="19"/>
      <c r="Z9" s="19"/>
      <c r="AA9" s="19"/>
      <c r="AB9" s="19"/>
    </row>
    <row r="10" spans="1:28" ht="64.8" customHeight="1">
      <c r="A10" s="19"/>
      <c r="B10" s="19"/>
      <c r="C10" s="278"/>
      <c r="D10" s="657"/>
      <c r="E10" s="658"/>
      <c r="F10" s="26" t="s">
        <v>360</v>
      </c>
      <c r="G10" s="26" t="s">
        <v>360</v>
      </c>
      <c r="H10" s="26" t="s">
        <v>325</v>
      </c>
      <c r="I10" s="26" t="s">
        <v>325</v>
      </c>
      <c r="J10" s="24"/>
      <c r="K10" s="27"/>
      <c r="L10" s="25"/>
      <c r="M10" s="25"/>
      <c r="N10" s="19"/>
      <c r="O10" s="19"/>
      <c r="P10" s="19"/>
      <c r="Q10" s="19"/>
      <c r="R10" s="19"/>
      <c r="S10" s="19"/>
      <c r="T10" s="19"/>
      <c r="U10" s="19"/>
      <c r="V10" s="19"/>
      <c r="W10" s="19"/>
      <c r="X10" s="19"/>
      <c r="Y10" s="19"/>
      <c r="Z10" s="19"/>
      <c r="AA10" s="19"/>
      <c r="AB10" s="19"/>
    </row>
    <row r="11" spans="1:28" ht="15.6">
      <c r="A11" s="19"/>
      <c r="B11" s="19"/>
      <c r="C11" s="277" t="s">
        <v>2</v>
      </c>
      <c r="D11" s="659" t="s">
        <v>41</v>
      </c>
      <c r="E11" s="579"/>
      <c r="F11" s="26"/>
      <c r="G11" s="26"/>
      <c r="H11" s="26"/>
      <c r="I11" s="26"/>
      <c r="J11" s="24"/>
      <c r="K11" s="27"/>
      <c r="L11" s="25"/>
      <c r="M11" s="25"/>
      <c r="N11" s="19"/>
      <c r="O11" s="19"/>
      <c r="P11" s="19"/>
      <c r="Q11" s="19"/>
      <c r="R11" s="19"/>
      <c r="S11" s="19"/>
      <c r="T11" s="19"/>
      <c r="U11" s="19"/>
      <c r="V11" s="19"/>
      <c r="W11" s="19"/>
      <c r="X11" s="19"/>
      <c r="Y11" s="19"/>
      <c r="Z11" s="19"/>
      <c r="AA11" s="19"/>
      <c r="AB11" s="19"/>
    </row>
    <row r="12" spans="1:28" ht="15.75" customHeight="1">
      <c r="A12" s="19"/>
      <c r="B12" s="19"/>
      <c r="C12" s="653">
        <v>1</v>
      </c>
      <c r="D12" s="652" t="s">
        <v>42</v>
      </c>
      <c r="E12" s="28" t="s">
        <v>43</v>
      </c>
      <c r="F12" s="23"/>
      <c r="G12" s="29" t="s">
        <v>44</v>
      </c>
      <c r="H12" s="29" t="s">
        <v>44</v>
      </c>
      <c r="I12" s="29" t="s">
        <v>44</v>
      </c>
      <c r="J12" s="24">
        <f>2080/2600</f>
        <v>0.8</v>
      </c>
      <c r="K12" s="25"/>
      <c r="L12" s="25"/>
      <c r="M12" s="25"/>
      <c r="N12" s="19"/>
      <c r="O12" s="19"/>
      <c r="P12" s="19"/>
      <c r="Q12" s="19"/>
      <c r="R12" s="19"/>
      <c r="S12" s="19"/>
      <c r="T12" s="19"/>
      <c r="U12" s="19"/>
      <c r="V12" s="19"/>
      <c r="W12" s="19"/>
      <c r="X12" s="19"/>
      <c r="Y12" s="19"/>
      <c r="Z12" s="19"/>
      <c r="AA12" s="19"/>
      <c r="AB12" s="19"/>
    </row>
    <row r="13" spans="1:28" ht="15.6">
      <c r="A13" s="19"/>
      <c r="B13" s="19"/>
      <c r="C13" s="618"/>
      <c r="D13" s="618"/>
      <c r="E13" s="28" t="s">
        <v>45</v>
      </c>
      <c r="F13" s="29"/>
      <c r="G13" s="30" t="s">
        <v>326</v>
      </c>
      <c r="H13" s="30" t="s">
        <v>326</v>
      </c>
      <c r="I13" s="30" t="s">
        <v>327</v>
      </c>
      <c r="J13" s="24"/>
      <c r="K13" s="25"/>
      <c r="L13" s="25"/>
      <c r="M13" s="25"/>
      <c r="N13" s="19"/>
      <c r="O13" s="19"/>
      <c r="P13" s="19"/>
      <c r="Q13" s="19"/>
      <c r="R13" s="19"/>
      <c r="S13" s="19"/>
      <c r="T13" s="19"/>
      <c r="U13" s="19"/>
      <c r="V13" s="19"/>
      <c r="W13" s="19"/>
      <c r="X13" s="19"/>
      <c r="Y13" s="19"/>
      <c r="Z13" s="19"/>
      <c r="AA13" s="19"/>
      <c r="AB13" s="19"/>
    </row>
    <row r="14" spans="1:28" ht="82.8">
      <c r="A14" s="19"/>
      <c r="B14" s="19"/>
      <c r="C14" s="619"/>
      <c r="D14" s="619"/>
      <c r="E14" s="31" t="s">
        <v>46</v>
      </c>
      <c r="F14" s="32"/>
      <c r="G14" s="321" t="s">
        <v>359</v>
      </c>
      <c r="H14" s="29" t="s">
        <v>30</v>
      </c>
      <c r="I14" s="320" t="s">
        <v>358</v>
      </c>
      <c r="J14" s="24"/>
      <c r="K14" s="27">
        <f>292.2/94.6</f>
        <v>3.0887949260042284</v>
      </c>
      <c r="L14" s="25"/>
      <c r="M14" s="25"/>
      <c r="N14" s="19"/>
      <c r="O14" s="19"/>
      <c r="P14" s="19"/>
      <c r="Q14" s="19"/>
      <c r="R14" s="19"/>
      <c r="S14" s="19"/>
      <c r="T14" s="19"/>
      <c r="U14" s="19"/>
      <c r="V14" s="19"/>
      <c r="W14" s="19"/>
      <c r="X14" s="19"/>
      <c r="Y14" s="19"/>
      <c r="Z14" s="19"/>
      <c r="AA14" s="19"/>
      <c r="AB14" s="19"/>
    </row>
    <row r="15" spans="1:28" ht="31.2">
      <c r="A15" s="19"/>
      <c r="B15" s="19"/>
      <c r="C15" s="653">
        <v>2</v>
      </c>
      <c r="D15" s="653" t="s">
        <v>47</v>
      </c>
      <c r="E15" s="33" t="s">
        <v>48</v>
      </c>
      <c r="F15" s="26" t="s">
        <v>331</v>
      </c>
      <c r="G15" s="26" t="s">
        <v>332</v>
      </c>
      <c r="H15" s="26" t="s">
        <v>332</v>
      </c>
      <c r="I15" s="26" t="s">
        <v>332</v>
      </c>
      <c r="J15" s="34" t="s">
        <v>49</v>
      </c>
      <c r="K15" s="27">
        <f>94.6*3</f>
        <v>283.79999999999995</v>
      </c>
      <c r="L15" s="35"/>
      <c r="M15" s="35"/>
      <c r="N15" s="19"/>
      <c r="O15" s="19"/>
      <c r="P15" s="19"/>
      <c r="Q15" s="19"/>
      <c r="R15" s="19"/>
      <c r="S15" s="19"/>
      <c r="T15" s="19"/>
      <c r="U15" s="19"/>
      <c r="V15" s="19"/>
      <c r="W15" s="19"/>
      <c r="X15" s="19"/>
      <c r="Y15" s="19"/>
      <c r="Z15" s="19"/>
      <c r="AA15" s="19"/>
      <c r="AB15" s="19"/>
    </row>
    <row r="16" spans="1:28" ht="31.2">
      <c r="A16" s="19"/>
      <c r="B16" s="19"/>
      <c r="C16" s="618"/>
      <c r="D16" s="618"/>
      <c r="E16" s="36" t="s">
        <v>330</v>
      </c>
      <c r="F16" s="37">
        <v>2000000</v>
      </c>
      <c r="G16" s="37">
        <v>2000000</v>
      </c>
      <c r="H16" s="37">
        <v>2000000</v>
      </c>
      <c r="I16" s="37">
        <v>2000000</v>
      </c>
      <c r="J16" s="38"/>
      <c r="K16" s="25"/>
      <c r="L16" s="25"/>
      <c r="M16" s="25"/>
      <c r="N16" s="19"/>
      <c r="O16" s="19"/>
      <c r="P16" s="19"/>
      <c r="Q16" s="19"/>
      <c r="R16" s="19"/>
      <c r="S16" s="19"/>
      <c r="T16" s="19"/>
      <c r="U16" s="19"/>
      <c r="V16" s="19"/>
      <c r="W16" s="19"/>
      <c r="X16" s="19"/>
      <c r="Y16" s="19"/>
      <c r="Z16" s="19"/>
      <c r="AA16" s="19"/>
      <c r="AB16" s="19"/>
    </row>
    <row r="17" spans="1:28" ht="33.6" customHeight="1">
      <c r="A17" s="19"/>
      <c r="B17" s="19"/>
      <c r="C17" s="618"/>
      <c r="D17" s="618"/>
      <c r="E17" s="28" t="s">
        <v>50</v>
      </c>
      <c r="F17" s="37" t="s">
        <v>361</v>
      </c>
      <c r="G17" s="37" t="s">
        <v>361</v>
      </c>
      <c r="H17" s="37"/>
      <c r="I17" s="37"/>
      <c r="J17" s="39" t="s">
        <v>51</v>
      </c>
      <c r="K17" s="25">
        <f>292-K15</f>
        <v>8.2000000000000455</v>
      </c>
      <c r="L17" s="25"/>
      <c r="M17" s="25"/>
      <c r="N17" s="19"/>
      <c r="O17" s="19"/>
      <c r="P17" s="19"/>
      <c r="Q17" s="19"/>
      <c r="R17" s="19"/>
      <c r="S17" s="19"/>
      <c r="T17" s="19"/>
      <c r="U17" s="19"/>
      <c r="V17" s="19"/>
      <c r="W17" s="19"/>
      <c r="X17" s="19"/>
      <c r="Y17" s="19"/>
      <c r="Z17" s="19"/>
      <c r="AA17" s="19"/>
      <c r="AB17" s="19"/>
    </row>
    <row r="18" spans="1:28" ht="116.25" hidden="1" customHeight="1">
      <c r="A18" s="19"/>
      <c r="B18" s="19"/>
      <c r="C18" s="619"/>
      <c r="D18" s="619"/>
      <c r="E18" s="28" t="s">
        <v>52</v>
      </c>
      <c r="F18" s="37" t="s">
        <v>188</v>
      </c>
      <c r="G18" s="37" t="s">
        <v>189</v>
      </c>
      <c r="H18" s="37" t="s">
        <v>189</v>
      </c>
      <c r="I18" s="37" t="s">
        <v>190</v>
      </c>
      <c r="J18" s="39" t="s">
        <v>53</v>
      </c>
      <c r="K18" s="25"/>
      <c r="L18" s="25"/>
      <c r="M18" s="25"/>
      <c r="N18" s="19"/>
      <c r="O18" s="19"/>
      <c r="P18" s="19"/>
      <c r="Q18" s="19"/>
      <c r="R18" s="19"/>
      <c r="S18" s="19"/>
      <c r="T18" s="19"/>
      <c r="U18" s="19"/>
      <c r="V18" s="19"/>
      <c r="W18" s="19"/>
      <c r="X18" s="19"/>
      <c r="Y18" s="19"/>
      <c r="Z18" s="19"/>
      <c r="AA18" s="19"/>
      <c r="AB18" s="19"/>
    </row>
    <row r="19" spans="1:28" ht="31.2">
      <c r="A19" s="19"/>
      <c r="B19" s="19"/>
      <c r="C19" s="653">
        <v>3</v>
      </c>
      <c r="D19" s="652" t="s">
        <v>54</v>
      </c>
      <c r="E19" s="40" t="s">
        <v>55</v>
      </c>
      <c r="F19" s="41">
        <v>10855</v>
      </c>
      <c r="G19" s="41">
        <v>4307</v>
      </c>
      <c r="H19" s="41">
        <v>18800</v>
      </c>
      <c r="I19" s="41">
        <v>5000</v>
      </c>
      <c r="J19" s="24"/>
      <c r="K19" s="25"/>
      <c r="L19" s="25"/>
      <c r="M19" s="25"/>
      <c r="N19" s="19"/>
      <c r="O19" s="19"/>
      <c r="P19" s="19"/>
      <c r="Q19" s="19"/>
      <c r="R19" s="19"/>
      <c r="S19" s="19"/>
      <c r="T19" s="19"/>
      <c r="U19" s="19"/>
      <c r="V19" s="19"/>
      <c r="W19" s="19"/>
      <c r="X19" s="19"/>
      <c r="Y19" s="19"/>
      <c r="Z19" s="19"/>
      <c r="AA19" s="19"/>
      <c r="AB19" s="19"/>
    </row>
    <row r="20" spans="1:28" ht="31.2" hidden="1">
      <c r="A20" s="19"/>
      <c r="B20" s="19"/>
      <c r="C20" s="618"/>
      <c r="D20" s="618"/>
      <c r="E20" s="40" t="s">
        <v>56</v>
      </c>
      <c r="F20" s="41">
        <f>+F19</f>
        <v>10855</v>
      </c>
      <c r="G20" s="41">
        <f>+G19</f>
        <v>4307</v>
      </c>
      <c r="H20" s="41">
        <f>H19</f>
        <v>18800</v>
      </c>
      <c r="I20" s="41">
        <f>+I19</f>
        <v>5000</v>
      </c>
      <c r="J20" s="24"/>
      <c r="K20" s="25"/>
      <c r="L20" s="25"/>
      <c r="M20" s="25"/>
      <c r="N20" s="19"/>
      <c r="O20" s="19"/>
      <c r="P20" s="19"/>
      <c r="Q20" s="19"/>
      <c r="R20" s="19"/>
      <c r="S20" s="19"/>
      <c r="T20" s="19"/>
      <c r="U20" s="19"/>
      <c r="V20" s="19"/>
      <c r="W20" s="19"/>
      <c r="X20" s="19"/>
      <c r="Y20" s="19"/>
      <c r="Z20" s="19"/>
      <c r="AA20" s="19"/>
      <c r="AB20" s="19"/>
    </row>
    <row r="21" spans="1:28" ht="31.2">
      <c r="A21" s="19"/>
      <c r="B21" s="19"/>
      <c r="C21" s="618"/>
      <c r="D21" s="618"/>
      <c r="E21" s="42" t="s">
        <v>294</v>
      </c>
      <c r="F21" s="41">
        <f>F20</f>
        <v>10855</v>
      </c>
      <c r="G21" s="41">
        <v>4307</v>
      </c>
      <c r="H21" s="41">
        <f>H20</f>
        <v>18800</v>
      </c>
      <c r="I21" s="41">
        <v>5000</v>
      </c>
      <c r="J21" s="24"/>
      <c r="K21" s="25">
        <f>H37/H19</f>
        <v>4875000</v>
      </c>
      <c r="L21" s="25"/>
      <c r="M21" s="25"/>
      <c r="N21" s="19"/>
      <c r="O21" s="19"/>
      <c r="P21" s="19"/>
      <c r="Q21" s="19"/>
      <c r="R21" s="19"/>
      <c r="S21" s="19"/>
      <c r="T21" s="19"/>
      <c r="U21" s="19"/>
      <c r="V21" s="19"/>
      <c r="W21" s="19"/>
      <c r="X21" s="19"/>
      <c r="Y21" s="19"/>
      <c r="Z21" s="19"/>
      <c r="AA21" s="19"/>
      <c r="AB21" s="19"/>
    </row>
    <row r="22" spans="1:28" ht="31.2" hidden="1">
      <c r="A22" s="19"/>
      <c r="B22" s="19"/>
      <c r="C22" s="618"/>
      <c r="D22" s="618"/>
      <c r="E22" s="42" t="s">
        <v>57</v>
      </c>
      <c r="F22" s="41">
        <f>F19-F21</f>
        <v>0</v>
      </c>
      <c r="G22" s="41">
        <f>G19-G21</f>
        <v>0</v>
      </c>
      <c r="H22" s="41">
        <f>H19-H21</f>
        <v>0</v>
      </c>
      <c r="I22" s="41">
        <f>I19-I21</f>
        <v>0</v>
      </c>
      <c r="J22" s="24"/>
      <c r="K22" s="25"/>
      <c r="L22" s="25"/>
      <c r="M22" s="25"/>
      <c r="N22" s="19"/>
      <c r="O22" s="19"/>
      <c r="P22" s="19"/>
      <c r="Q22" s="19"/>
      <c r="R22" s="19"/>
      <c r="S22" s="19"/>
      <c r="T22" s="19"/>
      <c r="U22" s="19"/>
      <c r="V22" s="19"/>
      <c r="W22" s="19"/>
      <c r="X22" s="19"/>
      <c r="Y22" s="19"/>
      <c r="Z22" s="19"/>
      <c r="AA22" s="19"/>
      <c r="AB22" s="19"/>
    </row>
    <row r="23" spans="1:28" ht="31.2" hidden="1">
      <c r="A23" s="19"/>
      <c r="B23" s="19"/>
      <c r="C23" s="618"/>
      <c r="D23" s="618"/>
      <c r="E23" s="42" t="s">
        <v>197</v>
      </c>
      <c r="F23" s="184">
        <f>F21/F20</f>
        <v>1</v>
      </c>
      <c r="G23" s="184">
        <f>G21/G20</f>
        <v>1</v>
      </c>
      <c r="H23" s="184">
        <f t="shared" ref="H23:I23" si="0">H21/H20</f>
        <v>1</v>
      </c>
      <c r="I23" s="184">
        <f t="shared" si="0"/>
        <v>1</v>
      </c>
      <c r="J23" s="24"/>
      <c r="K23" s="25"/>
      <c r="L23" s="25"/>
      <c r="M23" s="25"/>
      <c r="N23" s="19"/>
      <c r="O23" s="19"/>
      <c r="P23" s="19"/>
      <c r="Q23" s="19"/>
      <c r="R23" s="19"/>
      <c r="S23" s="19"/>
      <c r="T23" s="19"/>
      <c r="U23" s="19"/>
      <c r="V23" s="19"/>
      <c r="W23" s="19"/>
      <c r="X23" s="19"/>
      <c r="Y23" s="19"/>
      <c r="Z23" s="19"/>
      <c r="AA23" s="19"/>
      <c r="AB23" s="19"/>
    </row>
    <row r="24" spans="1:28" ht="15.75" customHeight="1">
      <c r="A24" s="19"/>
      <c r="B24" s="19"/>
      <c r="C24" s="618"/>
      <c r="D24" s="618"/>
      <c r="E24" s="40" t="s">
        <v>58</v>
      </c>
      <c r="F24" s="43">
        <v>67</v>
      </c>
      <c r="G24" s="43">
        <v>130</v>
      </c>
      <c r="H24" s="43">
        <v>150</v>
      </c>
      <c r="I24" s="43">
        <v>50</v>
      </c>
      <c r="J24" s="24"/>
      <c r="K24" s="25"/>
      <c r="L24" s="25"/>
      <c r="M24" s="25"/>
      <c r="N24" s="19"/>
      <c r="O24" s="19"/>
      <c r="P24" s="19"/>
      <c r="Q24" s="19"/>
      <c r="R24" s="19"/>
      <c r="S24" s="19"/>
      <c r="T24" s="19"/>
      <c r="U24" s="19"/>
      <c r="V24" s="19"/>
      <c r="W24" s="19"/>
      <c r="X24" s="19"/>
      <c r="Y24" s="19"/>
      <c r="Z24" s="19"/>
      <c r="AA24" s="19"/>
      <c r="AB24" s="19"/>
    </row>
    <row r="25" spans="1:28" ht="31.2" hidden="1">
      <c r="A25" s="19"/>
      <c r="B25" s="19"/>
      <c r="C25" s="618"/>
      <c r="D25" s="618"/>
      <c r="E25" s="40" t="s">
        <v>59</v>
      </c>
      <c r="F25" s="43">
        <f>F19/F24</f>
        <v>162.01492537313433</v>
      </c>
      <c r="G25" s="44">
        <f>G20/G24</f>
        <v>33.130769230769232</v>
      </c>
      <c r="H25" s="44">
        <f>H19/H24</f>
        <v>125.33333333333333</v>
      </c>
      <c r="I25" s="44">
        <f>I19/I24</f>
        <v>100</v>
      </c>
      <c r="J25" s="24">
        <f>F25/F24</f>
        <v>2.418133214524393</v>
      </c>
      <c r="K25" s="25"/>
      <c r="L25" s="25"/>
      <c r="M25" s="25"/>
      <c r="N25" s="19"/>
      <c r="O25" s="19"/>
      <c r="P25" s="19"/>
      <c r="Q25" s="19"/>
      <c r="R25" s="19"/>
      <c r="S25" s="19"/>
      <c r="T25" s="19"/>
      <c r="U25" s="19"/>
      <c r="V25" s="19"/>
      <c r="W25" s="19"/>
      <c r="X25" s="19"/>
      <c r="Y25" s="19"/>
      <c r="Z25" s="19"/>
      <c r="AA25" s="19"/>
      <c r="AB25" s="19"/>
    </row>
    <row r="26" spans="1:28" ht="31.2">
      <c r="A26" s="19"/>
      <c r="B26" s="19"/>
      <c r="C26" s="618"/>
      <c r="D26" s="618"/>
      <c r="E26" s="40" t="s">
        <v>60</v>
      </c>
      <c r="F26" s="29" t="s">
        <v>61</v>
      </c>
      <c r="G26" s="29" t="s">
        <v>61</v>
      </c>
      <c r="H26" s="29" t="s">
        <v>61</v>
      </c>
      <c r="I26" s="29" t="s">
        <v>61</v>
      </c>
      <c r="J26" s="24"/>
      <c r="K26" s="25"/>
      <c r="L26" s="25"/>
      <c r="M26" s="25"/>
      <c r="N26" s="19"/>
      <c r="O26" s="19"/>
      <c r="P26" s="19"/>
      <c r="Q26" s="19"/>
      <c r="R26" s="19"/>
      <c r="S26" s="19"/>
      <c r="T26" s="19"/>
      <c r="U26" s="19"/>
      <c r="V26" s="19"/>
      <c r="W26" s="19"/>
      <c r="X26" s="19"/>
      <c r="Y26" s="19"/>
      <c r="Z26" s="19"/>
      <c r="AA26" s="19"/>
      <c r="AB26" s="19"/>
    </row>
    <row r="27" spans="1:28" ht="15.6">
      <c r="A27" s="19"/>
      <c r="B27" s="19"/>
      <c r="C27" s="619"/>
      <c r="D27" s="619"/>
      <c r="E27" s="40" t="s">
        <v>62</v>
      </c>
      <c r="F27" s="29" t="s">
        <v>316</v>
      </c>
      <c r="G27" s="29" t="s">
        <v>239</v>
      </c>
      <c r="H27" s="29" t="s">
        <v>239</v>
      </c>
      <c r="I27" s="29" t="s">
        <v>239</v>
      </c>
      <c r="J27" s="24"/>
      <c r="K27" s="25"/>
      <c r="L27" s="25"/>
      <c r="M27" s="25"/>
      <c r="N27" s="19"/>
      <c r="O27" s="19"/>
      <c r="P27" s="19"/>
      <c r="Q27" s="19"/>
      <c r="R27" s="19"/>
      <c r="S27" s="19"/>
      <c r="T27" s="19"/>
      <c r="U27" s="19"/>
      <c r="V27" s="19"/>
      <c r="W27" s="19"/>
      <c r="X27" s="19"/>
      <c r="Y27" s="19"/>
      <c r="Z27" s="19"/>
      <c r="AA27" s="19"/>
      <c r="AB27" s="19"/>
    </row>
    <row r="28" spans="1:28" ht="51.6" customHeight="1">
      <c r="A28" s="19"/>
      <c r="B28" s="19"/>
      <c r="C28" s="653">
        <v>4</v>
      </c>
      <c r="D28" s="652" t="s">
        <v>63</v>
      </c>
      <c r="E28" s="28" t="s">
        <v>196</v>
      </c>
      <c r="F28" s="29" t="s">
        <v>328</v>
      </c>
      <c r="G28" s="29" t="s">
        <v>328</v>
      </c>
      <c r="H28" s="29" t="s">
        <v>328</v>
      </c>
      <c r="I28" s="29" t="s">
        <v>328</v>
      </c>
      <c r="J28" s="24"/>
      <c r="K28" s="25"/>
      <c r="L28" s="25">
        <f>16500*I19</f>
        <v>82500000</v>
      </c>
      <c r="M28" s="25"/>
      <c r="N28" s="19"/>
      <c r="O28" s="19"/>
      <c r="P28" s="19"/>
      <c r="Q28" s="19"/>
      <c r="R28" s="19"/>
      <c r="S28" s="19"/>
      <c r="T28" s="19"/>
      <c r="U28" s="19"/>
      <c r="V28" s="19"/>
      <c r="W28" s="19"/>
      <c r="X28" s="19"/>
      <c r="Y28" s="19"/>
      <c r="Z28" s="19"/>
      <c r="AA28" s="19"/>
      <c r="AB28" s="19"/>
    </row>
    <row r="29" spans="1:28" ht="47.25" customHeight="1">
      <c r="A29" s="19"/>
      <c r="B29" s="19"/>
      <c r="C29" s="618"/>
      <c r="D29" s="618"/>
      <c r="E29" s="28" t="s">
        <v>64</v>
      </c>
      <c r="F29" s="29" t="s">
        <v>65</v>
      </c>
      <c r="G29" s="29" t="s">
        <v>65</v>
      </c>
      <c r="H29" s="29" t="s">
        <v>65</v>
      </c>
      <c r="I29" s="29" t="s">
        <v>65</v>
      </c>
      <c r="J29" s="24"/>
      <c r="K29" s="25">
        <f>F25/F24</f>
        <v>2.418133214524393</v>
      </c>
      <c r="L29" s="25"/>
      <c r="M29" s="25"/>
      <c r="N29" s="19"/>
      <c r="O29" s="19"/>
      <c r="P29" s="19"/>
      <c r="Q29" s="19"/>
      <c r="R29" s="19"/>
      <c r="S29" s="19"/>
      <c r="T29" s="19"/>
      <c r="U29" s="19"/>
      <c r="V29" s="19"/>
      <c r="W29" s="19"/>
      <c r="X29" s="19"/>
      <c r="Y29" s="19"/>
      <c r="Z29" s="19"/>
      <c r="AA29" s="19"/>
      <c r="AB29" s="19"/>
    </row>
    <row r="30" spans="1:28" ht="28.5" customHeight="1">
      <c r="A30" s="19"/>
      <c r="B30" s="19"/>
      <c r="C30" s="653">
        <v>5</v>
      </c>
      <c r="D30" s="652" t="s">
        <v>66</v>
      </c>
      <c r="E30" s="28" t="s">
        <v>67</v>
      </c>
      <c r="F30" s="45"/>
      <c r="G30" s="29" t="s">
        <v>68</v>
      </c>
      <c r="H30" s="29" t="s">
        <v>68</v>
      </c>
      <c r="I30" s="29" t="s">
        <v>68</v>
      </c>
      <c r="J30" s="648" t="s">
        <v>69</v>
      </c>
      <c r="K30" s="25"/>
      <c r="L30" s="25"/>
      <c r="M30" s="25"/>
      <c r="N30" s="19"/>
      <c r="O30" s="19"/>
      <c r="P30" s="19"/>
      <c r="Q30" s="19"/>
      <c r="R30" s="19"/>
      <c r="S30" s="19"/>
      <c r="T30" s="19"/>
      <c r="U30" s="19"/>
      <c r="V30" s="19"/>
      <c r="W30" s="19"/>
      <c r="X30" s="19"/>
      <c r="Y30" s="19"/>
      <c r="Z30" s="19"/>
      <c r="AA30" s="19"/>
      <c r="AB30" s="19"/>
    </row>
    <row r="31" spans="1:28" ht="15.75" customHeight="1">
      <c r="A31" s="19"/>
      <c r="B31" s="19"/>
      <c r="C31" s="618"/>
      <c r="D31" s="618"/>
      <c r="E31" s="28" t="s">
        <v>70</v>
      </c>
      <c r="F31" s="46" t="s">
        <v>71</v>
      </c>
      <c r="G31" s="46" t="s">
        <v>71</v>
      </c>
      <c r="H31" s="46" t="s">
        <v>71</v>
      </c>
      <c r="I31" s="46" t="s">
        <v>71</v>
      </c>
      <c r="J31" s="649"/>
      <c r="K31" s="25"/>
      <c r="L31" s="25"/>
      <c r="M31" s="25"/>
      <c r="N31" s="19"/>
      <c r="O31" s="19"/>
      <c r="P31" s="19"/>
      <c r="Q31" s="19"/>
      <c r="R31" s="19"/>
      <c r="S31" s="19"/>
      <c r="T31" s="19"/>
      <c r="U31" s="19"/>
      <c r="V31" s="19"/>
      <c r="W31" s="19"/>
      <c r="X31" s="19"/>
      <c r="Y31" s="19"/>
      <c r="Z31" s="19"/>
      <c r="AA31" s="19"/>
      <c r="AB31" s="19"/>
    </row>
    <row r="32" spans="1:28" ht="31.2">
      <c r="A32" s="19"/>
      <c r="B32" s="19"/>
      <c r="C32" s="618"/>
      <c r="D32" s="618"/>
      <c r="E32" s="28" t="s">
        <v>72</v>
      </c>
      <c r="F32" s="29" t="s">
        <v>357</v>
      </c>
      <c r="G32" s="29" t="s">
        <v>357</v>
      </c>
      <c r="H32" s="29" t="s">
        <v>357</v>
      </c>
      <c r="I32" s="29" t="s">
        <v>357</v>
      </c>
      <c r="J32" s="649"/>
      <c r="K32" s="25"/>
      <c r="L32" s="25"/>
      <c r="M32" s="25"/>
      <c r="N32" s="19"/>
      <c r="O32" s="19"/>
      <c r="P32" s="19"/>
      <c r="Q32" s="19"/>
      <c r="R32" s="19"/>
      <c r="S32" s="19"/>
      <c r="T32" s="19"/>
      <c r="U32" s="19"/>
      <c r="V32" s="19"/>
      <c r="W32" s="19"/>
      <c r="X32" s="19"/>
      <c r="Y32" s="19"/>
      <c r="Z32" s="19"/>
      <c r="AA32" s="19"/>
      <c r="AB32" s="19"/>
    </row>
    <row r="33" spans="1:28" ht="15.75" customHeight="1">
      <c r="A33" s="19"/>
      <c r="B33" s="19"/>
      <c r="C33" s="618"/>
      <c r="D33" s="618"/>
      <c r="E33" s="28" t="s">
        <v>73</v>
      </c>
      <c r="F33" s="47" t="s">
        <v>74</v>
      </c>
      <c r="G33" s="47" t="s">
        <v>74</v>
      </c>
      <c r="H33" s="47" t="s">
        <v>74</v>
      </c>
      <c r="I33" s="47" t="s">
        <v>74</v>
      </c>
      <c r="J33" s="649"/>
      <c r="K33" s="25"/>
      <c r="L33" s="25"/>
      <c r="M33" s="25"/>
      <c r="N33" s="19"/>
      <c r="O33" s="19"/>
      <c r="P33" s="19"/>
      <c r="Q33" s="19"/>
      <c r="R33" s="19"/>
      <c r="S33" s="19"/>
      <c r="T33" s="19"/>
      <c r="U33" s="19"/>
      <c r="V33" s="19"/>
      <c r="W33" s="19"/>
      <c r="X33" s="19"/>
      <c r="Y33" s="19"/>
      <c r="Z33" s="19"/>
      <c r="AA33" s="19"/>
      <c r="AB33" s="19"/>
    </row>
    <row r="34" spans="1:28" ht="33.75" customHeight="1">
      <c r="A34" s="19"/>
      <c r="B34" s="19"/>
      <c r="C34" s="618"/>
      <c r="D34" s="618"/>
      <c r="E34" s="28" t="s">
        <v>75</v>
      </c>
      <c r="F34" s="48" t="s">
        <v>311</v>
      </c>
      <c r="G34" s="48" t="str">
        <f>F34</f>
        <v>Đất khu công nghiệp</v>
      </c>
      <c r="H34" s="48" t="str">
        <f t="shared" ref="H34:I34" si="1">G34</f>
        <v>Đất khu công nghiệp</v>
      </c>
      <c r="I34" s="48" t="str">
        <f t="shared" si="1"/>
        <v>Đất khu công nghiệp</v>
      </c>
      <c r="J34" s="649"/>
      <c r="K34" s="25"/>
      <c r="L34" s="25"/>
      <c r="M34" s="25"/>
      <c r="N34" s="19"/>
      <c r="O34" s="19"/>
      <c r="P34" s="19"/>
      <c r="Q34" s="19"/>
      <c r="R34" s="19"/>
      <c r="S34" s="19"/>
      <c r="T34" s="19"/>
      <c r="U34" s="19"/>
      <c r="V34" s="19"/>
      <c r="W34" s="19"/>
      <c r="X34" s="19"/>
      <c r="Y34" s="19"/>
      <c r="Z34" s="19"/>
      <c r="AA34" s="19"/>
      <c r="AB34" s="19"/>
    </row>
    <row r="35" spans="1:28" ht="33.75" hidden="1" customHeight="1">
      <c r="A35" s="19"/>
      <c r="B35" s="19"/>
      <c r="C35" s="618"/>
      <c r="D35" s="618"/>
      <c r="E35" s="28" t="s">
        <v>355</v>
      </c>
      <c r="F35" s="48" t="s">
        <v>356</v>
      </c>
      <c r="G35" s="48" t="s">
        <v>356</v>
      </c>
      <c r="H35" s="48" t="s">
        <v>356</v>
      </c>
      <c r="I35" s="48" t="s">
        <v>356</v>
      </c>
      <c r="J35" s="649"/>
      <c r="K35" s="25"/>
      <c r="L35" s="25"/>
      <c r="M35" s="25"/>
      <c r="N35" s="19"/>
      <c r="O35" s="19"/>
      <c r="P35" s="19"/>
      <c r="Q35" s="19"/>
      <c r="R35" s="19"/>
      <c r="S35" s="19"/>
      <c r="T35" s="19"/>
      <c r="U35" s="19"/>
      <c r="V35" s="19"/>
      <c r="W35" s="19"/>
      <c r="X35" s="19"/>
      <c r="Y35" s="19"/>
      <c r="Z35" s="19"/>
      <c r="AA35" s="19"/>
      <c r="AB35" s="19"/>
    </row>
    <row r="36" spans="1:28" ht="15.75" customHeight="1">
      <c r="A36" s="19"/>
      <c r="B36" s="19"/>
      <c r="C36" s="619"/>
      <c r="D36" s="619"/>
      <c r="E36" s="28" t="s">
        <v>76</v>
      </c>
      <c r="F36" s="48" t="s">
        <v>295</v>
      </c>
      <c r="G36" s="48" t="s">
        <v>296</v>
      </c>
      <c r="H36" s="48" t="s">
        <v>296</v>
      </c>
      <c r="I36" s="48" t="s">
        <v>296</v>
      </c>
      <c r="J36" s="649"/>
      <c r="K36" s="25"/>
      <c r="L36" s="25"/>
      <c r="M36" s="25"/>
      <c r="N36" s="19"/>
      <c r="O36" s="19"/>
      <c r="P36" s="19"/>
      <c r="Q36" s="19"/>
      <c r="R36" s="19"/>
      <c r="S36" s="19"/>
      <c r="T36" s="19"/>
      <c r="U36" s="19"/>
      <c r="V36" s="19"/>
      <c r="W36" s="19"/>
      <c r="X36" s="19"/>
      <c r="Y36" s="19"/>
      <c r="Z36" s="19"/>
      <c r="AA36" s="19"/>
      <c r="AB36" s="19"/>
    </row>
    <row r="37" spans="1:28" ht="15.75" customHeight="1">
      <c r="A37" s="19"/>
      <c r="B37" s="19"/>
      <c r="C37" s="23">
        <v>6</v>
      </c>
      <c r="D37" s="646" t="s">
        <v>77</v>
      </c>
      <c r="E37" s="650"/>
      <c r="F37" s="29"/>
      <c r="G37" s="49">
        <v>38000000000</v>
      </c>
      <c r="H37" s="49">
        <v>91650000000</v>
      </c>
      <c r="I37" s="49">
        <v>32500000000</v>
      </c>
      <c r="J37" s="649"/>
      <c r="K37" s="25"/>
      <c r="L37" s="25"/>
      <c r="M37" s="25"/>
      <c r="N37" s="19"/>
      <c r="O37" s="19"/>
      <c r="P37" s="19"/>
      <c r="Q37" s="19"/>
      <c r="R37" s="19"/>
      <c r="S37" s="19"/>
      <c r="T37" s="19"/>
      <c r="U37" s="19"/>
      <c r="V37" s="19"/>
      <c r="W37" s="19"/>
      <c r="X37" s="19"/>
      <c r="Y37" s="19"/>
      <c r="Z37" s="19"/>
      <c r="AA37" s="19"/>
      <c r="AB37" s="19"/>
    </row>
    <row r="38" spans="1:28" ht="32.25" customHeight="1">
      <c r="A38" s="19"/>
      <c r="B38" s="19"/>
      <c r="C38" s="23">
        <v>7</v>
      </c>
      <c r="D38" s="646" t="s">
        <v>78</v>
      </c>
      <c r="E38" s="650"/>
      <c r="F38" s="29"/>
      <c r="G38" s="49">
        <f>G37*0.8</f>
        <v>30400000000</v>
      </c>
      <c r="H38" s="49">
        <f t="shared" ref="H38:I38" si="2">H37*0.7</f>
        <v>64154999999.999992</v>
      </c>
      <c r="I38" s="49">
        <f t="shared" si="2"/>
        <v>22750000000</v>
      </c>
      <c r="J38" s="24"/>
      <c r="K38" s="50">
        <f>G38/G37</f>
        <v>0.8</v>
      </c>
      <c r="L38" s="50">
        <f>H38/H37</f>
        <v>0.7</v>
      </c>
      <c r="M38" s="50">
        <f>I38/I37</f>
        <v>0.7</v>
      </c>
      <c r="N38" s="19"/>
      <c r="O38" s="19"/>
      <c r="P38" s="19"/>
      <c r="Q38" s="19"/>
      <c r="R38" s="19"/>
      <c r="S38" s="19"/>
      <c r="T38" s="19"/>
      <c r="U38" s="19"/>
      <c r="V38" s="19"/>
      <c r="W38" s="19"/>
      <c r="X38" s="19"/>
      <c r="Y38" s="19"/>
      <c r="Z38" s="19"/>
      <c r="AA38" s="19"/>
      <c r="AB38" s="19"/>
    </row>
    <row r="39" spans="1:28" ht="36" customHeight="1">
      <c r="A39" s="19"/>
      <c r="B39" s="19"/>
      <c r="C39" s="651">
        <v>8</v>
      </c>
      <c r="D39" s="652" t="s">
        <v>10</v>
      </c>
      <c r="E39" s="51" t="s">
        <v>79</v>
      </c>
      <c r="F39" s="52"/>
      <c r="G39" s="52" t="s">
        <v>362</v>
      </c>
      <c r="H39" s="52" t="s">
        <v>80</v>
      </c>
      <c r="I39" s="52" t="s">
        <v>297</v>
      </c>
      <c r="J39" s="24"/>
      <c r="K39" s="25"/>
      <c r="L39" s="25"/>
      <c r="M39" s="25"/>
      <c r="N39" s="19"/>
      <c r="O39" s="19"/>
      <c r="P39" s="19"/>
      <c r="Q39" s="19"/>
      <c r="R39" s="19"/>
      <c r="S39" s="19"/>
      <c r="T39" s="19"/>
      <c r="U39" s="19"/>
      <c r="V39" s="19"/>
      <c r="W39" s="19"/>
      <c r="X39" s="19"/>
      <c r="Y39" s="19"/>
      <c r="Z39" s="19"/>
      <c r="AA39" s="19"/>
      <c r="AB39" s="19"/>
    </row>
    <row r="40" spans="1:28" ht="30.75" customHeight="1" outlineLevel="1">
      <c r="A40" s="19"/>
      <c r="B40" s="19"/>
      <c r="C40" s="618"/>
      <c r="D40" s="618"/>
      <c r="E40" s="51" t="s">
        <v>288</v>
      </c>
      <c r="F40" s="53"/>
      <c r="G40" s="299">
        <f>400*5*6898000*0.948/1.1*0.7</f>
        <v>8322750545.454545</v>
      </c>
      <c r="H40" s="300"/>
      <c r="I40" s="299">
        <f>1200*4918000*1.025/1.1*0.75</f>
        <v>4124413636.3636351</v>
      </c>
      <c r="J40" s="24"/>
      <c r="K40" s="25"/>
      <c r="L40" s="25"/>
      <c r="M40" s="25"/>
      <c r="N40" s="19"/>
      <c r="O40" s="19"/>
      <c r="P40" s="19"/>
      <c r="Q40" s="19"/>
      <c r="R40" s="19"/>
      <c r="S40" s="19"/>
      <c r="T40" s="19"/>
      <c r="U40" s="19"/>
      <c r="V40" s="19"/>
      <c r="W40" s="19"/>
      <c r="X40" s="19"/>
      <c r="Y40" s="19"/>
      <c r="Z40" s="19"/>
      <c r="AA40" s="19"/>
      <c r="AB40" s="19"/>
    </row>
    <row r="41" spans="1:28" ht="30.75" customHeight="1" outlineLevel="1">
      <c r="A41" s="19"/>
      <c r="B41" s="19"/>
      <c r="C41" s="618"/>
      <c r="D41" s="618"/>
      <c r="E41" s="51" t="s">
        <v>289</v>
      </c>
      <c r="F41" s="54"/>
      <c r="G41" s="299">
        <f>2068*0.948*2825000/1.1*0.7</f>
        <v>3524379600</v>
      </c>
      <c r="H41" s="300"/>
      <c r="I41" s="299">
        <f>100*9392000*1.062/1.1*0.75</f>
        <v>680066181.81818175</v>
      </c>
      <c r="J41" s="55"/>
      <c r="K41" s="25"/>
      <c r="L41" s="25"/>
      <c r="M41" s="25"/>
      <c r="N41" s="19"/>
      <c r="O41" s="19"/>
      <c r="P41" s="19"/>
      <c r="Q41" s="19"/>
      <c r="R41" s="19"/>
      <c r="S41" s="19"/>
      <c r="T41" s="19"/>
      <c r="U41" s="19"/>
      <c r="V41" s="19"/>
      <c r="W41" s="19"/>
      <c r="X41" s="19"/>
      <c r="Y41" s="19"/>
      <c r="Z41" s="19"/>
      <c r="AA41" s="19"/>
      <c r="AB41" s="19"/>
    </row>
    <row r="42" spans="1:28" ht="30.75" customHeight="1" outlineLevel="1">
      <c r="A42" s="19"/>
      <c r="B42" s="19"/>
      <c r="C42" s="618"/>
      <c r="D42" s="618"/>
      <c r="E42" s="51" t="s">
        <v>329</v>
      </c>
      <c r="F42" s="56"/>
      <c r="G42" s="299"/>
      <c r="H42" s="300"/>
      <c r="I42" s="299">
        <f>500*2613000*1.025/1.1*0.75</f>
        <v>913065340.90909088</v>
      </c>
      <c r="J42" s="24"/>
      <c r="K42" s="25"/>
      <c r="L42" s="25"/>
      <c r="M42" s="25"/>
      <c r="N42" s="19"/>
      <c r="O42" s="19"/>
      <c r="P42" s="19"/>
      <c r="Q42" s="19"/>
      <c r="R42" s="19"/>
      <c r="S42" s="19"/>
      <c r="T42" s="19"/>
      <c r="U42" s="19"/>
      <c r="V42" s="19"/>
      <c r="W42" s="19"/>
      <c r="X42" s="19"/>
      <c r="Y42" s="19"/>
      <c r="Z42" s="19"/>
      <c r="AA42" s="19"/>
      <c r="AB42" s="19"/>
    </row>
    <row r="43" spans="1:28" ht="30.75" customHeight="1" outlineLevel="1">
      <c r="A43" s="19"/>
      <c r="B43" s="19"/>
      <c r="C43" s="618"/>
      <c r="D43" s="618"/>
      <c r="E43" s="51" t="s">
        <v>323</v>
      </c>
      <c r="F43" s="57"/>
      <c r="G43" s="299"/>
      <c r="H43" s="300"/>
      <c r="I43" s="299">
        <f>100*2613000*1.025/1.1*0.75</f>
        <v>182613068.18181816</v>
      </c>
      <c r="J43" s="58"/>
      <c r="K43" s="25"/>
      <c r="L43" s="25"/>
      <c r="M43" s="25"/>
      <c r="N43" s="19"/>
      <c r="O43" s="19"/>
      <c r="P43" s="19"/>
      <c r="Q43" s="19"/>
      <c r="R43" s="19"/>
      <c r="S43" s="19"/>
      <c r="T43" s="19"/>
      <c r="U43" s="19"/>
      <c r="V43" s="19"/>
      <c r="W43" s="19"/>
      <c r="X43" s="19"/>
      <c r="Y43" s="19"/>
      <c r="Z43" s="19"/>
      <c r="AA43" s="19"/>
      <c r="AB43" s="19"/>
    </row>
    <row r="44" spans="1:28" ht="30.75" customHeight="1" outlineLevel="1">
      <c r="A44" s="19"/>
      <c r="B44" s="19"/>
      <c r="C44" s="619"/>
      <c r="D44" s="619"/>
      <c r="E44" s="51" t="s">
        <v>81</v>
      </c>
      <c r="F44" s="59"/>
      <c r="G44" s="299">
        <f>SUM(G40:G43)</f>
        <v>11847130145.454544</v>
      </c>
      <c r="H44" s="299">
        <f t="shared" ref="H44:I44" si="3">SUM(H40:H43)</f>
        <v>0</v>
      </c>
      <c r="I44" s="299">
        <f t="shared" si="3"/>
        <v>5900158227.2727261</v>
      </c>
      <c r="J44" s="24"/>
      <c r="K44" s="25"/>
      <c r="L44" s="25"/>
      <c r="M44" s="25"/>
      <c r="N44" s="19"/>
      <c r="O44" s="19"/>
      <c r="P44" s="19"/>
      <c r="Q44" s="19"/>
      <c r="R44" s="19"/>
      <c r="S44" s="19"/>
      <c r="T44" s="19"/>
      <c r="U44" s="19"/>
      <c r="V44" s="19"/>
      <c r="W44" s="19"/>
      <c r="X44" s="19"/>
      <c r="Y44" s="19"/>
      <c r="Z44" s="19"/>
      <c r="AA44" s="19"/>
      <c r="AB44" s="19"/>
    </row>
    <row r="45" spans="1:28" ht="39.6" customHeight="1">
      <c r="A45" s="19"/>
      <c r="B45" s="19"/>
      <c r="C45" s="29">
        <v>9</v>
      </c>
      <c r="D45" s="40" t="s">
        <v>82</v>
      </c>
      <c r="E45" s="42" t="s">
        <v>83</v>
      </c>
      <c r="F45" s="60"/>
      <c r="G45" s="60">
        <f>G38-G44</f>
        <v>18552869854.545456</v>
      </c>
      <c r="H45" s="60">
        <f>H38-H44</f>
        <v>64154999999.999992</v>
      </c>
      <c r="I45" s="60">
        <f>I38-I44</f>
        <v>16849841772.727274</v>
      </c>
      <c r="J45" s="61"/>
      <c r="K45" s="62"/>
      <c r="L45" s="62"/>
      <c r="M45" s="62"/>
      <c r="N45" s="20"/>
      <c r="O45" s="20"/>
      <c r="P45" s="20"/>
      <c r="Q45" s="20"/>
      <c r="R45" s="20"/>
      <c r="S45" s="20"/>
      <c r="T45" s="20"/>
      <c r="U45" s="20"/>
      <c r="V45" s="20"/>
      <c r="W45" s="20"/>
      <c r="X45" s="19"/>
      <c r="Y45" s="19"/>
      <c r="Z45" s="19"/>
      <c r="AA45" s="19"/>
      <c r="AB45" s="19"/>
    </row>
    <row r="46" spans="1:28" ht="31.5" customHeight="1">
      <c r="A46" s="19"/>
      <c r="B46" s="19"/>
      <c r="C46" s="653">
        <v>10</v>
      </c>
      <c r="D46" s="653" t="s">
        <v>84</v>
      </c>
      <c r="E46" s="63" t="s">
        <v>85</v>
      </c>
      <c r="F46" s="29" t="s">
        <v>363</v>
      </c>
      <c r="G46" s="29" t="str">
        <f>F46</f>
        <v>Tháng 02/2025</v>
      </c>
      <c r="H46" s="29" t="str">
        <f t="shared" ref="H46:I46" si="4">G46</f>
        <v>Tháng 02/2025</v>
      </c>
      <c r="I46" s="29" t="str">
        <f t="shared" si="4"/>
        <v>Tháng 02/2025</v>
      </c>
      <c r="J46" s="648" t="s">
        <v>86</v>
      </c>
      <c r="K46" s="25"/>
      <c r="L46" s="25"/>
      <c r="M46" s="25"/>
      <c r="N46" s="19"/>
      <c r="O46" s="19"/>
      <c r="P46" s="19"/>
      <c r="Q46" s="19"/>
      <c r="R46" s="19"/>
      <c r="S46" s="19"/>
      <c r="T46" s="19"/>
      <c r="U46" s="19"/>
      <c r="V46" s="19"/>
      <c r="W46" s="19"/>
      <c r="X46" s="19"/>
      <c r="Y46" s="19"/>
      <c r="Z46" s="19"/>
      <c r="AA46" s="19"/>
      <c r="AB46" s="19"/>
    </row>
    <row r="47" spans="1:28" ht="31.5" customHeight="1">
      <c r="A47" s="19"/>
      <c r="B47" s="19"/>
      <c r="C47" s="618"/>
      <c r="D47" s="654"/>
      <c r="E47" s="63" t="s">
        <v>87</v>
      </c>
      <c r="F47" s="29"/>
      <c r="G47" s="64">
        <v>0</v>
      </c>
      <c r="H47" s="64">
        <v>0</v>
      </c>
      <c r="I47" s="64">
        <v>0</v>
      </c>
      <c r="J47" s="649"/>
      <c r="K47" s="25"/>
      <c r="L47" s="25"/>
      <c r="M47" s="25"/>
      <c r="N47" s="19"/>
      <c r="O47" s="19"/>
      <c r="P47" s="19"/>
      <c r="Q47" s="19"/>
      <c r="R47" s="19"/>
      <c r="S47" s="19"/>
      <c r="T47" s="19"/>
      <c r="U47" s="19"/>
      <c r="V47" s="19"/>
      <c r="W47" s="19"/>
      <c r="X47" s="19"/>
      <c r="Y47" s="19"/>
      <c r="Z47" s="19"/>
      <c r="AA47" s="19"/>
      <c r="AB47" s="19"/>
    </row>
    <row r="48" spans="1:28" ht="42.75" customHeight="1">
      <c r="A48" s="19"/>
      <c r="B48" s="19"/>
      <c r="C48" s="618"/>
      <c r="D48" s="654"/>
      <c r="E48" s="65" t="s">
        <v>88</v>
      </c>
      <c r="F48" s="29"/>
      <c r="G48" s="49">
        <f>G45*(1+G47)</f>
        <v>18552869854.545456</v>
      </c>
      <c r="H48" s="49">
        <f>H45*(1+H47)</f>
        <v>64154999999.999992</v>
      </c>
      <c r="I48" s="49">
        <f>I45*(1+I47)</f>
        <v>16849841772.727274</v>
      </c>
      <c r="J48" s="649"/>
      <c r="K48" s="66">
        <f>H48/H19</f>
        <v>3412499.9999999995</v>
      </c>
      <c r="L48" s="25"/>
      <c r="M48" s="25"/>
      <c r="N48" s="19"/>
      <c r="O48" s="19"/>
      <c r="P48" s="19"/>
      <c r="Q48" s="19"/>
      <c r="R48" s="19"/>
      <c r="S48" s="19"/>
      <c r="T48" s="19"/>
      <c r="U48" s="19"/>
      <c r="V48" s="19"/>
      <c r="W48" s="19"/>
      <c r="X48" s="19"/>
      <c r="Y48" s="19"/>
      <c r="Z48" s="19"/>
      <c r="AA48" s="19"/>
      <c r="AB48" s="19"/>
    </row>
    <row r="49" spans="1:28" ht="42.75" hidden="1" customHeight="1">
      <c r="A49" s="19"/>
      <c r="B49" s="19"/>
      <c r="C49" s="618"/>
      <c r="D49" s="655"/>
      <c r="E49" s="40" t="s">
        <v>89</v>
      </c>
      <c r="F49" s="67"/>
      <c r="G49" s="67"/>
      <c r="H49" s="67"/>
      <c r="I49" s="67"/>
      <c r="J49" s="649"/>
      <c r="K49" s="68">
        <f>K48*0.7</f>
        <v>2388749.9999999995</v>
      </c>
      <c r="L49" s="25"/>
      <c r="M49" s="25"/>
      <c r="N49" s="19"/>
      <c r="O49" s="19"/>
      <c r="P49" s="19"/>
      <c r="Q49" s="19"/>
      <c r="R49" s="19"/>
      <c r="S49" s="19"/>
      <c r="T49" s="19"/>
      <c r="U49" s="19"/>
      <c r="V49" s="19"/>
      <c r="W49" s="19"/>
      <c r="X49" s="19"/>
      <c r="Y49" s="19"/>
      <c r="Z49" s="19"/>
      <c r="AA49" s="19"/>
      <c r="AB49" s="19"/>
    </row>
    <row r="50" spans="1:28" ht="42.75" hidden="1" customHeight="1">
      <c r="A50" s="19"/>
      <c r="B50" s="19"/>
      <c r="C50" s="618"/>
      <c r="D50" s="655"/>
      <c r="E50" s="40" t="s">
        <v>90</v>
      </c>
      <c r="F50" s="67">
        <f>F49*F22</f>
        <v>0</v>
      </c>
      <c r="G50" s="67">
        <f>G49*G22</f>
        <v>0</v>
      </c>
      <c r="H50" s="67">
        <f>H49*H22</f>
        <v>0</v>
      </c>
      <c r="I50" s="67">
        <f>I49*I22</f>
        <v>0</v>
      </c>
      <c r="J50" s="649"/>
      <c r="K50" s="69">
        <f>K49*F19</f>
        <v>25929881249.999996</v>
      </c>
      <c r="L50" s="25"/>
      <c r="M50" s="25"/>
      <c r="N50" s="19"/>
      <c r="O50" s="19"/>
      <c r="P50" s="19"/>
      <c r="Q50" s="19"/>
      <c r="R50" s="19"/>
      <c r="S50" s="19"/>
      <c r="T50" s="19"/>
      <c r="U50" s="19"/>
      <c r="V50" s="19"/>
      <c r="W50" s="19"/>
      <c r="X50" s="19"/>
      <c r="Y50" s="19"/>
      <c r="Z50" s="19"/>
      <c r="AA50" s="19"/>
      <c r="AB50" s="19"/>
    </row>
    <row r="51" spans="1:28" ht="42.75" hidden="1" customHeight="1">
      <c r="A51" s="19"/>
      <c r="B51" s="19"/>
      <c r="C51" s="618"/>
      <c r="D51" s="655"/>
      <c r="E51" s="40" t="s">
        <v>91</v>
      </c>
      <c r="F51" s="67"/>
      <c r="G51" s="70">
        <f>G48-G50</f>
        <v>18552869854.545456</v>
      </c>
      <c r="H51" s="70">
        <f>H48-H50</f>
        <v>64154999999.999992</v>
      </c>
      <c r="I51" s="70">
        <f>I48-I50</f>
        <v>16849841772.727274</v>
      </c>
      <c r="J51" s="649"/>
      <c r="K51" s="25"/>
      <c r="L51" s="25"/>
      <c r="M51" s="25"/>
      <c r="N51" s="19"/>
      <c r="O51" s="19"/>
      <c r="P51" s="19"/>
      <c r="Q51" s="19"/>
      <c r="R51" s="19"/>
      <c r="S51" s="19"/>
      <c r="T51" s="19"/>
      <c r="U51" s="19"/>
      <c r="V51" s="19"/>
      <c r="W51" s="19"/>
      <c r="X51" s="19"/>
      <c r="Y51" s="19"/>
      <c r="Z51" s="19"/>
      <c r="AA51" s="19"/>
      <c r="AB51" s="19"/>
    </row>
    <row r="52" spans="1:28" ht="50.25" customHeight="1">
      <c r="A52" s="19"/>
      <c r="B52" s="19"/>
      <c r="C52" s="619"/>
      <c r="D52" s="656"/>
      <c r="E52" s="71" t="s">
        <v>92</v>
      </c>
      <c r="F52" s="72"/>
      <c r="G52" s="49">
        <f>G51/G21</f>
        <v>4307608.5104586612</v>
      </c>
      <c r="H52" s="49">
        <f>H51/H21</f>
        <v>3412499.9999999995</v>
      </c>
      <c r="I52" s="49">
        <f>I51/I21</f>
        <v>3369968.354545455</v>
      </c>
      <c r="J52" s="649"/>
      <c r="K52" s="25"/>
      <c r="L52" s="25"/>
      <c r="M52" s="25"/>
      <c r="N52" s="19"/>
      <c r="O52" s="19"/>
      <c r="P52" s="19"/>
      <c r="Q52" s="19"/>
      <c r="R52" s="19"/>
      <c r="S52" s="19"/>
      <c r="T52" s="19"/>
      <c r="U52" s="19"/>
      <c r="V52" s="19"/>
      <c r="W52" s="19"/>
      <c r="X52" s="19"/>
      <c r="Y52" s="19"/>
      <c r="Z52" s="19"/>
      <c r="AA52" s="19"/>
      <c r="AB52" s="19"/>
    </row>
    <row r="53" spans="1:28" ht="24.75" customHeight="1">
      <c r="A53" s="19"/>
      <c r="B53" s="19"/>
      <c r="C53" s="73" t="s">
        <v>3</v>
      </c>
      <c r="D53" s="644" t="s">
        <v>93</v>
      </c>
      <c r="E53" s="647"/>
      <c r="F53" s="29"/>
      <c r="G53" s="49"/>
      <c r="H53" s="49"/>
      <c r="I53" s="49"/>
      <c r="J53" s="24"/>
      <c r="K53" s="25"/>
      <c r="L53" s="25"/>
      <c r="M53" s="25"/>
      <c r="N53" s="19"/>
      <c r="O53" s="19"/>
      <c r="P53" s="19"/>
      <c r="Q53" s="19"/>
      <c r="R53" s="19"/>
      <c r="S53" s="19"/>
      <c r="T53" s="19"/>
      <c r="U53" s="19"/>
      <c r="V53" s="19"/>
      <c r="W53" s="19"/>
      <c r="X53" s="19"/>
      <c r="Y53" s="19"/>
      <c r="Z53" s="19"/>
      <c r="AA53" s="19"/>
      <c r="AB53" s="19"/>
    </row>
    <row r="54" spans="1:28" ht="18.75" customHeight="1">
      <c r="A54" s="19"/>
      <c r="B54" s="19"/>
      <c r="C54" s="73">
        <v>1</v>
      </c>
      <c r="D54" s="646" t="str">
        <f>D87</f>
        <v>Các yếu tố liên quan đến giao dịch</v>
      </c>
      <c r="E54" s="629"/>
      <c r="F54" s="29"/>
      <c r="G54" s="74"/>
      <c r="H54" s="74"/>
      <c r="I54" s="74"/>
      <c r="J54" s="24"/>
      <c r="K54" s="25">
        <f>G37/338</f>
        <v>112426035.50295858</v>
      </c>
      <c r="L54" s="25"/>
      <c r="M54" s="25"/>
      <c r="N54" s="19"/>
      <c r="O54" s="19"/>
      <c r="P54" s="19"/>
      <c r="Q54" s="19"/>
      <c r="R54" s="19"/>
      <c r="S54" s="19"/>
      <c r="T54" s="19"/>
      <c r="U54" s="19"/>
      <c r="V54" s="19"/>
      <c r="W54" s="19"/>
      <c r="X54" s="19"/>
      <c r="Y54" s="19"/>
      <c r="Z54" s="19"/>
      <c r="AA54" s="19"/>
      <c r="AB54" s="19"/>
    </row>
    <row r="55" spans="1:28" ht="18.75" customHeight="1">
      <c r="A55" s="19"/>
      <c r="B55" s="19"/>
      <c r="C55" s="47" t="s">
        <v>94</v>
      </c>
      <c r="D55" s="645" t="str">
        <f>D88</f>
        <v>Tính chất giao dịch</v>
      </c>
      <c r="E55" s="641"/>
      <c r="F55" s="29"/>
      <c r="G55" s="74" t="str">
        <f>IF(G89=0%,"Tương đồng",IF(G89&gt;0%,"Lợi thế hơn","Kém lợi thế hơn"))</f>
        <v>Tương đồng</v>
      </c>
      <c r="H55" s="74" t="str">
        <f>IF(H89=0%,"Tương đồng",IF(H89&gt;0%,"Lợi thế hơn","Kém lợi thế hơn"))</f>
        <v>Tương đồng</v>
      </c>
      <c r="I55" s="74" t="str">
        <f>IF(I89=0%,"Tương đồng",IF(I89&gt;0%,"Lợi thế hơn","Kém lợi thế hơn"))</f>
        <v>Tương đồng</v>
      </c>
      <c r="J55" s="24"/>
      <c r="K55" s="25"/>
      <c r="L55" s="25"/>
      <c r="M55" s="25"/>
      <c r="N55" s="19"/>
      <c r="O55" s="19"/>
      <c r="P55" s="19"/>
      <c r="Q55" s="19"/>
      <c r="R55" s="19"/>
      <c r="S55" s="19"/>
      <c r="T55" s="19"/>
      <c r="U55" s="19"/>
      <c r="V55" s="19"/>
      <c r="W55" s="19"/>
      <c r="X55" s="19"/>
      <c r="Y55" s="19"/>
      <c r="Z55" s="19"/>
      <c r="AA55" s="19"/>
      <c r="AB55" s="19"/>
    </row>
    <row r="56" spans="1:28" ht="18.75" customHeight="1">
      <c r="A56" s="19"/>
      <c r="B56" s="19"/>
      <c r="C56" s="47" t="s">
        <v>95</v>
      </c>
      <c r="D56" s="645" t="str">
        <f>D92</f>
        <v>Điều kiện thanh toán</v>
      </c>
      <c r="E56" s="641"/>
      <c r="F56" s="29"/>
      <c r="G56" s="74" t="str">
        <f>IF(G93=0%,"Tương đồng",IF(G93&gt;0%,"Lợi thế hơn","Kém lợi thế hơn"))</f>
        <v>Tương đồng</v>
      </c>
      <c r="H56" s="74" t="str">
        <f>IF(H93=0%,"Tương đồng",IF(H93&gt;0%,"Lợi thế hơn","Kém lợi thế hơn"))</f>
        <v>Tương đồng</v>
      </c>
      <c r="I56" s="74" t="str">
        <f>IF(I93=0%,"Tương đồng",IF(I93&gt;0%,"Lợi thế hơn","Kém lợi thế hơn"))</f>
        <v>Tương đồng</v>
      </c>
      <c r="J56" s="24"/>
      <c r="K56" s="25"/>
      <c r="L56" s="25"/>
      <c r="M56" s="25"/>
      <c r="N56" s="19"/>
      <c r="O56" s="19"/>
      <c r="P56" s="19"/>
      <c r="Q56" s="19"/>
      <c r="R56" s="19"/>
      <c r="S56" s="19"/>
      <c r="T56" s="19"/>
      <c r="U56" s="19"/>
      <c r="V56" s="19"/>
      <c r="W56" s="19"/>
      <c r="X56" s="19"/>
      <c r="Y56" s="19"/>
      <c r="Z56" s="19"/>
      <c r="AA56" s="19"/>
      <c r="AB56" s="19"/>
    </row>
    <row r="57" spans="1:28" ht="18.75" customHeight="1">
      <c r="A57" s="19"/>
      <c r="B57" s="19"/>
      <c r="C57" s="47" t="s">
        <v>96</v>
      </c>
      <c r="D57" s="645" t="str">
        <f>D96</f>
        <v>Tình trạng pháp lý</v>
      </c>
      <c r="E57" s="641"/>
      <c r="F57" s="29"/>
      <c r="G57" s="74" t="str">
        <f>IF(G97=0%,"Tương đồng",IF(G97&gt;0%,"Lợi thế hơn","Kém lợi thế hơn"))</f>
        <v>Tương đồng</v>
      </c>
      <c r="H57" s="74" t="str">
        <f>IF(H97=0%,"Tương đồng",IF(H97&gt;0%,"Lợi thế hơn","Kém lợi thế hơn"))</f>
        <v>Tương đồng</v>
      </c>
      <c r="I57" s="74" t="str">
        <f>IF(I97=0%,"Tương đồng",IF(I97&gt;0%,"Lợi thế hơn","Kém lợi thế hơn"))</f>
        <v>Tương đồng</v>
      </c>
      <c r="J57" s="24"/>
      <c r="K57" s="25"/>
      <c r="L57" s="25"/>
      <c r="M57" s="25"/>
      <c r="N57" s="19"/>
      <c r="O57" s="19"/>
      <c r="P57" s="19"/>
      <c r="Q57" s="19"/>
      <c r="R57" s="19"/>
      <c r="S57" s="19"/>
      <c r="T57" s="19"/>
      <c r="U57" s="19"/>
      <c r="V57" s="19"/>
      <c r="W57" s="19"/>
      <c r="X57" s="19"/>
      <c r="Y57" s="19"/>
      <c r="Z57" s="19"/>
      <c r="AA57" s="19"/>
      <c r="AB57" s="19"/>
    </row>
    <row r="58" spans="1:28" ht="18.75" customHeight="1">
      <c r="A58" s="19"/>
      <c r="B58" s="19"/>
      <c r="C58" s="47" t="s">
        <v>97</v>
      </c>
      <c r="D58" s="645" t="str">
        <f>D100</f>
        <v>Mục đích sử dụng đất</v>
      </c>
      <c r="E58" s="641"/>
      <c r="F58" s="29"/>
      <c r="G58" s="74" t="str">
        <f>IF(G101=0%,"Tương đồng",IF(G101&gt;0%,"Lợi thế hơn","Kém lợi thế hơn"))</f>
        <v>Tương đồng</v>
      </c>
      <c r="H58" s="74" t="str">
        <f>IF(H101=0%,"Tương đồng",IF(H101&gt;0%,"Lợi thế hơn","Kém lợi thế hơn"))</f>
        <v>Tương đồng</v>
      </c>
      <c r="I58" s="74" t="str">
        <f>IF(I101=0%,"Tương đồng",IF(I101&gt;0%,"Lợi thế hơn","Kém lợi thế hơn"))</f>
        <v>Tương đồng</v>
      </c>
      <c r="J58" s="24"/>
      <c r="K58" s="25"/>
      <c r="L58" s="25"/>
      <c r="M58" s="25"/>
      <c r="N58" s="19"/>
      <c r="O58" s="19"/>
      <c r="P58" s="19"/>
      <c r="Q58" s="19"/>
      <c r="R58" s="19"/>
      <c r="S58" s="19"/>
      <c r="T58" s="19"/>
      <c r="U58" s="19"/>
      <c r="V58" s="19"/>
      <c r="W58" s="19"/>
      <c r="X58" s="19"/>
      <c r="Y58" s="19"/>
      <c r="Z58" s="19"/>
      <c r="AA58" s="19"/>
      <c r="AB58" s="19"/>
    </row>
    <row r="59" spans="1:28" ht="18.75" customHeight="1">
      <c r="A59" s="19"/>
      <c r="B59" s="19"/>
      <c r="C59" s="47" t="s">
        <v>98</v>
      </c>
      <c r="D59" s="645" t="str">
        <f>D104</f>
        <v>Thời hạn sử dụng đất</v>
      </c>
      <c r="E59" s="641"/>
      <c r="F59" s="29"/>
      <c r="G59" s="74" t="str">
        <f>IF(G105=0%,"Tương đồng",IF(G105&lt;0%,"Lợi thế hơn","Kém lợi thế hơn"))</f>
        <v>Lợi thế hơn</v>
      </c>
      <c r="H59" s="74" t="str">
        <f t="shared" ref="H59:I59" si="5">IF(H105=0%,"Tương đồng",IF(H105&lt;0%,"Lợi thế hơn","Kém lợi thế hơn"))</f>
        <v>Lợi thế hơn</v>
      </c>
      <c r="I59" s="74" t="str">
        <f t="shared" si="5"/>
        <v>Lợi thế hơn</v>
      </c>
      <c r="J59" s="24"/>
      <c r="K59" s="25"/>
      <c r="L59" s="25"/>
      <c r="M59" s="25"/>
      <c r="N59" s="19"/>
      <c r="O59" s="19"/>
      <c r="P59" s="19"/>
      <c r="Q59" s="19"/>
      <c r="R59" s="19"/>
      <c r="S59" s="19"/>
      <c r="T59" s="19"/>
      <c r="U59" s="19"/>
      <c r="V59" s="19"/>
      <c r="W59" s="19"/>
      <c r="X59" s="19"/>
      <c r="Y59" s="19"/>
      <c r="Z59" s="19"/>
      <c r="AA59" s="19"/>
      <c r="AB59" s="19"/>
    </row>
    <row r="60" spans="1:28" ht="20.25" customHeight="1">
      <c r="A60" s="19"/>
      <c r="B60" s="19"/>
      <c r="C60" s="73">
        <v>2</v>
      </c>
      <c r="D60" s="646" t="str">
        <f>D108</f>
        <v>Các yếu tố về đặc điểm của thửa đất</v>
      </c>
      <c r="E60" s="629"/>
      <c r="F60" s="52"/>
      <c r="G60" s="75"/>
      <c r="H60" s="75"/>
      <c r="I60" s="75"/>
      <c r="J60" s="24"/>
      <c r="K60" s="25" t="s">
        <v>99</v>
      </c>
      <c r="L60" s="25"/>
      <c r="M60" s="25"/>
      <c r="N60" s="19"/>
      <c r="O60" s="19"/>
      <c r="P60" s="19"/>
      <c r="Q60" s="19"/>
      <c r="R60" s="19"/>
      <c r="S60" s="19"/>
      <c r="T60" s="19"/>
      <c r="U60" s="19"/>
      <c r="V60" s="19"/>
      <c r="W60" s="19"/>
      <c r="X60" s="19"/>
      <c r="Y60" s="19"/>
      <c r="Z60" s="19"/>
      <c r="AA60" s="19"/>
      <c r="AB60" s="19"/>
    </row>
    <row r="61" spans="1:28" ht="20.25" customHeight="1">
      <c r="A61" s="19"/>
      <c r="B61" s="19"/>
      <c r="C61" s="47" t="s">
        <v>23</v>
      </c>
      <c r="D61" s="645" t="str">
        <f>D113</f>
        <v>Giao thông</v>
      </c>
      <c r="E61" s="641"/>
      <c r="F61" s="29"/>
      <c r="G61" s="74" t="str">
        <f>IF(G114=0%,"Tương đồng",IF(G114&gt;0%,"Lợi thế hơn","Kém lợi thế hơn"))</f>
        <v>Tương đồng</v>
      </c>
      <c r="H61" s="74" t="str">
        <f>IF(H114=0%,"Tương đồng",IF(H114&gt;0%,"Lợi thế hơn","Kém lợi thế hơn"))</f>
        <v>Tương đồng</v>
      </c>
      <c r="I61" s="74" t="str">
        <f>IF(I114=0%,"Tương đồng",IF(I114&gt;0%,"Lợi thế hơn","Kém lợi thế hơn"))</f>
        <v>Tương đồng</v>
      </c>
      <c r="J61" s="24"/>
      <c r="K61" s="25" t="s">
        <v>100</v>
      </c>
      <c r="L61" s="25"/>
      <c r="M61" s="25"/>
      <c r="N61" s="19"/>
      <c r="O61" s="19"/>
      <c r="P61" s="19"/>
      <c r="Q61" s="19"/>
      <c r="R61" s="19"/>
      <c r="S61" s="19"/>
      <c r="T61" s="19"/>
      <c r="U61" s="19"/>
      <c r="V61" s="19"/>
      <c r="W61" s="19"/>
      <c r="X61" s="19"/>
      <c r="Y61" s="19"/>
      <c r="Z61" s="19"/>
      <c r="AA61" s="19"/>
      <c r="AB61" s="19"/>
    </row>
    <row r="62" spans="1:28" ht="20.25" customHeight="1">
      <c r="A62" s="19"/>
      <c r="B62" s="19"/>
      <c r="C62" s="47" t="s">
        <v>101</v>
      </c>
      <c r="D62" s="645" t="str">
        <f>D117</f>
        <v>Giao thông</v>
      </c>
      <c r="E62" s="641"/>
      <c r="F62" s="29"/>
      <c r="G62" s="74" t="str">
        <f>IF(G118=0%,"Tương đồng",IF(G118&lt;0%,"Lợi thế hơn","Kém lợi thế hơn"))</f>
        <v>Lợi thế hơn</v>
      </c>
      <c r="H62" s="74" t="str">
        <f t="shared" ref="H62:I62" si="6">IF(H118=0%,"Tương đồng",IF(H118&lt;0%,"Lợi thế hơn","Kém lợi thế hơn"))</f>
        <v>Lợi thế hơn</v>
      </c>
      <c r="I62" s="74" t="str">
        <f t="shared" si="6"/>
        <v>Lợi thế hơn</v>
      </c>
      <c r="J62" s="24"/>
      <c r="K62" s="25"/>
      <c r="L62" s="25"/>
      <c r="M62" s="25"/>
      <c r="N62" s="19"/>
      <c r="O62" s="19"/>
      <c r="P62" s="19"/>
      <c r="Q62" s="19"/>
      <c r="R62" s="19"/>
      <c r="S62" s="19"/>
      <c r="T62" s="19"/>
      <c r="U62" s="19"/>
      <c r="V62" s="19"/>
      <c r="W62" s="19"/>
      <c r="X62" s="19"/>
      <c r="Y62" s="19"/>
      <c r="Z62" s="19"/>
      <c r="AA62" s="19"/>
      <c r="AB62" s="19"/>
    </row>
    <row r="63" spans="1:28" ht="20.25" customHeight="1">
      <c r="A63" s="19"/>
      <c r="B63" s="19"/>
      <c r="C63" s="47" t="s">
        <v>103</v>
      </c>
      <c r="D63" s="640" t="str">
        <f>D121</f>
        <v>Quy mô diện tích</v>
      </c>
      <c r="E63" s="641"/>
      <c r="F63" s="29"/>
      <c r="G63" s="74" t="s">
        <v>104</v>
      </c>
      <c r="H63" s="74" t="s">
        <v>104</v>
      </c>
      <c r="I63" s="74" t="str">
        <f>IF(I122=0%,"Tương đồng",IF(I122&gt;0%,"Lợi thế hơn","Kém lợi thế hơn"))</f>
        <v>Kém lợi thế hơn</v>
      </c>
      <c r="J63" s="24"/>
      <c r="K63" s="25"/>
      <c r="L63" s="25"/>
      <c r="M63" s="25"/>
      <c r="N63" s="19"/>
      <c r="O63" s="19"/>
      <c r="P63" s="19"/>
      <c r="Q63" s="19"/>
      <c r="R63" s="19"/>
      <c r="S63" s="19"/>
      <c r="T63" s="19"/>
      <c r="U63" s="19"/>
      <c r="V63" s="19"/>
      <c r="W63" s="19"/>
      <c r="X63" s="19"/>
      <c r="Y63" s="19"/>
      <c r="Z63" s="19"/>
      <c r="AA63" s="19"/>
      <c r="AB63" s="19"/>
    </row>
    <row r="64" spans="1:28" ht="20.25" customHeight="1">
      <c r="A64" s="19"/>
      <c r="B64" s="19"/>
      <c r="C64" s="47" t="s">
        <v>105</v>
      </c>
      <c r="D64" s="640" t="str">
        <f>D125</f>
        <v>Tỷ lệ đất ở/ tổng diện tích</v>
      </c>
      <c r="E64" s="641"/>
      <c r="F64" s="29"/>
      <c r="G64" s="74" t="str">
        <f>IF(G126=0%,"Tương đồng",IF(G126&gt;0%,"Lợi thế hơn","Kém lợi thế hơn"))</f>
        <v>Tương đồng</v>
      </c>
      <c r="H64" s="74" t="str">
        <f>IF(H126=0%,"Tương đồng",IF(H126&gt;0%,"Lợi thế hơn","Kém lợi thế hơn"))</f>
        <v>Tương đồng</v>
      </c>
      <c r="I64" s="74" t="str">
        <f>IF(I126=0%,"Tương đồng",IF(I126&gt;0%,"Lợi thế hơn","Kém lợi thế hơn"))</f>
        <v>Tương đồng</v>
      </c>
      <c r="J64" s="24"/>
      <c r="K64" s="25"/>
      <c r="L64" s="25"/>
      <c r="M64" s="25"/>
      <c r="N64" s="19"/>
      <c r="O64" s="19"/>
      <c r="P64" s="19"/>
      <c r="Q64" s="19"/>
      <c r="R64" s="19"/>
      <c r="S64" s="19"/>
      <c r="T64" s="19"/>
      <c r="U64" s="19"/>
      <c r="V64" s="19"/>
      <c r="W64" s="19"/>
      <c r="X64" s="19"/>
      <c r="Y64" s="19"/>
      <c r="Z64" s="19"/>
      <c r="AA64" s="19"/>
      <c r="AB64" s="19"/>
    </row>
    <row r="65" spans="1:28" ht="20.25" customHeight="1">
      <c r="A65" s="19"/>
      <c r="B65" s="19"/>
      <c r="C65" s="47" t="s">
        <v>106</v>
      </c>
      <c r="D65" s="640" t="str">
        <f>D129</f>
        <v>Độ rộng mặt tiền</v>
      </c>
      <c r="E65" s="641"/>
      <c r="F65" s="29"/>
      <c r="G65" s="74" t="s">
        <v>102</v>
      </c>
      <c r="H65" s="74" t="s">
        <v>102</v>
      </c>
      <c r="I65" s="74" t="s">
        <v>102</v>
      </c>
      <c r="J65" s="24"/>
      <c r="K65" s="25"/>
      <c r="L65" s="25"/>
      <c r="M65" s="25"/>
      <c r="N65" s="19"/>
      <c r="O65" s="19"/>
      <c r="P65" s="19"/>
      <c r="Q65" s="19"/>
      <c r="R65" s="19"/>
      <c r="S65" s="19"/>
      <c r="T65" s="19"/>
      <c r="U65" s="19"/>
      <c r="V65" s="19"/>
      <c r="W65" s="19"/>
      <c r="X65" s="19"/>
      <c r="Y65" s="19"/>
      <c r="Z65" s="19"/>
      <c r="AA65" s="19"/>
      <c r="AB65" s="19"/>
    </row>
    <row r="66" spans="1:28" ht="20.25" customHeight="1">
      <c r="A66" s="19"/>
      <c r="B66" s="19"/>
      <c r="C66" s="47" t="s">
        <v>107</v>
      </c>
      <c r="D66" s="640" t="str">
        <f>D133</f>
        <v>Hình dáng thửa đất</v>
      </c>
      <c r="E66" s="641"/>
      <c r="F66" s="29"/>
      <c r="G66" s="76" t="str">
        <f>IF(G135=0%,"Tương đồng",IF(G135&gt;0%,"Lợi thế hơn","Kém lợi thế hơn"))</f>
        <v>Tương đồng</v>
      </c>
      <c r="H66" s="76" t="s">
        <v>104</v>
      </c>
      <c r="I66" s="76" t="str">
        <f>IF(I135=0%,"Tương đồng",IF(I135&gt;0%,"Lợi thế hơn","Kém lợi thế hơn"))</f>
        <v>Tương đồng</v>
      </c>
      <c r="J66" s="24"/>
      <c r="K66" s="25"/>
      <c r="L66" s="25"/>
      <c r="M66" s="25"/>
      <c r="N66" s="19"/>
      <c r="O66" s="19"/>
      <c r="P66" s="19"/>
      <c r="Q66" s="19"/>
      <c r="R66" s="19"/>
      <c r="S66" s="19"/>
      <c r="T66" s="19"/>
      <c r="U66" s="19"/>
      <c r="V66" s="19"/>
      <c r="W66" s="19"/>
      <c r="X66" s="19"/>
      <c r="Y66" s="19"/>
      <c r="Z66" s="19"/>
      <c r="AA66" s="19"/>
      <c r="AB66" s="19"/>
    </row>
    <row r="67" spans="1:28" ht="20.25" customHeight="1">
      <c r="A67" s="19"/>
      <c r="B67" s="19"/>
      <c r="C67" s="47" t="s">
        <v>108</v>
      </c>
      <c r="D67" s="640" t="s">
        <v>109</v>
      </c>
      <c r="E67" s="641"/>
      <c r="F67" s="77"/>
      <c r="G67" s="76" t="str">
        <f>IF(G139=0%,"Tương đồng",IF(G139&gt;0%,"Lợi thế hơn","Kém lợi thế hơn"))</f>
        <v>Tương đồng</v>
      </c>
      <c r="H67" s="76" t="str">
        <f>IF(H139=0%,"Tương đồng",IF(H139&gt;0%,"Lợi thế hơn","Kém lợi thế hơn"))</f>
        <v>Tương đồng</v>
      </c>
      <c r="I67" s="76" t="str">
        <f>IF(I139=0%,"Tương đồng",IF(I139&gt;0%,"Lợi thế hơn","Kém lợi thế hơn"))</f>
        <v>Tương đồng</v>
      </c>
      <c r="J67" s="24"/>
      <c r="K67" s="25"/>
      <c r="L67" s="25"/>
      <c r="M67" s="25"/>
      <c r="N67" s="19"/>
      <c r="O67" s="19"/>
      <c r="P67" s="19"/>
      <c r="Q67" s="19"/>
      <c r="R67" s="19"/>
      <c r="S67" s="19"/>
      <c r="T67" s="19"/>
      <c r="U67" s="19"/>
      <c r="V67" s="19"/>
      <c r="W67" s="19"/>
      <c r="X67" s="19"/>
      <c r="Y67" s="19"/>
      <c r="Z67" s="19"/>
      <c r="AA67" s="19"/>
      <c r="AB67" s="19"/>
    </row>
    <row r="68" spans="1:28" ht="20.25" customHeight="1">
      <c r="A68" s="19"/>
      <c r="B68" s="19"/>
      <c r="C68" s="47" t="s">
        <v>110</v>
      </c>
      <c r="D68" s="640" t="str">
        <f>D142</f>
        <v>Số mặt thoáng</v>
      </c>
      <c r="E68" s="641"/>
      <c r="F68" s="77"/>
      <c r="G68" s="76" t="str">
        <f>IF(G143=0%,"Tương đồng",IF(G143&gt;0%,"Lợi thế hơn","Kém lợi thế hơn"))</f>
        <v>Lợi thế hơn</v>
      </c>
      <c r="H68" s="76" t="str">
        <f>IF(H143=0%,"Tương đồng",IF(H143&gt;0%,"Lợi thế hơn","Kém lợi thế hơn"))</f>
        <v>Lợi thế hơn</v>
      </c>
      <c r="I68" s="76" t="str">
        <f>IF(I143=0%,"Tương đồng",IF(I143&gt;0%,"Lợi thế hơn","Kém lợi thế hơn"))</f>
        <v>Lợi thế hơn</v>
      </c>
      <c r="J68" s="24"/>
      <c r="K68" s="25"/>
      <c r="L68" s="25"/>
      <c r="M68" s="25"/>
      <c r="N68" s="19"/>
      <c r="O68" s="19"/>
      <c r="P68" s="19"/>
      <c r="Q68" s="19"/>
      <c r="R68" s="19"/>
      <c r="S68" s="19"/>
      <c r="T68" s="19"/>
      <c r="U68" s="19"/>
      <c r="V68" s="19"/>
      <c r="W68" s="19"/>
      <c r="X68" s="19"/>
      <c r="Y68" s="19"/>
      <c r="Z68" s="19"/>
      <c r="AA68" s="19"/>
      <c r="AB68" s="19"/>
    </row>
    <row r="69" spans="1:28" ht="24.75" customHeight="1">
      <c r="A69" s="19"/>
      <c r="B69" s="19"/>
      <c r="C69" s="73">
        <v>3</v>
      </c>
      <c r="D69" s="644" t="str">
        <f>D146</f>
        <v>Các yếu tố ảnh hưởng khác</v>
      </c>
      <c r="E69" s="641"/>
      <c r="F69" s="77"/>
      <c r="G69" s="78"/>
      <c r="H69" s="78"/>
      <c r="I69" s="78"/>
      <c r="J69" s="24"/>
      <c r="K69" s="25"/>
      <c r="L69" s="25"/>
      <c r="M69" s="25"/>
      <c r="N69" s="19"/>
      <c r="O69" s="19"/>
      <c r="P69" s="19"/>
      <c r="Q69" s="19"/>
      <c r="R69" s="19"/>
      <c r="S69" s="19"/>
      <c r="T69" s="19"/>
      <c r="U69" s="19"/>
      <c r="V69" s="19"/>
      <c r="W69" s="19"/>
      <c r="X69" s="19"/>
      <c r="Y69" s="19"/>
      <c r="Z69" s="19"/>
      <c r="AA69" s="19"/>
      <c r="AB69" s="19"/>
    </row>
    <row r="70" spans="1:28" ht="33" customHeight="1">
      <c r="A70" s="19"/>
      <c r="B70" s="19"/>
      <c r="C70" s="47" t="s">
        <v>24</v>
      </c>
      <c r="D70" s="640" t="str">
        <f>D147</f>
        <v>Cơ sở hạ tầng kỹ thuật</v>
      </c>
      <c r="E70" s="641"/>
      <c r="F70" s="29"/>
      <c r="G70" s="79" t="str">
        <f>IF(G148=0%,"Tương đồng",IF(G148&gt;0%,"Lợi thế hơn","Kém lợi thế hơn"))</f>
        <v>Tương đồng</v>
      </c>
      <c r="H70" s="79" t="str">
        <f>IF(H148=0%,"Tương đồng",IF(H148&gt;0%,"Lợi thế hơn","Kém lợi thế hơn"))</f>
        <v>Tương đồng</v>
      </c>
      <c r="I70" s="79" t="str">
        <f>IF(I148=0%,"Tương đồng",IF(I148&gt;0%,"Lợi thế hơn","Kém lợi thế hơn"))</f>
        <v>Tương đồng</v>
      </c>
      <c r="J70" s="24"/>
      <c r="K70" s="25"/>
      <c r="L70" s="25"/>
      <c r="M70" s="25"/>
      <c r="N70" s="19"/>
      <c r="O70" s="19"/>
      <c r="P70" s="19"/>
      <c r="Q70" s="19"/>
      <c r="R70" s="19"/>
      <c r="S70" s="19"/>
      <c r="T70" s="19"/>
      <c r="U70" s="19"/>
      <c r="V70" s="19"/>
      <c r="W70" s="19"/>
      <c r="X70" s="19"/>
      <c r="Y70" s="19"/>
      <c r="Z70" s="19"/>
      <c r="AA70" s="19"/>
      <c r="AB70" s="19"/>
    </row>
    <row r="71" spans="1:28" ht="27.75" customHeight="1">
      <c r="A71" s="19"/>
      <c r="B71" s="19"/>
      <c r="C71" s="47" t="s">
        <v>25</v>
      </c>
      <c r="D71" s="640" t="str">
        <f>D151</f>
        <v>Cảnh quan môi trường, an ninh trật tự</v>
      </c>
      <c r="E71" s="641"/>
      <c r="F71" s="29"/>
      <c r="G71" s="74" t="str">
        <f>IF(G152=0%,"Tương đồng",IF(G152&gt;0%,"Lợi thế hơn","Kém lợi thế hơn"))</f>
        <v>Tương đồng</v>
      </c>
      <c r="H71" s="74" t="str">
        <f>IF(H152=0%,"Tương đồng",IF(H152&gt;0%,"Lợi thế hơn","Kém lợi thế hơn"))</f>
        <v>Tương đồng</v>
      </c>
      <c r="I71" s="74" t="str">
        <f>IF(I152=0%,"Tương đồng",IF(I152&gt;0%,"Lợi thế hơn","Kém lợi thế hơn"))</f>
        <v>Tương đồng</v>
      </c>
      <c r="J71" s="24"/>
      <c r="K71" s="25"/>
      <c r="L71" s="25"/>
      <c r="M71" s="25"/>
      <c r="N71" s="19"/>
      <c r="O71" s="19"/>
      <c r="P71" s="19"/>
      <c r="Q71" s="19"/>
      <c r="R71" s="19"/>
      <c r="S71" s="19"/>
      <c r="T71" s="19"/>
      <c r="U71" s="19"/>
      <c r="V71" s="19"/>
      <c r="W71" s="19"/>
      <c r="X71" s="19"/>
      <c r="Y71" s="19"/>
      <c r="Z71" s="19"/>
      <c r="AA71" s="19"/>
      <c r="AB71" s="19"/>
    </row>
    <row r="72" spans="1:28" ht="21" customHeight="1">
      <c r="A72" s="19"/>
      <c r="B72" s="19"/>
      <c r="C72" s="80"/>
      <c r="D72" s="81"/>
      <c r="E72" s="82"/>
      <c r="F72" s="83"/>
      <c r="G72" s="84"/>
      <c r="H72" s="84"/>
      <c r="I72" s="84"/>
      <c r="J72" s="85"/>
      <c r="K72" s="19"/>
      <c r="L72" s="19"/>
      <c r="M72" s="19"/>
      <c r="N72" s="19"/>
      <c r="O72" s="19"/>
      <c r="P72" s="19"/>
      <c r="Q72" s="19"/>
      <c r="R72" s="19"/>
      <c r="S72" s="19"/>
      <c r="T72" s="19"/>
      <c r="U72" s="19"/>
      <c r="V72" s="19"/>
      <c r="W72" s="19"/>
      <c r="X72" s="19"/>
      <c r="Y72" s="19"/>
      <c r="Z72" s="19"/>
      <c r="AA72" s="19"/>
      <c r="AB72" s="19"/>
    </row>
    <row r="73" spans="1:28" s="15" customFormat="1" ht="15" customHeight="1">
      <c r="E73" s="581" t="s">
        <v>31</v>
      </c>
      <c r="F73" s="581"/>
      <c r="G73" s="581"/>
      <c r="H73" s="581"/>
      <c r="I73" s="581"/>
    </row>
    <row r="74" spans="1:28" s="15" customFormat="1" ht="15" customHeight="1">
      <c r="E74" s="582" t="s">
        <v>32</v>
      </c>
      <c r="F74" s="582"/>
      <c r="G74" s="582"/>
      <c r="H74" s="582"/>
      <c r="I74" s="582"/>
    </row>
    <row r="75" spans="1:28" s="15" customFormat="1" ht="15" customHeight="1">
      <c r="E75" s="583" t="s">
        <v>33</v>
      </c>
      <c r="F75" s="583"/>
      <c r="G75" s="583"/>
      <c r="H75" s="583"/>
      <c r="I75" s="583"/>
    </row>
    <row r="76" spans="1:28" s="15" customFormat="1" ht="15" customHeight="1">
      <c r="E76" s="583" t="s">
        <v>34</v>
      </c>
      <c r="F76" s="583"/>
      <c r="G76" s="583"/>
      <c r="H76" s="583"/>
      <c r="I76" s="583"/>
    </row>
    <row r="77" spans="1:28" s="15" customFormat="1" ht="15" customHeight="1"/>
    <row r="78" spans="1:28" s="15" customFormat="1" ht="15" customHeight="1"/>
    <row r="79" spans="1:28" ht="15.75" customHeight="1">
      <c r="A79" s="19"/>
      <c r="B79" s="19"/>
      <c r="C79" s="80"/>
      <c r="D79" s="86"/>
      <c r="E79" s="25"/>
      <c r="F79" s="83"/>
      <c r="G79" s="84"/>
      <c r="H79" s="84"/>
      <c r="I79" s="84"/>
      <c r="J79" s="85"/>
      <c r="K79" s="19"/>
      <c r="L79" s="19"/>
      <c r="M79" s="19"/>
      <c r="N79" s="19"/>
      <c r="O79" s="19"/>
      <c r="P79" s="19"/>
      <c r="Q79" s="19"/>
      <c r="R79" s="19"/>
      <c r="S79" s="19"/>
      <c r="T79" s="19"/>
      <c r="U79" s="19"/>
      <c r="V79" s="19"/>
      <c r="W79" s="19"/>
      <c r="X79" s="19"/>
      <c r="Y79" s="19"/>
      <c r="Z79" s="19"/>
      <c r="AA79" s="19"/>
      <c r="AB79" s="19"/>
    </row>
    <row r="80" spans="1:28" ht="29.25" customHeight="1">
      <c r="A80" s="19"/>
      <c r="B80" s="19"/>
      <c r="C80" s="642" t="s">
        <v>111</v>
      </c>
      <c r="D80" s="643"/>
      <c r="E80" s="643"/>
      <c r="F80" s="643"/>
      <c r="G80" s="643"/>
      <c r="H80" s="643"/>
      <c r="I80" s="643"/>
      <c r="J80" s="85"/>
      <c r="K80" s="19"/>
      <c r="L80" s="19"/>
      <c r="M80" s="19"/>
      <c r="N80" s="19"/>
      <c r="O80" s="19"/>
      <c r="P80" s="19"/>
      <c r="Q80" s="19"/>
      <c r="R80" s="19"/>
      <c r="S80" s="19"/>
      <c r="T80" s="19"/>
      <c r="U80" s="19"/>
      <c r="V80" s="19"/>
      <c r="W80" s="19"/>
      <c r="X80" s="19"/>
      <c r="Y80" s="19"/>
      <c r="Z80" s="19"/>
      <c r="AA80" s="19"/>
      <c r="AB80" s="19"/>
    </row>
    <row r="81" spans="1:28" ht="15.75" customHeight="1">
      <c r="A81" s="19"/>
      <c r="B81" s="19"/>
      <c r="C81" s="20"/>
      <c r="D81" s="20"/>
      <c r="E81" s="20"/>
      <c r="F81" s="20"/>
      <c r="G81" s="20"/>
      <c r="H81" s="20"/>
      <c r="I81" s="20"/>
      <c r="J81" s="85"/>
      <c r="K81" s="19"/>
      <c r="L81" s="19"/>
      <c r="M81" s="19"/>
      <c r="N81" s="19"/>
      <c r="O81" s="19"/>
      <c r="P81" s="19"/>
      <c r="Q81" s="19"/>
      <c r="R81" s="19"/>
      <c r="S81" s="19"/>
      <c r="T81" s="19"/>
      <c r="U81" s="19"/>
      <c r="V81" s="19"/>
      <c r="W81" s="19"/>
      <c r="X81" s="19"/>
      <c r="Y81" s="19"/>
      <c r="Z81" s="19"/>
      <c r="AA81" s="19"/>
      <c r="AB81" s="19"/>
    </row>
    <row r="82" spans="1:28" ht="15.75" customHeight="1">
      <c r="A82" s="19"/>
      <c r="B82" s="19"/>
      <c r="C82" s="633" t="s">
        <v>6</v>
      </c>
      <c r="D82" s="634" t="s">
        <v>112</v>
      </c>
      <c r="E82" s="634"/>
      <c r="F82" s="636" t="s">
        <v>37</v>
      </c>
      <c r="G82" s="638" t="s">
        <v>113</v>
      </c>
      <c r="H82" s="578"/>
      <c r="I82" s="579"/>
      <c r="J82" s="85"/>
      <c r="K82" s="19"/>
      <c r="L82" s="19"/>
      <c r="M82" s="19"/>
      <c r="N82" s="19"/>
      <c r="O82" s="19"/>
      <c r="P82" s="19"/>
      <c r="Q82" s="19"/>
      <c r="R82" s="19"/>
      <c r="S82" s="19"/>
      <c r="T82" s="19"/>
      <c r="U82" s="19"/>
      <c r="V82" s="19"/>
      <c r="W82" s="19"/>
      <c r="X82" s="19"/>
      <c r="Y82" s="19"/>
      <c r="Z82" s="19"/>
      <c r="AA82" s="19"/>
      <c r="AB82" s="19"/>
    </row>
    <row r="83" spans="1:28" ht="15.75" customHeight="1">
      <c r="A83" s="19"/>
      <c r="B83" s="19"/>
      <c r="C83" s="619"/>
      <c r="D83" s="635"/>
      <c r="E83" s="635"/>
      <c r="F83" s="637"/>
      <c r="G83" s="87" t="s">
        <v>38</v>
      </c>
      <c r="H83" s="87" t="s">
        <v>39</v>
      </c>
      <c r="I83" s="87" t="s">
        <v>40</v>
      </c>
      <c r="J83" s="85"/>
      <c r="K83" s="19"/>
      <c r="L83" s="19"/>
      <c r="M83" s="19"/>
      <c r="N83" s="19"/>
      <c r="O83" s="19"/>
      <c r="P83" s="19"/>
      <c r="Q83" s="19"/>
      <c r="R83" s="19"/>
      <c r="S83" s="19"/>
      <c r="T83" s="19"/>
      <c r="U83" s="19"/>
      <c r="V83" s="19"/>
      <c r="W83" s="19"/>
      <c r="X83" s="19"/>
      <c r="Y83" s="19"/>
      <c r="Z83" s="19"/>
      <c r="AA83" s="19"/>
      <c r="AB83" s="19"/>
    </row>
    <row r="84" spans="1:28" ht="34.5" customHeight="1">
      <c r="A84" s="19"/>
      <c r="B84" s="19"/>
      <c r="C84" s="87" t="s">
        <v>1</v>
      </c>
      <c r="D84" s="639" t="s">
        <v>114</v>
      </c>
      <c r="E84" s="579"/>
      <c r="F84" s="88"/>
      <c r="G84" s="89">
        <f>G48</f>
        <v>18552869854.545456</v>
      </c>
      <c r="H84" s="89">
        <f>H48</f>
        <v>64154999999.999992</v>
      </c>
      <c r="I84" s="89">
        <f>I48</f>
        <v>16849841772.727274</v>
      </c>
      <c r="J84" s="85"/>
      <c r="K84" s="19"/>
      <c r="L84" s="19"/>
      <c r="M84" s="19"/>
      <c r="N84" s="19"/>
      <c r="O84" s="19"/>
      <c r="P84" s="19"/>
      <c r="Q84" s="19"/>
      <c r="R84" s="19"/>
      <c r="S84" s="19"/>
      <c r="T84" s="19"/>
      <c r="U84" s="19"/>
      <c r="V84" s="19"/>
      <c r="W84" s="19"/>
      <c r="X84" s="19"/>
      <c r="Y84" s="19"/>
      <c r="Z84" s="19"/>
      <c r="AA84" s="19"/>
      <c r="AB84" s="19"/>
    </row>
    <row r="85" spans="1:28" ht="34.5" customHeight="1">
      <c r="A85" s="19"/>
      <c r="B85" s="19"/>
      <c r="C85" s="87" t="s">
        <v>5</v>
      </c>
      <c r="D85" s="590" t="s">
        <v>115</v>
      </c>
      <c r="E85" s="579"/>
      <c r="F85" s="88"/>
      <c r="G85" s="89">
        <f>G52</f>
        <v>4307608.5104586612</v>
      </c>
      <c r="H85" s="89">
        <f>H52</f>
        <v>3412499.9999999995</v>
      </c>
      <c r="I85" s="89">
        <f>I52</f>
        <v>3369968.354545455</v>
      </c>
      <c r="J85" s="85"/>
      <c r="K85" s="19"/>
      <c r="L85" s="19"/>
      <c r="M85" s="19"/>
      <c r="N85" s="19"/>
      <c r="O85" s="19"/>
      <c r="P85" s="19"/>
      <c r="Q85" s="19"/>
      <c r="R85" s="19"/>
      <c r="S85" s="19"/>
      <c r="T85" s="19"/>
      <c r="U85" s="19"/>
      <c r="V85" s="19"/>
      <c r="W85" s="19"/>
      <c r="X85" s="19"/>
      <c r="Y85" s="19"/>
      <c r="Z85" s="19"/>
      <c r="AA85" s="19"/>
      <c r="AB85" s="19"/>
    </row>
    <row r="86" spans="1:28" ht="15.75" customHeight="1">
      <c r="A86" s="19"/>
      <c r="B86" s="19"/>
      <c r="C86" s="87" t="s">
        <v>20</v>
      </c>
      <c r="D86" s="590" t="s">
        <v>116</v>
      </c>
      <c r="E86" s="579"/>
      <c r="F86" s="88"/>
      <c r="G86" s="89"/>
      <c r="H86" s="89"/>
      <c r="I86" s="89"/>
      <c r="J86" s="85"/>
      <c r="K86" s="19"/>
      <c r="L86" s="19"/>
      <c r="M86" s="19"/>
      <c r="N86" s="19"/>
      <c r="O86" s="19"/>
      <c r="P86" s="19"/>
      <c r="Q86" s="19"/>
      <c r="R86" s="19"/>
      <c r="S86" s="19"/>
      <c r="T86" s="19"/>
      <c r="U86" s="19"/>
      <c r="V86" s="19"/>
      <c r="W86" s="19"/>
      <c r="X86" s="19"/>
      <c r="Y86" s="19"/>
      <c r="Z86" s="19"/>
      <c r="AA86" s="19"/>
      <c r="AB86" s="19"/>
    </row>
    <row r="87" spans="1:28" ht="15.75" customHeight="1">
      <c r="A87" s="19"/>
      <c r="B87" s="19"/>
      <c r="C87" s="87">
        <v>1</v>
      </c>
      <c r="D87" s="590" t="s">
        <v>66</v>
      </c>
      <c r="E87" s="579"/>
      <c r="F87" s="90"/>
      <c r="G87" s="91"/>
      <c r="H87" s="91"/>
      <c r="I87" s="91"/>
      <c r="J87" s="85"/>
      <c r="K87" s="19"/>
      <c r="L87" s="19"/>
      <c r="M87" s="19"/>
      <c r="N87" s="19"/>
      <c r="O87" s="19"/>
      <c r="P87" s="19"/>
      <c r="Q87" s="19"/>
      <c r="R87" s="19"/>
      <c r="S87" s="19"/>
      <c r="T87" s="19"/>
      <c r="U87" s="19"/>
      <c r="V87" s="19"/>
      <c r="W87" s="19"/>
      <c r="X87" s="19"/>
      <c r="Y87" s="19"/>
      <c r="Z87" s="19"/>
      <c r="AA87" s="19"/>
      <c r="AB87" s="19"/>
    </row>
    <row r="88" spans="1:28" ht="15.75" customHeight="1">
      <c r="A88" s="19"/>
      <c r="B88" s="19"/>
      <c r="C88" s="617" t="s">
        <v>94</v>
      </c>
      <c r="D88" s="613" t="str">
        <f>E31</f>
        <v>Tính chất giao dịch</v>
      </c>
      <c r="E88" s="614"/>
      <c r="F88" s="92" t="str">
        <f>F31</f>
        <v>Giao dịch bình thường</v>
      </c>
      <c r="G88" s="92" t="str">
        <f>G31</f>
        <v>Giao dịch bình thường</v>
      </c>
      <c r="H88" s="92" t="str">
        <f>H31</f>
        <v>Giao dịch bình thường</v>
      </c>
      <c r="I88" s="92" t="str">
        <f>I31</f>
        <v>Giao dịch bình thường</v>
      </c>
      <c r="J88" s="85"/>
      <c r="K88" s="19"/>
      <c r="L88" s="19"/>
      <c r="M88" s="19"/>
      <c r="N88" s="19"/>
      <c r="O88" s="19"/>
      <c r="P88" s="19"/>
      <c r="Q88" s="19"/>
      <c r="R88" s="19"/>
      <c r="S88" s="19"/>
      <c r="T88" s="19"/>
      <c r="U88" s="19"/>
      <c r="V88" s="19"/>
      <c r="W88" s="19"/>
      <c r="X88" s="19"/>
      <c r="Y88" s="19"/>
      <c r="Z88" s="19"/>
      <c r="AA88" s="19"/>
      <c r="AB88" s="19"/>
    </row>
    <row r="89" spans="1:28" ht="15.75" customHeight="1">
      <c r="A89" s="19"/>
      <c r="B89" s="19"/>
      <c r="C89" s="618"/>
      <c r="D89" s="605" t="s">
        <v>117</v>
      </c>
      <c r="E89" s="607"/>
      <c r="F89" s="93"/>
      <c r="G89" s="94">
        <v>0</v>
      </c>
      <c r="H89" s="94">
        <v>0</v>
      </c>
      <c r="I89" s="94">
        <v>0</v>
      </c>
      <c r="J89" s="85"/>
      <c r="K89" s="19"/>
      <c r="L89" s="19"/>
      <c r="M89" s="19"/>
      <c r="N89" s="19"/>
      <c r="O89" s="19"/>
      <c r="P89" s="19"/>
      <c r="Q89" s="19"/>
      <c r="R89" s="19"/>
      <c r="S89" s="19"/>
      <c r="T89" s="19"/>
      <c r="U89" s="19"/>
      <c r="V89" s="19"/>
      <c r="W89" s="19"/>
      <c r="X89" s="19"/>
      <c r="Y89" s="19"/>
      <c r="Z89" s="19"/>
      <c r="AA89" s="19"/>
      <c r="AB89" s="19"/>
    </row>
    <row r="90" spans="1:28" ht="15.75" customHeight="1">
      <c r="A90" s="19"/>
      <c r="B90" s="19"/>
      <c r="C90" s="618"/>
      <c r="D90" s="605" t="s">
        <v>118</v>
      </c>
      <c r="E90" s="607"/>
      <c r="F90" s="95"/>
      <c r="G90" s="95">
        <f>ROUND(G$85*G89,0)</f>
        <v>0</v>
      </c>
      <c r="H90" s="95">
        <f>ROUND(H$85*H89,0)</f>
        <v>0</v>
      </c>
      <c r="I90" s="95">
        <f>ROUND(I$85*I89,0)</f>
        <v>0</v>
      </c>
      <c r="J90" s="85"/>
      <c r="K90" s="19"/>
      <c r="L90" s="19"/>
      <c r="M90" s="19"/>
      <c r="N90" s="19"/>
      <c r="O90" s="19"/>
      <c r="P90" s="19"/>
      <c r="Q90" s="19"/>
      <c r="R90" s="19"/>
      <c r="S90" s="19"/>
      <c r="T90" s="19"/>
      <c r="U90" s="19"/>
      <c r="V90" s="19"/>
      <c r="W90" s="19"/>
      <c r="X90" s="19"/>
      <c r="Y90" s="19"/>
      <c r="Z90" s="19"/>
      <c r="AA90" s="19"/>
      <c r="AB90" s="19"/>
    </row>
    <row r="91" spans="1:28" ht="15.75" customHeight="1">
      <c r="A91" s="19"/>
      <c r="B91" s="19"/>
      <c r="C91" s="619"/>
      <c r="D91" s="608" t="s">
        <v>119</v>
      </c>
      <c r="E91" s="610"/>
      <c r="F91" s="96"/>
      <c r="G91" s="96">
        <f>G85+G90</f>
        <v>4307608.5104586612</v>
      </c>
      <c r="H91" s="96">
        <f>H85+H90</f>
        <v>3412499.9999999995</v>
      </c>
      <c r="I91" s="96">
        <f>I85+I90</f>
        <v>3369968.354545455</v>
      </c>
      <c r="J91" s="85"/>
      <c r="K91" s="19"/>
      <c r="L91" s="19"/>
      <c r="M91" s="19"/>
      <c r="N91" s="19"/>
      <c r="O91" s="19"/>
      <c r="P91" s="19"/>
      <c r="Q91" s="19"/>
      <c r="R91" s="19"/>
      <c r="S91" s="19"/>
      <c r="T91" s="19"/>
      <c r="U91" s="19"/>
      <c r="V91" s="19"/>
      <c r="W91" s="19"/>
      <c r="X91" s="19"/>
      <c r="Y91" s="19"/>
      <c r="Z91" s="19"/>
      <c r="AA91" s="19"/>
      <c r="AB91" s="19"/>
    </row>
    <row r="92" spans="1:28" ht="15.75" customHeight="1">
      <c r="A92" s="19"/>
      <c r="B92" s="19"/>
      <c r="C92" s="630" t="s">
        <v>95</v>
      </c>
      <c r="D92" s="613" t="str">
        <f>E32</f>
        <v>Điều kiện thanh toán</v>
      </c>
      <c r="E92" s="614"/>
      <c r="F92" s="92" t="str">
        <f>F32</f>
        <v>Đất thuê trả tiền hàng năm</v>
      </c>
      <c r="G92" s="92" t="str">
        <f>G32</f>
        <v>Đất thuê trả tiền hàng năm</v>
      </c>
      <c r="H92" s="92" t="str">
        <f>H32</f>
        <v>Đất thuê trả tiền hàng năm</v>
      </c>
      <c r="I92" s="92" t="str">
        <f>I32</f>
        <v>Đất thuê trả tiền hàng năm</v>
      </c>
      <c r="J92" s="85"/>
      <c r="K92" s="19"/>
      <c r="L92" s="19"/>
      <c r="M92" s="19"/>
      <c r="N92" s="19"/>
      <c r="O92" s="19"/>
      <c r="P92" s="19"/>
      <c r="Q92" s="19"/>
      <c r="R92" s="19"/>
      <c r="S92" s="19"/>
      <c r="T92" s="19"/>
      <c r="U92" s="19"/>
      <c r="V92" s="19"/>
      <c r="W92" s="19"/>
      <c r="X92" s="19"/>
      <c r="Y92" s="19"/>
      <c r="Z92" s="19"/>
      <c r="AA92" s="19"/>
      <c r="AB92" s="19"/>
    </row>
    <row r="93" spans="1:28" ht="15.75" customHeight="1">
      <c r="A93" s="19"/>
      <c r="B93" s="19"/>
      <c r="C93" s="631"/>
      <c r="D93" s="605" t="s">
        <v>117</v>
      </c>
      <c r="E93" s="607"/>
      <c r="F93" s="97"/>
      <c r="G93" s="94">
        <v>0</v>
      </c>
      <c r="H93" s="94">
        <v>0</v>
      </c>
      <c r="I93" s="94">
        <v>0</v>
      </c>
      <c r="J93" s="85"/>
      <c r="K93" s="19"/>
      <c r="L93" s="19"/>
      <c r="M93" s="19"/>
      <c r="N93" s="19"/>
      <c r="O93" s="19"/>
      <c r="P93" s="19"/>
      <c r="Q93" s="19"/>
      <c r="R93" s="19"/>
      <c r="S93" s="19"/>
      <c r="T93" s="19"/>
      <c r="U93" s="19"/>
      <c r="V93" s="19"/>
      <c r="W93" s="19"/>
      <c r="X93" s="19"/>
      <c r="Y93" s="19"/>
      <c r="Z93" s="19"/>
      <c r="AA93" s="19"/>
      <c r="AB93" s="19"/>
    </row>
    <row r="94" spans="1:28" ht="15.75" customHeight="1">
      <c r="A94" s="19"/>
      <c r="B94" s="19"/>
      <c r="C94" s="631"/>
      <c r="D94" s="605" t="s">
        <v>118</v>
      </c>
      <c r="E94" s="607"/>
      <c r="F94" s="95"/>
      <c r="G94" s="95">
        <f>ROUND(G$85*G93,0)</f>
        <v>0</v>
      </c>
      <c r="H94" s="95">
        <f>ROUND(H$85*H93,0)</f>
        <v>0</v>
      </c>
      <c r="I94" s="95">
        <f>ROUND(I$85*I93,0)</f>
        <v>0</v>
      </c>
      <c r="J94" s="85"/>
      <c r="K94" s="19"/>
      <c r="L94" s="19"/>
      <c r="M94" s="19"/>
      <c r="N94" s="19"/>
      <c r="O94" s="19"/>
      <c r="P94" s="19"/>
      <c r="Q94" s="19"/>
      <c r="R94" s="19"/>
      <c r="S94" s="19"/>
      <c r="T94" s="19"/>
      <c r="U94" s="19"/>
      <c r="V94" s="19"/>
      <c r="W94" s="19"/>
      <c r="X94" s="19"/>
      <c r="Y94" s="19"/>
      <c r="Z94" s="19"/>
      <c r="AA94" s="19"/>
      <c r="AB94" s="19"/>
    </row>
    <row r="95" spans="1:28" ht="15.75" customHeight="1">
      <c r="A95" s="19"/>
      <c r="B95" s="19"/>
      <c r="C95" s="632"/>
      <c r="D95" s="608" t="s">
        <v>119</v>
      </c>
      <c r="E95" s="610"/>
      <c r="F95" s="96"/>
      <c r="G95" s="96">
        <f>G91+G94</f>
        <v>4307608.5104586612</v>
      </c>
      <c r="H95" s="96">
        <f>H91+H94</f>
        <v>3412499.9999999995</v>
      </c>
      <c r="I95" s="96">
        <f>I91+I94</f>
        <v>3369968.354545455</v>
      </c>
      <c r="J95" s="85"/>
      <c r="K95" s="19"/>
      <c r="L95" s="19"/>
      <c r="M95" s="19"/>
      <c r="N95" s="19"/>
      <c r="O95" s="19"/>
      <c r="P95" s="19"/>
      <c r="Q95" s="19"/>
      <c r="R95" s="19"/>
      <c r="S95" s="19"/>
      <c r="T95" s="19"/>
      <c r="U95" s="19"/>
      <c r="V95" s="19"/>
      <c r="W95" s="19"/>
      <c r="X95" s="19"/>
      <c r="Y95" s="19"/>
      <c r="Z95" s="19"/>
      <c r="AA95" s="19"/>
      <c r="AB95" s="19"/>
    </row>
    <row r="96" spans="1:28" ht="15.75" customHeight="1">
      <c r="A96" s="19"/>
      <c r="B96" s="19"/>
      <c r="C96" s="617" t="s">
        <v>96</v>
      </c>
      <c r="D96" s="613" t="str">
        <f>E33</f>
        <v>Tình trạng pháp lý</v>
      </c>
      <c r="E96" s="614"/>
      <c r="F96" s="98" t="str">
        <f>F33</f>
        <v>Có GCN QSDĐ</v>
      </c>
      <c r="G96" s="98" t="str">
        <f>G33</f>
        <v>Có GCN QSDĐ</v>
      </c>
      <c r="H96" s="98" t="str">
        <f>H33</f>
        <v>Có GCN QSDĐ</v>
      </c>
      <c r="I96" s="98" t="str">
        <f>I33</f>
        <v>Có GCN QSDĐ</v>
      </c>
      <c r="J96" s="85"/>
      <c r="K96" s="19"/>
      <c r="L96" s="19"/>
      <c r="M96" s="19"/>
      <c r="N96" s="19"/>
      <c r="O96" s="19"/>
      <c r="P96" s="19"/>
      <c r="Q96" s="19"/>
      <c r="R96" s="19"/>
      <c r="S96" s="19"/>
      <c r="T96" s="19"/>
      <c r="U96" s="19"/>
      <c r="V96" s="19"/>
      <c r="W96" s="19"/>
      <c r="X96" s="19"/>
      <c r="Y96" s="19"/>
      <c r="Z96" s="19"/>
      <c r="AA96" s="19"/>
      <c r="AB96" s="19"/>
    </row>
    <row r="97" spans="1:28" ht="15.75" customHeight="1">
      <c r="A97" s="19"/>
      <c r="B97" s="19"/>
      <c r="C97" s="618"/>
      <c r="D97" s="605" t="s">
        <v>117</v>
      </c>
      <c r="E97" s="607"/>
      <c r="F97" s="99"/>
      <c r="G97" s="94">
        <v>0</v>
      </c>
      <c r="H97" s="94">
        <v>0</v>
      </c>
      <c r="I97" s="94">
        <v>0</v>
      </c>
      <c r="J97" s="85"/>
      <c r="K97" s="19"/>
      <c r="L97" s="19"/>
      <c r="M97" s="19"/>
      <c r="N97" s="19"/>
      <c r="O97" s="19"/>
      <c r="P97" s="19"/>
      <c r="Q97" s="19"/>
      <c r="R97" s="19"/>
      <c r="S97" s="19"/>
      <c r="T97" s="19"/>
      <c r="U97" s="19"/>
      <c r="V97" s="19"/>
      <c r="W97" s="19"/>
      <c r="X97" s="19"/>
      <c r="Y97" s="19"/>
      <c r="Z97" s="19"/>
      <c r="AA97" s="19"/>
      <c r="AB97" s="19"/>
    </row>
    <row r="98" spans="1:28" ht="15.75" customHeight="1">
      <c r="A98" s="19"/>
      <c r="B98" s="19"/>
      <c r="C98" s="618"/>
      <c r="D98" s="605" t="s">
        <v>118</v>
      </c>
      <c r="E98" s="607"/>
      <c r="F98" s="95"/>
      <c r="G98" s="95">
        <f>ROUND(G$85*G97,0)</f>
        <v>0</v>
      </c>
      <c r="H98" s="95">
        <f>ROUND(H$85*H97,0)</f>
        <v>0</v>
      </c>
      <c r="I98" s="95">
        <f>ROUND(I$85*I97,0)</f>
        <v>0</v>
      </c>
      <c r="J98" s="85"/>
      <c r="K98" s="19"/>
      <c r="L98" s="19"/>
      <c r="M98" s="19"/>
      <c r="N98" s="19"/>
      <c r="O98" s="19"/>
      <c r="P98" s="19"/>
      <c r="Q98" s="19"/>
      <c r="R98" s="19"/>
      <c r="S98" s="19"/>
      <c r="T98" s="19"/>
      <c r="U98" s="19"/>
      <c r="V98" s="19"/>
      <c r="W98" s="19"/>
      <c r="X98" s="19"/>
      <c r="Y98" s="19"/>
      <c r="Z98" s="19"/>
      <c r="AA98" s="19"/>
      <c r="AB98" s="19"/>
    </row>
    <row r="99" spans="1:28" ht="15.75" customHeight="1">
      <c r="A99" s="19"/>
      <c r="B99" s="19"/>
      <c r="C99" s="619"/>
      <c r="D99" s="608" t="s">
        <v>119</v>
      </c>
      <c r="E99" s="610"/>
      <c r="F99" s="96"/>
      <c r="G99" s="96">
        <f>G95+G98</f>
        <v>4307608.5104586612</v>
      </c>
      <c r="H99" s="96">
        <f>H95+H98</f>
        <v>3412499.9999999995</v>
      </c>
      <c r="I99" s="96">
        <f>I95+I98</f>
        <v>3369968.354545455</v>
      </c>
      <c r="J99" s="85"/>
      <c r="K99" s="19"/>
      <c r="L99" s="19"/>
      <c r="M99" s="19"/>
      <c r="N99" s="19"/>
      <c r="O99" s="19"/>
      <c r="P99" s="19"/>
      <c r="Q99" s="19"/>
      <c r="R99" s="19"/>
      <c r="S99" s="19"/>
      <c r="T99" s="19"/>
      <c r="U99" s="19"/>
      <c r="V99" s="19"/>
      <c r="W99" s="19"/>
      <c r="X99" s="19"/>
      <c r="Y99" s="19"/>
      <c r="Z99" s="19"/>
      <c r="AA99" s="19"/>
      <c r="AB99" s="19"/>
    </row>
    <row r="100" spans="1:28" ht="34.799999999999997" customHeight="1">
      <c r="A100" s="19"/>
      <c r="B100" s="19"/>
      <c r="C100" s="617" t="s">
        <v>97</v>
      </c>
      <c r="D100" s="613" t="str">
        <f>E34</f>
        <v>Mục đích sử dụng đất</v>
      </c>
      <c r="E100" s="614"/>
      <c r="F100" s="98" t="str">
        <f>F34</f>
        <v>Đất khu công nghiệp</v>
      </c>
      <c r="G100" s="98" t="str">
        <f>G34</f>
        <v>Đất khu công nghiệp</v>
      </c>
      <c r="H100" s="98" t="str">
        <f>H34</f>
        <v>Đất khu công nghiệp</v>
      </c>
      <c r="I100" s="98" t="str">
        <f>I34</f>
        <v>Đất khu công nghiệp</v>
      </c>
      <c r="J100" s="85"/>
      <c r="K100" s="19"/>
      <c r="L100" s="19"/>
      <c r="M100" s="19"/>
      <c r="N100" s="19"/>
      <c r="O100" s="19"/>
      <c r="P100" s="19"/>
      <c r="Q100" s="19"/>
      <c r="R100" s="19"/>
      <c r="S100" s="19"/>
      <c r="T100" s="19"/>
      <c r="U100" s="19"/>
      <c r="V100" s="19"/>
      <c r="W100" s="19"/>
      <c r="X100" s="19"/>
      <c r="Y100" s="19"/>
      <c r="Z100" s="19"/>
      <c r="AA100" s="19"/>
      <c r="AB100" s="19"/>
    </row>
    <row r="101" spans="1:28" ht="15.75" customHeight="1">
      <c r="A101" s="19"/>
      <c r="B101" s="19"/>
      <c r="C101" s="618"/>
      <c r="D101" s="605" t="s">
        <v>117</v>
      </c>
      <c r="E101" s="607"/>
      <c r="F101" s="99"/>
      <c r="G101" s="94">
        <v>0</v>
      </c>
      <c r="H101" s="94">
        <v>0</v>
      </c>
      <c r="I101" s="94">
        <v>0</v>
      </c>
      <c r="J101" s="85"/>
      <c r="K101" s="19"/>
      <c r="L101" s="19"/>
      <c r="M101" s="19"/>
      <c r="N101" s="19"/>
      <c r="O101" s="19"/>
      <c r="P101" s="19"/>
      <c r="Q101" s="19"/>
      <c r="R101" s="19"/>
      <c r="S101" s="19"/>
      <c r="T101" s="19"/>
      <c r="U101" s="19"/>
      <c r="V101" s="19"/>
      <c r="W101" s="19"/>
      <c r="X101" s="19"/>
      <c r="Y101" s="19"/>
      <c r="Z101" s="19"/>
      <c r="AA101" s="19"/>
      <c r="AB101" s="19"/>
    </row>
    <row r="102" spans="1:28" ht="15.75" customHeight="1">
      <c r="A102" s="19"/>
      <c r="B102" s="19"/>
      <c r="C102" s="618"/>
      <c r="D102" s="605" t="s">
        <v>118</v>
      </c>
      <c r="E102" s="607"/>
      <c r="F102" s="95"/>
      <c r="G102" s="95">
        <f>ROUND(G$85*G101,0)</f>
        <v>0</v>
      </c>
      <c r="H102" s="95">
        <f>ROUND(H$85*H101,0)</f>
        <v>0</v>
      </c>
      <c r="I102" s="95">
        <f>ROUND(I$85*I101,0)</f>
        <v>0</v>
      </c>
      <c r="J102" s="85"/>
      <c r="K102" s="19"/>
      <c r="L102" s="19"/>
      <c r="M102" s="19"/>
      <c r="N102" s="19"/>
      <c r="O102" s="19"/>
      <c r="P102" s="19"/>
      <c r="Q102" s="19"/>
      <c r="R102" s="19"/>
      <c r="S102" s="19"/>
      <c r="T102" s="19"/>
      <c r="U102" s="19"/>
      <c r="V102" s="19"/>
      <c r="W102" s="19"/>
      <c r="X102" s="19"/>
      <c r="Y102" s="19"/>
      <c r="Z102" s="19"/>
      <c r="AA102" s="19"/>
      <c r="AB102" s="19"/>
    </row>
    <row r="103" spans="1:28" ht="15.75" customHeight="1">
      <c r="A103" s="19"/>
      <c r="B103" s="19"/>
      <c r="C103" s="619"/>
      <c r="D103" s="608" t="s">
        <v>119</v>
      </c>
      <c r="E103" s="610"/>
      <c r="F103" s="96"/>
      <c r="G103" s="96">
        <f>G99+G102</f>
        <v>4307608.5104586612</v>
      </c>
      <c r="H103" s="96">
        <f>H99+H102</f>
        <v>3412499.9999999995</v>
      </c>
      <c r="I103" s="96">
        <f>I99+I102</f>
        <v>3369968.354545455</v>
      </c>
      <c r="J103" s="85"/>
      <c r="K103" s="19"/>
      <c r="L103" s="19"/>
      <c r="M103" s="19"/>
      <c r="N103" s="19"/>
      <c r="O103" s="19"/>
      <c r="P103" s="19"/>
      <c r="Q103" s="19"/>
      <c r="R103" s="19"/>
      <c r="S103" s="19"/>
      <c r="T103" s="19"/>
      <c r="U103" s="19"/>
      <c r="V103" s="19"/>
      <c r="W103" s="19"/>
      <c r="X103" s="19"/>
      <c r="Y103" s="19"/>
      <c r="Z103" s="19"/>
      <c r="AA103" s="19"/>
      <c r="AB103" s="19"/>
    </row>
    <row r="104" spans="1:28" ht="15.75" customHeight="1">
      <c r="A104" s="19"/>
      <c r="B104" s="19"/>
      <c r="C104" s="617" t="s">
        <v>98</v>
      </c>
      <c r="D104" s="613" t="str">
        <f>E36</f>
        <v>Thời hạn sử dụng đất</v>
      </c>
      <c r="E104" s="614"/>
      <c r="F104" s="98" t="str">
        <f>F36</f>
        <v>Tháng 8/2058</v>
      </c>
      <c r="G104" s="98" t="str">
        <f>G36</f>
        <v>Năm 2065</v>
      </c>
      <c r="H104" s="98" t="str">
        <f>H36</f>
        <v>Năm 2065</v>
      </c>
      <c r="I104" s="98" t="str">
        <f>I36</f>
        <v>Năm 2065</v>
      </c>
      <c r="J104" s="85"/>
      <c r="K104" s="19"/>
      <c r="L104" s="19"/>
      <c r="M104" s="19"/>
      <c r="N104" s="19"/>
      <c r="O104" s="19"/>
      <c r="P104" s="19"/>
      <c r="Q104" s="19"/>
      <c r="R104" s="19"/>
      <c r="S104" s="19"/>
      <c r="T104" s="19"/>
      <c r="U104" s="19"/>
      <c r="V104" s="19"/>
      <c r="W104" s="19"/>
      <c r="X104" s="19"/>
      <c r="Y104" s="19"/>
      <c r="Z104" s="19"/>
      <c r="AA104" s="19"/>
      <c r="AB104" s="19"/>
    </row>
    <row r="105" spans="1:28" ht="15.75" customHeight="1">
      <c r="A105" s="19"/>
      <c r="B105" s="19"/>
      <c r="C105" s="618"/>
      <c r="D105" s="605" t="s">
        <v>117</v>
      </c>
      <c r="E105" s="607"/>
      <c r="F105" s="99"/>
      <c r="G105" s="94">
        <v>-0.2</v>
      </c>
      <c r="H105" s="94">
        <v>-0.2</v>
      </c>
      <c r="I105" s="94">
        <v>-0.2</v>
      </c>
      <c r="J105" s="85"/>
      <c r="K105" s="19"/>
      <c r="L105" s="19"/>
      <c r="M105" s="19"/>
      <c r="N105" s="19"/>
      <c r="O105" s="19"/>
      <c r="P105" s="19"/>
      <c r="Q105" s="19"/>
      <c r="R105" s="19"/>
      <c r="S105" s="19"/>
      <c r="T105" s="19"/>
      <c r="U105" s="19"/>
      <c r="V105" s="19"/>
      <c r="W105" s="19"/>
      <c r="X105" s="19"/>
      <c r="Y105" s="19"/>
      <c r="Z105" s="19"/>
      <c r="AA105" s="19"/>
      <c r="AB105" s="19"/>
    </row>
    <row r="106" spans="1:28" ht="15.75" customHeight="1">
      <c r="A106" s="19"/>
      <c r="B106" s="19"/>
      <c r="C106" s="618"/>
      <c r="D106" s="605" t="s">
        <v>118</v>
      </c>
      <c r="E106" s="607"/>
      <c r="F106" s="95"/>
      <c r="G106" s="95">
        <f>ROUND(G$85*G105,0)</f>
        <v>-861522</v>
      </c>
      <c r="H106" s="95">
        <f>ROUND(H$85*H105,0)</f>
        <v>-682500</v>
      </c>
      <c r="I106" s="95">
        <f>ROUND(I$85*I105,0)</f>
        <v>-673994</v>
      </c>
      <c r="J106" s="85"/>
      <c r="K106" s="19"/>
      <c r="L106" s="19"/>
      <c r="M106" s="19"/>
      <c r="N106" s="19"/>
      <c r="O106" s="19"/>
      <c r="P106" s="19"/>
      <c r="Q106" s="19"/>
      <c r="R106" s="19"/>
      <c r="S106" s="19"/>
      <c r="T106" s="19"/>
      <c r="U106" s="19"/>
      <c r="V106" s="19"/>
      <c r="W106" s="19"/>
      <c r="X106" s="19"/>
      <c r="Y106" s="19"/>
      <c r="Z106" s="19"/>
      <c r="AA106" s="19"/>
      <c r="AB106" s="19"/>
    </row>
    <row r="107" spans="1:28" ht="15.75" customHeight="1">
      <c r="A107" s="19"/>
      <c r="B107" s="19"/>
      <c r="C107" s="619"/>
      <c r="D107" s="608" t="s">
        <v>119</v>
      </c>
      <c r="E107" s="610"/>
      <c r="F107" s="96"/>
      <c r="G107" s="96">
        <f>G103+G106</f>
        <v>3446086.5104586612</v>
      </c>
      <c r="H107" s="96">
        <f>H103+H106</f>
        <v>2729999.9999999995</v>
      </c>
      <c r="I107" s="96">
        <f>I103+I106</f>
        <v>2695974.354545455</v>
      </c>
      <c r="J107" s="85"/>
      <c r="K107" s="19"/>
      <c r="L107" s="19"/>
      <c r="M107" s="19"/>
      <c r="N107" s="19"/>
      <c r="O107" s="19"/>
      <c r="P107" s="19"/>
      <c r="Q107" s="19"/>
      <c r="R107" s="19"/>
      <c r="S107" s="19"/>
      <c r="T107" s="19"/>
      <c r="U107" s="19"/>
      <c r="V107" s="19"/>
      <c r="W107" s="19"/>
      <c r="X107" s="19"/>
      <c r="Y107" s="19"/>
      <c r="Z107" s="19"/>
      <c r="AA107" s="19"/>
      <c r="AB107" s="19"/>
    </row>
    <row r="108" spans="1:28" ht="30.75" customHeight="1">
      <c r="A108" s="19"/>
      <c r="B108" s="19"/>
      <c r="C108" s="87">
        <v>2</v>
      </c>
      <c r="D108" s="590" t="s">
        <v>120</v>
      </c>
      <c r="E108" s="629"/>
      <c r="F108" s="100"/>
      <c r="G108" s="101"/>
      <c r="H108" s="101"/>
      <c r="I108" s="101"/>
      <c r="J108" s="85"/>
      <c r="K108" s="19"/>
      <c r="L108" s="19"/>
      <c r="M108" s="19"/>
      <c r="N108" s="19"/>
      <c r="O108" s="19"/>
      <c r="P108" s="19"/>
      <c r="Q108" s="19"/>
      <c r="R108" s="19"/>
      <c r="S108" s="19"/>
      <c r="T108" s="19"/>
      <c r="U108" s="19"/>
      <c r="V108" s="19"/>
      <c r="W108" s="19"/>
      <c r="X108" s="19"/>
      <c r="Y108" s="19"/>
      <c r="Z108" s="19"/>
      <c r="AA108" s="19"/>
      <c r="AB108" s="19"/>
    </row>
    <row r="109" spans="1:28" ht="31.2" customHeight="1">
      <c r="A109" s="19"/>
      <c r="B109" s="19"/>
      <c r="C109" s="617" t="s">
        <v>23</v>
      </c>
      <c r="D109" s="613" t="s">
        <v>121</v>
      </c>
      <c r="E109" s="614"/>
      <c r="F109" s="315" t="str">
        <f>F15</f>
        <v>Khu công nghiệp: Giang Điền</v>
      </c>
      <c r="G109" s="315" t="str">
        <f>G15</f>
        <v>Khu công nghiệp: Hố Nai</v>
      </c>
      <c r="H109" s="315" t="str">
        <f>H15</f>
        <v>Khu công nghiệp: Hố Nai</v>
      </c>
      <c r="I109" s="315" t="str">
        <f>I15</f>
        <v>Khu công nghiệp: Hố Nai</v>
      </c>
      <c r="J109" s="85"/>
      <c r="K109" s="19"/>
      <c r="L109" s="19"/>
      <c r="M109" s="19"/>
      <c r="N109" s="19"/>
      <c r="O109" s="19"/>
      <c r="P109" s="19"/>
      <c r="Q109" s="19"/>
      <c r="R109" s="19"/>
      <c r="S109" s="19"/>
      <c r="T109" s="19"/>
      <c r="U109" s="19"/>
      <c r="V109" s="19"/>
      <c r="W109" s="19"/>
      <c r="X109" s="19"/>
      <c r="Y109" s="19"/>
      <c r="Z109" s="19"/>
      <c r="AA109" s="19"/>
      <c r="AB109" s="19"/>
    </row>
    <row r="110" spans="1:28" ht="12.6" customHeight="1">
      <c r="A110" s="19"/>
      <c r="B110" s="19"/>
      <c r="C110" s="618"/>
      <c r="D110" s="605" t="s">
        <v>117</v>
      </c>
      <c r="E110" s="607"/>
      <c r="F110" s="316"/>
      <c r="G110" s="317">
        <v>0</v>
      </c>
      <c r="H110" s="317">
        <v>0</v>
      </c>
      <c r="I110" s="317">
        <v>0</v>
      </c>
      <c r="J110" s="85"/>
      <c r="K110" s="19"/>
      <c r="L110" s="19"/>
      <c r="M110" s="19"/>
      <c r="N110" s="19"/>
      <c r="O110" s="19"/>
      <c r="P110" s="19"/>
      <c r="Q110" s="19"/>
      <c r="R110" s="19"/>
      <c r="S110" s="19"/>
      <c r="T110" s="19"/>
      <c r="U110" s="19"/>
      <c r="V110" s="19"/>
      <c r="W110" s="19"/>
      <c r="X110" s="19"/>
      <c r="Y110" s="19"/>
      <c r="Z110" s="19"/>
      <c r="AA110" s="19"/>
      <c r="AB110" s="19"/>
    </row>
    <row r="111" spans="1:28" ht="18.600000000000001" customHeight="1">
      <c r="A111" s="19"/>
      <c r="B111" s="19"/>
      <c r="C111" s="618"/>
      <c r="D111" s="605" t="s">
        <v>118</v>
      </c>
      <c r="E111" s="607"/>
      <c r="F111" s="318"/>
      <c r="G111" s="318">
        <f>ROUND(G$107*G110,0)</f>
        <v>0</v>
      </c>
      <c r="H111" s="318">
        <f>ROUND(H$107*H110,0)</f>
        <v>0</v>
      </c>
      <c r="I111" s="318">
        <f>ROUND(I$107*I110,0)</f>
        <v>0</v>
      </c>
      <c r="J111" s="85"/>
      <c r="K111" s="19"/>
      <c r="L111" s="19"/>
      <c r="M111" s="19"/>
      <c r="N111" s="19"/>
      <c r="O111" s="19"/>
      <c r="P111" s="19"/>
      <c r="Q111" s="19"/>
      <c r="R111" s="19"/>
      <c r="S111" s="19"/>
      <c r="T111" s="19"/>
      <c r="U111" s="19"/>
      <c r="V111" s="19"/>
      <c r="W111" s="19"/>
      <c r="X111" s="19"/>
      <c r="Y111" s="19"/>
      <c r="Z111" s="19"/>
      <c r="AA111" s="19"/>
      <c r="AB111" s="19"/>
    </row>
    <row r="112" spans="1:28" ht="21" customHeight="1">
      <c r="A112" s="19"/>
      <c r="B112" s="19"/>
      <c r="C112" s="619"/>
      <c r="D112" s="608" t="s">
        <v>119</v>
      </c>
      <c r="E112" s="610"/>
      <c r="F112" s="319"/>
      <c r="G112" s="319">
        <f>G111+G107</f>
        <v>3446086.5104586612</v>
      </c>
      <c r="H112" s="319">
        <f>H111+H107</f>
        <v>2729999.9999999995</v>
      </c>
      <c r="I112" s="319">
        <f>I111+I107</f>
        <v>2695974.354545455</v>
      </c>
      <c r="J112" s="85"/>
      <c r="K112" s="19"/>
      <c r="L112" s="19"/>
      <c r="M112" s="19"/>
      <c r="N112" s="19"/>
      <c r="O112" s="19"/>
      <c r="P112" s="19"/>
      <c r="Q112" s="19"/>
      <c r="R112" s="19"/>
      <c r="S112" s="19"/>
      <c r="T112" s="19"/>
      <c r="U112" s="19"/>
      <c r="V112" s="19"/>
      <c r="W112" s="19"/>
      <c r="X112" s="19"/>
      <c r="Y112" s="19"/>
      <c r="Z112" s="19"/>
      <c r="AA112" s="19"/>
      <c r="AB112" s="19"/>
    </row>
    <row r="113" spans="1:28" ht="99" hidden="1" customHeight="1">
      <c r="A113" s="19"/>
      <c r="B113" s="19"/>
      <c r="C113" s="617" t="s">
        <v>101</v>
      </c>
      <c r="D113" s="621" t="s">
        <v>50</v>
      </c>
      <c r="E113" s="614"/>
      <c r="F113" s="92" t="str">
        <f>F18</f>
        <v>Tài sản nằm giáp đường DH25, Thôn Quang Hưng, xã Hòa Quang Nam, huyện Phú Hòa, tỉnh Phú Yên.</v>
      </c>
      <c r="G113" s="92" t="str">
        <f>G18</f>
        <v>Tài sản nằm giáp đường DH22, Thôn Hạnh Lâm, xã Hòa Quang Bắc, huyện Phú Hòa, tỉnh Phú Yên</v>
      </c>
      <c r="H113" s="92" t="str">
        <f>H18</f>
        <v>Tài sản nằm giáp đường DH22, Thôn Hạnh Lâm, xã Hòa Quang Bắc, huyện Phú Hòa, tỉnh Phú Yên</v>
      </c>
      <c r="I113" s="92" t="str">
        <f>I18</f>
        <v>Tài sản nằm giáp đường thôn, Thôn Nho Lâm, xã Hòa Quang Nam, huyện Phú Hòa, tỉnh Phú Yên</v>
      </c>
      <c r="J113" s="102" t="s">
        <v>122</v>
      </c>
      <c r="K113" s="19"/>
      <c r="L113" s="19"/>
      <c r="M113" s="19"/>
      <c r="N113" s="19"/>
      <c r="O113" s="19"/>
      <c r="P113" s="19"/>
      <c r="Q113" s="19"/>
      <c r="R113" s="19"/>
      <c r="S113" s="19"/>
      <c r="T113" s="19"/>
      <c r="U113" s="19"/>
      <c r="V113" s="19"/>
      <c r="W113" s="19"/>
      <c r="X113" s="19"/>
      <c r="Y113" s="19"/>
      <c r="Z113" s="19"/>
      <c r="AA113" s="19"/>
      <c r="AB113" s="19"/>
    </row>
    <row r="114" spans="1:28" ht="15.75" hidden="1" customHeight="1">
      <c r="A114" s="19"/>
      <c r="B114" s="19"/>
      <c r="C114" s="618"/>
      <c r="D114" s="605" t="s">
        <v>117</v>
      </c>
      <c r="E114" s="607"/>
      <c r="F114" s="97"/>
      <c r="G114" s="94">
        <v>0</v>
      </c>
      <c r="H114" s="94">
        <v>0</v>
      </c>
      <c r="I114" s="94">
        <v>0</v>
      </c>
      <c r="J114" s="85">
        <v>-12</v>
      </c>
      <c r="K114" s="19">
        <v>-9</v>
      </c>
      <c r="L114" s="19">
        <v>-8</v>
      </c>
      <c r="M114" s="19"/>
      <c r="N114" s="19"/>
      <c r="O114" s="19"/>
      <c r="P114" s="19"/>
      <c r="Q114" s="19"/>
      <c r="R114" s="19"/>
      <c r="S114" s="19"/>
      <c r="T114" s="19"/>
      <c r="U114" s="19"/>
      <c r="V114" s="19"/>
      <c r="W114" s="19"/>
      <c r="X114" s="19"/>
      <c r="Y114" s="19"/>
      <c r="Z114" s="19"/>
      <c r="AA114" s="19"/>
      <c r="AB114" s="19"/>
    </row>
    <row r="115" spans="1:28" ht="15.75" hidden="1" customHeight="1">
      <c r="A115" s="19"/>
      <c r="B115" s="19"/>
      <c r="C115" s="618"/>
      <c r="D115" s="605" t="s">
        <v>118</v>
      </c>
      <c r="E115" s="607"/>
      <c r="F115" s="95"/>
      <c r="G115" s="95">
        <f>ROUND(G$107*G114,0)</f>
        <v>0</v>
      </c>
      <c r="H115" s="95">
        <f>ROUND(H$107*H114,0)</f>
        <v>0</v>
      </c>
      <c r="I115" s="95">
        <f>ROUND(I$107*I114,0)</f>
        <v>0</v>
      </c>
      <c r="J115" s="85"/>
      <c r="K115" s="19"/>
      <c r="L115" s="19"/>
      <c r="M115" s="19"/>
      <c r="N115" s="19"/>
      <c r="O115" s="19"/>
      <c r="P115" s="19"/>
      <c r="Q115" s="19"/>
      <c r="R115" s="19"/>
      <c r="S115" s="19"/>
      <c r="T115" s="19"/>
      <c r="U115" s="19"/>
      <c r="V115" s="19"/>
      <c r="W115" s="19"/>
      <c r="X115" s="19"/>
      <c r="Y115" s="19"/>
      <c r="Z115" s="19"/>
      <c r="AA115" s="19"/>
      <c r="AB115" s="19"/>
    </row>
    <row r="116" spans="1:28" ht="15.75" hidden="1" customHeight="1">
      <c r="A116" s="19"/>
      <c r="B116" s="19"/>
      <c r="C116" s="619"/>
      <c r="D116" s="608" t="s">
        <v>119</v>
      </c>
      <c r="E116" s="610"/>
      <c r="F116" s="96"/>
      <c r="G116" s="96">
        <f>G112+G115</f>
        <v>3446086.5104586612</v>
      </c>
      <c r="H116" s="96">
        <f>H112+H115</f>
        <v>2729999.9999999995</v>
      </c>
      <c r="I116" s="96">
        <f>I112+I115</f>
        <v>2695974.354545455</v>
      </c>
      <c r="J116" s="85"/>
      <c r="K116" s="19"/>
      <c r="L116" s="19"/>
      <c r="M116" s="19"/>
      <c r="N116" s="19"/>
      <c r="O116" s="19"/>
      <c r="P116" s="19"/>
      <c r="Q116" s="19"/>
      <c r="R116" s="19"/>
      <c r="S116" s="19"/>
      <c r="T116" s="19"/>
      <c r="U116" s="19"/>
      <c r="V116" s="19"/>
      <c r="W116" s="19"/>
      <c r="X116" s="19"/>
      <c r="Y116" s="19"/>
      <c r="Z116" s="19"/>
      <c r="AA116" s="19"/>
      <c r="AB116" s="19"/>
    </row>
    <row r="117" spans="1:28" ht="85.2" customHeight="1" outlineLevel="1">
      <c r="A117" s="19"/>
      <c r="B117" s="19"/>
      <c r="C117" s="617" t="s">
        <v>101</v>
      </c>
      <c r="D117" s="621" t="s">
        <v>50</v>
      </c>
      <c r="E117" s="614"/>
      <c r="F117" s="92" t="str">
        <f>F17</f>
        <v>Đường nội khu</v>
      </c>
      <c r="G117" s="92" t="str">
        <f>G17</f>
        <v>Đường nội khu</v>
      </c>
      <c r="H117" s="92">
        <f>H17</f>
        <v>0</v>
      </c>
      <c r="I117" s="92">
        <f>I17</f>
        <v>0</v>
      </c>
      <c r="J117" s="85" t="s">
        <v>123</v>
      </c>
      <c r="K117" s="19"/>
      <c r="L117" s="19"/>
      <c r="M117" s="19"/>
      <c r="N117" s="19"/>
      <c r="O117" s="19"/>
      <c r="P117" s="19"/>
      <c r="Q117" s="19"/>
      <c r="R117" s="19"/>
      <c r="S117" s="19"/>
      <c r="T117" s="19"/>
      <c r="U117" s="19"/>
      <c r="V117" s="19"/>
      <c r="W117" s="19"/>
      <c r="X117" s="19"/>
      <c r="Y117" s="19"/>
      <c r="Z117" s="19"/>
      <c r="AA117" s="19"/>
      <c r="AB117" s="19"/>
    </row>
    <row r="118" spans="1:28" ht="15.75" customHeight="1" outlineLevel="1">
      <c r="A118" s="19"/>
      <c r="B118" s="19"/>
      <c r="C118" s="618"/>
      <c r="D118" s="605" t="s">
        <v>117</v>
      </c>
      <c r="E118" s="607"/>
      <c r="F118" s="97"/>
      <c r="G118" s="94">
        <v>-0.08</v>
      </c>
      <c r="H118" s="94">
        <v>-0.08</v>
      </c>
      <c r="I118" s="94">
        <v>-0.08</v>
      </c>
      <c r="J118" s="85"/>
      <c r="K118" s="19"/>
      <c r="L118" s="19"/>
      <c r="M118" s="19"/>
      <c r="N118" s="19"/>
      <c r="O118" s="19"/>
      <c r="P118" s="19"/>
      <c r="Q118" s="19"/>
      <c r="R118" s="19"/>
      <c r="S118" s="19"/>
      <c r="T118" s="19"/>
      <c r="U118" s="19"/>
      <c r="V118" s="19"/>
      <c r="W118" s="19"/>
      <c r="X118" s="19"/>
      <c r="Y118" s="19"/>
      <c r="Z118" s="19"/>
      <c r="AA118" s="19"/>
      <c r="AB118" s="19"/>
    </row>
    <row r="119" spans="1:28" ht="15.75" customHeight="1" outlineLevel="1">
      <c r="A119" s="19"/>
      <c r="B119" s="19"/>
      <c r="C119" s="618"/>
      <c r="D119" s="605" t="s">
        <v>118</v>
      </c>
      <c r="E119" s="607"/>
      <c r="F119" s="95"/>
      <c r="G119" s="95">
        <f>ROUND(G$107*G118,0)</f>
        <v>-275687</v>
      </c>
      <c r="H119" s="95">
        <f>ROUND(H$107*H118,0)</f>
        <v>-218400</v>
      </c>
      <c r="I119" s="95">
        <f>ROUND(I$107*I118,0)</f>
        <v>-215678</v>
      </c>
      <c r="J119" s="85"/>
      <c r="K119" s="19"/>
      <c r="L119" s="19"/>
      <c r="M119" s="19"/>
      <c r="N119" s="19"/>
      <c r="O119" s="19"/>
      <c r="P119" s="19"/>
      <c r="Q119" s="19"/>
      <c r="R119" s="19"/>
      <c r="S119" s="19"/>
      <c r="T119" s="19"/>
      <c r="U119" s="19"/>
      <c r="V119" s="19"/>
      <c r="W119" s="19"/>
      <c r="X119" s="19"/>
      <c r="Y119" s="19"/>
      <c r="Z119" s="19"/>
      <c r="AA119" s="19"/>
      <c r="AB119" s="19"/>
    </row>
    <row r="120" spans="1:28" ht="15.75" customHeight="1" outlineLevel="1">
      <c r="A120" s="19"/>
      <c r="B120" s="19"/>
      <c r="C120" s="619"/>
      <c r="D120" s="608" t="s">
        <v>119</v>
      </c>
      <c r="E120" s="610"/>
      <c r="F120" s="96"/>
      <c r="G120" s="96">
        <f>G116+G119</f>
        <v>3170399.5104586612</v>
      </c>
      <c r="H120" s="96">
        <f>H116+H119</f>
        <v>2511599.9999999995</v>
      </c>
      <c r="I120" s="96">
        <f>I116+I119</f>
        <v>2480296.354545455</v>
      </c>
      <c r="J120" s="85"/>
      <c r="K120" s="19"/>
      <c r="L120" s="19"/>
      <c r="M120" s="19"/>
      <c r="N120" s="19"/>
      <c r="O120" s="19"/>
      <c r="P120" s="19"/>
      <c r="Q120" s="19"/>
      <c r="R120" s="19"/>
      <c r="S120" s="19"/>
      <c r="T120" s="19"/>
      <c r="U120" s="19"/>
      <c r="V120" s="19"/>
      <c r="W120" s="19"/>
      <c r="X120" s="19"/>
      <c r="Y120" s="19"/>
      <c r="Z120" s="19"/>
      <c r="AA120" s="19"/>
      <c r="AB120" s="19"/>
    </row>
    <row r="121" spans="1:28" ht="15.75" customHeight="1">
      <c r="A121" s="19"/>
      <c r="B121" s="19"/>
      <c r="C121" s="617" t="s">
        <v>105</v>
      </c>
      <c r="D121" s="613" t="s">
        <v>124</v>
      </c>
      <c r="E121" s="614"/>
      <c r="F121" s="103">
        <f>+F20</f>
        <v>10855</v>
      </c>
      <c r="G121" s="103">
        <f>G19</f>
        <v>4307</v>
      </c>
      <c r="H121" s="103">
        <f>H19</f>
        <v>18800</v>
      </c>
      <c r="I121" s="103">
        <f>I19</f>
        <v>5000</v>
      </c>
      <c r="J121" s="104">
        <f>+G121-F121</f>
        <v>-6548</v>
      </c>
      <c r="K121" s="104">
        <f>+$F$121-H121</f>
        <v>-7945</v>
      </c>
      <c r="L121" s="105">
        <f>+$F$121-I121</f>
        <v>5855</v>
      </c>
      <c r="M121" s="19"/>
      <c r="N121" s="19"/>
      <c r="O121" s="19"/>
      <c r="P121" s="19"/>
      <c r="Q121" s="19"/>
      <c r="R121" s="19"/>
      <c r="S121" s="19"/>
      <c r="T121" s="19"/>
      <c r="U121" s="19"/>
      <c r="V121" s="19"/>
      <c r="W121" s="19"/>
      <c r="X121" s="19"/>
      <c r="Y121" s="19"/>
      <c r="Z121" s="19"/>
      <c r="AA121" s="19"/>
      <c r="AB121" s="19"/>
    </row>
    <row r="122" spans="1:28" ht="15.75" customHeight="1">
      <c r="A122" s="19"/>
      <c r="B122" s="19"/>
      <c r="C122" s="618"/>
      <c r="D122" s="605" t="s">
        <v>117</v>
      </c>
      <c r="E122" s="607"/>
      <c r="F122" s="99"/>
      <c r="G122" s="94">
        <v>7.0000000000000007E-2</v>
      </c>
      <c r="H122" s="94">
        <v>7.0000000000000007E-2</v>
      </c>
      <c r="I122" s="94">
        <v>-0.15</v>
      </c>
      <c r="J122" s="85">
        <f>+J121/1000</f>
        <v>-6.548</v>
      </c>
      <c r="K122" s="85">
        <f>+K121/1000</f>
        <v>-7.9450000000000003</v>
      </c>
      <c r="L122" s="85">
        <f>+L121/1000</f>
        <v>5.8550000000000004</v>
      </c>
      <c r="M122" s="85">
        <f t="shared" ref="M122" si="7">+M121/500</f>
        <v>0</v>
      </c>
      <c r="N122" s="19"/>
      <c r="O122" s="19"/>
      <c r="P122" s="19"/>
      <c r="Q122" s="19"/>
      <c r="R122" s="19"/>
      <c r="S122" s="19"/>
      <c r="T122" s="19"/>
      <c r="U122" s="19"/>
      <c r="V122" s="19"/>
      <c r="W122" s="19"/>
      <c r="X122" s="19"/>
      <c r="Y122" s="19"/>
      <c r="Z122" s="19"/>
      <c r="AA122" s="19"/>
      <c r="AB122" s="19"/>
    </row>
    <row r="123" spans="1:28" ht="15.75" customHeight="1">
      <c r="A123" s="19"/>
      <c r="B123" s="19"/>
      <c r="C123" s="618"/>
      <c r="D123" s="605" t="s">
        <v>118</v>
      </c>
      <c r="E123" s="607"/>
      <c r="F123" s="95"/>
      <c r="G123" s="95">
        <f>ROUND(G$107*G122,0)</f>
        <v>241226</v>
      </c>
      <c r="H123" s="95">
        <f>ROUND(H$107*H122,0)</f>
        <v>191100</v>
      </c>
      <c r="I123" s="95">
        <f>ROUND(I$107*I122,0)</f>
        <v>-404396</v>
      </c>
      <c r="J123" s="85"/>
      <c r="K123" s="19"/>
      <c r="L123" s="19"/>
      <c r="M123" s="19"/>
      <c r="N123" s="19"/>
      <c r="O123" s="19"/>
      <c r="P123" s="19"/>
      <c r="Q123" s="19"/>
      <c r="R123" s="19"/>
      <c r="S123" s="19"/>
      <c r="T123" s="19"/>
      <c r="U123" s="19"/>
      <c r="V123" s="19"/>
      <c r="W123" s="19"/>
      <c r="X123" s="19"/>
      <c r="Y123" s="19"/>
      <c r="Z123" s="19"/>
      <c r="AA123" s="19"/>
      <c r="AB123" s="19"/>
    </row>
    <row r="124" spans="1:28" ht="15.75" customHeight="1">
      <c r="A124" s="19"/>
      <c r="B124" s="19"/>
      <c r="C124" s="619"/>
      <c r="D124" s="608" t="s">
        <v>119</v>
      </c>
      <c r="E124" s="610"/>
      <c r="F124" s="96"/>
      <c r="G124" s="96">
        <f>G123+G120</f>
        <v>3411625.5104586612</v>
      </c>
      <c r="H124" s="96">
        <f>H123+H120</f>
        <v>2702699.9999999995</v>
      </c>
      <c r="I124" s="96">
        <f>I123+I120</f>
        <v>2075900.354545455</v>
      </c>
      <c r="J124" s="85"/>
      <c r="K124" s="19"/>
      <c r="L124" s="19"/>
      <c r="M124" s="19"/>
      <c r="N124" s="19"/>
      <c r="O124" s="19"/>
      <c r="P124" s="19"/>
      <c r="Q124" s="19"/>
      <c r="R124" s="19"/>
      <c r="S124" s="19"/>
      <c r="T124" s="19"/>
      <c r="U124" s="19"/>
      <c r="V124" s="19"/>
      <c r="W124" s="19"/>
      <c r="X124" s="19"/>
      <c r="Y124" s="19"/>
      <c r="Z124" s="19"/>
      <c r="AA124" s="19"/>
      <c r="AB124" s="19"/>
    </row>
    <row r="125" spans="1:28" ht="15.6" hidden="1">
      <c r="A125" s="19"/>
      <c r="B125" s="19"/>
      <c r="C125" s="617" t="s">
        <v>106</v>
      </c>
      <c r="D125" s="613" t="str">
        <f>E23</f>
        <v>Tỷ lệ đất ở/ tổng diện tích</v>
      </c>
      <c r="E125" s="614"/>
      <c r="F125" s="185">
        <f>F23</f>
        <v>1</v>
      </c>
      <c r="G125" s="185">
        <f t="shared" ref="G125:I125" si="8">G23</f>
        <v>1</v>
      </c>
      <c r="H125" s="185">
        <f t="shared" si="8"/>
        <v>1</v>
      </c>
      <c r="I125" s="185">
        <f t="shared" si="8"/>
        <v>1</v>
      </c>
      <c r="J125" s="106">
        <f>+$F$125-G125</f>
        <v>0</v>
      </c>
      <c r="K125" s="106">
        <f>+$F$125-H125</f>
        <v>0</v>
      </c>
      <c r="L125" s="106">
        <f>+$F$125-I125</f>
        <v>0</v>
      </c>
      <c r="M125" s="19"/>
      <c r="N125" s="19"/>
      <c r="O125" s="19"/>
      <c r="P125" s="19"/>
      <c r="Q125" s="19"/>
      <c r="R125" s="19"/>
      <c r="S125" s="19"/>
      <c r="T125" s="19"/>
      <c r="U125" s="19"/>
      <c r="V125" s="19"/>
      <c r="W125" s="19"/>
      <c r="X125" s="19"/>
      <c r="Y125" s="19"/>
      <c r="Z125" s="19"/>
      <c r="AA125" s="19"/>
      <c r="AB125" s="19"/>
    </row>
    <row r="126" spans="1:28" ht="15.75" hidden="1" customHeight="1" outlineLevel="1">
      <c r="A126" s="19"/>
      <c r="B126" s="19"/>
      <c r="C126" s="618"/>
      <c r="D126" s="605" t="s">
        <v>117</v>
      </c>
      <c r="E126" s="607"/>
      <c r="F126" s="97"/>
      <c r="G126" s="94">
        <v>0</v>
      </c>
      <c r="H126" s="94">
        <v>0</v>
      </c>
      <c r="I126" s="94">
        <v>0</v>
      </c>
      <c r="J126" s="85">
        <f>+J125/100</f>
        <v>0</v>
      </c>
      <c r="K126" s="85">
        <f>+K125/100</f>
        <v>0</v>
      </c>
      <c r="L126" s="85">
        <f>+L125/100</f>
        <v>0</v>
      </c>
      <c r="M126" s="19"/>
      <c r="N126" s="19"/>
      <c r="O126" s="19"/>
      <c r="P126" s="19"/>
      <c r="Q126" s="19"/>
      <c r="R126" s="19"/>
      <c r="S126" s="19"/>
      <c r="T126" s="19"/>
      <c r="U126" s="19"/>
      <c r="V126" s="19"/>
      <c r="W126" s="19"/>
      <c r="X126" s="19"/>
      <c r="Y126" s="19"/>
      <c r="Z126" s="19"/>
      <c r="AA126" s="19"/>
      <c r="AB126" s="19"/>
    </row>
    <row r="127" spans="1:28" ht="15.75" hidden="1" customHeight="1" outlineLevel="1">
      <c r="A127" s="19"/>
      <c r="B127" s="19"/>
      <c r="C127" s="618"/>
      <c r="D127" s="605" t="s">
        <v>118</v>
      </c>
      <c r="E127" s="607"/>
      <c r="F127" s="95"/>
      <c r="G127" s="95">
        <f>ROUND(G$107*G126,0)</f>
        <v>0</v>
      </c>
      <c r="H127" s="95">
        <f>ROUND(H$107*H126,0)</f>
        <v>0</v>
      </c>
      <c r="I127" s="95">
        <f>ROUND(I$107*I126,0)</f>
        <v>0</v>
      </c>
      <c r="J127" s="85"/>
      <c r="K127" s="19"/>
      <c r="L127" s="19"/>
      <c r="M127" s="19"/>
      <c r="N127" s="19"/>
      <c r="O127" s="19"/>
      <c r="P127" s="19"/>
      <c r="Q127" s="19"/>
      <c r="R127" s="19"/>
      <c r="S127" s="19"/>
      <c r="T127" s="19"/>
      <c r="U127" s="19"/>
      <c r="V127" s="19"/>
      <c r="W127" s="19"/>
      <c r="X127" s="19"/>
      <c r="Y127" s="19"/>
      <c r="Z127" s="19"/>
      <c r="AA127" s="19"/>
      <c r="AB127" s="19"/>
    </row>
    <row r="128" spans="1:28" ht="15.75" hidden="1" customHeight="1" outlineLevel="1">
      <c r="A128" s="19"/>
      <c r="B128" s="19"/>
      <c r="C128" s="619"/>
      <c r="D128" s="608" t="s">
        <v>119</v>
      </c>
      <c r="E128" s="610"/>
      <c r="F128" s="96"/>
      <c r="G128" s="96">
        <f>G124+G127</f>
        <v>3411625.5104586612</v>
      </c>
      <c r="H128" s="96">
        <f>H124+H127</f>
        <v>2702699.9999999995</v>
      </c>
      <c r="I128" s="96">
        <f>I124+I127</f>
        <v>2075900.354545455</v>
      </c>
      <c r="J128" s="85"/>
      <c r="K128" s="19"/>
      <c r="L128" s="19"/>
      <c r="M128" s="19"/>
      <c r="N128" s="19"/>
      <c r="O128" s="19"/>
      <c r="P128" s="19"/>
      <c r="Q128" s="19"/>
      <c r="R128" s="19"/>
      <c r="S128" s="19"/>
      <c r="T128" s="19"/>
      <c r="U128" s="19"/>
      <c r="V128" s="19"/>
      <c r="W128" s="19"/>
      <c r="X128" s="19"/>
      <c r="Y128" s="19"/>
      <c r="Z128" s="19"/>
      <c r="AA128" s="19"/>
      <c r="AB128" s="19"/>
    </row>
    <row r="129" spans="1:28" ht="15.75" customHeight="1" collapsed="1">
      <c r="A129" s="19"/>
      <c r="B129" s="19"/>
      <c r="C129" s="617" t="s">
        <v>107</v>
      </c>
      <c r="D129" s="613" t="str">
        <f>E24</f>
        <v>Độ rộng mặt tiền</v>
      </c>
      <c r="E129" s="614"/>
      <c r="F129" s="315">
        <f>F24</f>
        <v>67</v>
      </c>
      <c r="G129" s="315">
        <f>G24</f>
        <v>130</v>
      </c>
      <c r="H129" s="315">
        <f>H24</f>
        <v>150</v>
      </c>
      <c r="I129" s="315">
        <f>I24</f>
        <v>50</v>
      </c>
      <c r="J129" s="106">
        <f>+$F$129-G129</f>
        <v>-63</v>
      </c>
      <c r="K129" s="106">
        <f>+$F$129-H129</f>
        <v>-83</v>
      </c>
      <c r="L129" s="106">
        <f>+$F$129-I129</f>
        <v>17</v>
      </c>
      <c r="M129" s="19"/>
      <c r="N129" s="19"/>
      <c r="O129" s="19"/>
      <c r="P129" s="19"/>
      <c r="Q129" s="19"/>
      <c r="R129" s="19"/>
      <c r="S129" s="19"/>
      <c r="T129" s="19"/>
      <c r="U129" s="19"/>
      <c r="V129" s="19"/>
      <c r="W129" s="19"/>
      <c r="X129" s="19"/>
      <c r="Y129" s="19"/>
      <c r="Z129" s="19"/>
      <c r="AA129" s="19"/>
      <c r="AB129" s="19"/>
    </row>
    <row r="130" spans="1:28" ht="15.75" customHeight="1">
      <c r="A130" s="19"/>
      <c r="B130" s="19"/>
      <c r="C130" s="618"/>
      <c r="D130" s="605" t="s">
        <v>117</v>
      </c>
      <c r="E130" s="607"/>
      <c r="F130" s="316"/>
      <c r="G130" s="317">
        <v>-0.13</v>
      </c>
      <c r="H130" s="317">
        <v>-0.17</v>
      </c>
      <c r="I130" s="317">
        <v>0.03</v>
      </c>
      <c r="J130" s="106">
        <f>+J129/5</f>
        <v>-12.6</v>
      </c>
      <c r="K130" s="106">
        <f>+K129/5</f>
        <v>-16.600000000000001</v>
      </c>
      <c r="L130" s="106">
        <f>+L129/5</f>
        <v>3.4</v>
      </c>
      <c r="M130" s="19"/>
      <c r="N130" s="19"/>
      <c r="O130" s="19"/>
      <c r="P130" s="19"/>
      <c r="Q130" s="19"/>
      <c r="R130" s="19"/>
      <c r="S130" s="19"/>
      <c r="T130" s="19"/>
      <c r="U130" s="19"/>
      <c r="V130" s="19"/>
      <c r="W130" s="19"/>
      <c r="X130" s="19"/>
      <c r="Y130" s="19"/>
      <c r="Z130" s="19"/>
      <c r="AA130" s="19"/>
      <c r="AB130" s="19"/>
    </row>
    <row r="131" spans="1:28" ht="15.75" customHeight="1">
      <c r="A131" s="19"/>
      <c r="B131" s="19"/>
      <c r="C131" s="618"/>
      <c r="D131" s="605" t="s">
        <v>118</v>
      </c>
      <c r="E131" s="607"/>
      <c r="F131" s="318"/>
      <c r="G131" s="318">
        <f>ROUND(G$107*G130,0)</f>
        <v>-447991</v>
      </c>
      <c r="H131" s="318">
        <f>ROUND(H$107*H130,0)</f>
        <v>-464100</v>
      </c>
      <c r="I131" s="318">
        <f>ROUND(I$107*I130,0)</f>
        <v>80879</v>
      </c>
      <c r="J131" s="85"/>
      <c r="K131" s="19"/>
      <c r="L131" s="19"/>
      <c r="M131" s="19"/>
      <c r="N131" s="19"/>
      <c r="O131" s="19"/>
      <c r="P131" s="19"/>
      <c r="Q131" s="19"/>
      <c r="R131" s="19"/>
      <c r="S131" s="19"/>
      <c r="T131" s="19"/>
      <c r="U131" s="19"/>
      <c r="V131" s="19"/>
      <c r="W131" s="19"/>
      <c r="X131" s="19"/>
      <c r="Y131" s="19"/>
      <c r="Z131" s="19"/>
      <c r="AA131" s="19"/>
      <c r="AB131" s="19"/>
    </row>
    <row r="132" spans="1:28" ht="15.75" customHeight="1">
      <c r="A132" s="19"/>
      <c r="B132" s="19"/>
      <c r="C132" s="619"/>
      <c r="D132" s="608" t="s">
        <v>119</v>
      </c>
      <c r="E132" s="610"/>
      <c r="F132" s="319"/>
      <c r="G132" s="319">
        <f>G128+G131</f>
        <v>2963634.5104586612</v>
      </c>
      <c r="H132" s="319">
        <f>H128+H131</f>
        <v>2238599.9999999995</v>
      </c>
      <c r="I132" s="319">
        <f>I128+I131</f>
        <v>2156779.354545455</v>
      </c>
      <c r="J132" s="85"/>
      <c r="K132" s="19"/>
      <c r="L132" s="19"/>
      <c r="M132" s="19"/>
      <c r="N132" s="19"/>
      <c r="O132" s="19"/>
      <c r="P132" s="19"/>
      <c r="Q132" s="19"/>
      <c r="R132" s="19"/>
      <c r="S132" s="19"/>
      <c r="T132" s="19"/>
      <c r="U132" s="19"/>
      <c r="V132" s="19"/>
      <c r="W132" s="19"/>
      <c r="X132" s="19"/>
      <c r="Y132" s="19"/>
      <c r="Z132" s="19"/>
      <c r="AA132" s="19"/>
      <c r="AB132" s="19"/>
    </row>
    <row r="133" spans="1:28" ht="15.75" customHeight="1">
      <c r="A133" s="19"/>
      <c r="B133" s="19"/>
      <c r="C133" s="617" t="s">
        <v>108</v>
      </c>
      <c r="D133" s="613" t="str">
        <f>E26</f>
        <v>Hình dáng thửa đất</v>
      </c>
      <c r="E133" s="614"/>
      <c r="F133" s="315" t="str">
        <f>F26</f>
        <v>Vuông vức</v>
      </c>
      <c r="G133" s="315" t="str">
        <f>G26</f>
        <v>Vuông vức</v>
      </c>
      <c r="H133" s="315" t="str">
        <f>H26</f>
        <v>Vuông vức</v>
      </c>
      <c r="I133" s="315" t="str">
        <f>I26</f>
        <v>Vuông vức</v>
      </c>
      <c r="J133" s="85">
        <f>2*33/70</f>
        <v>0.94285714285714284</v>
      </c>
      <c r="K133" s="19"/>
      <c r="L133" s="19"/>
      <c r="M133" s="19"/>
      <c r="N133" s="19"/>
      <c r="O133" s="19"/>
      <c r="P133" s="19"/>
      <c r="Q133" s="19"/>
      <c r="R133" s="19"/>
      <c r="S133" s="19"/>
      <c r="T133" s="19"/>
      <c r="U133" s="19"/>
      <c r="V133" s="19"/>
      <c r="W133" s="19"/>
      <c r="X133" s="19"/>
      <c r="Y133" s="19"/>
      <c r="Z133" s="19"/>
      <c r="AA133" s="19"/>
      <c r="AB133" s="19"/>
    </row>
    <row r="134" spans="1:28" ht="15.75" hidden="1" customHeight="1">
      <c r="A134" s="19"/>
      <c r="B134" s="19"/>
      <c r="C134" s="626"/>
      <c r="D134" s="628" t="s">
        <v>125</v>
      </c>
      <c r="E134" s="607"/>
      <c r="F134" s="107">
        <f>F125/F129</f>
        <v>1.4925373134328358E-2</v>
      </c>
      <c r="G134" s="107">
        <f>G125/G129</f>
        <v>7.6923076923076927E-3</v>
      </c>
      <c r="H134" s="107">
        <f>H125/H129</f>
        <v>6.6666666666666671E-3</v>
      </c>
      <c r="I134" s="107">
        <f>I125/I129</f>
        <v>0.02</v>
      </c>
      <c r="J134" s="85"/>
      <c r="K134" s="19"/>
      <c r="L134" s="19"/>
      <c r="M134" s="19"/>
      <c r="N134" s="19"/>
      <c r="O134" s="19"/>
      <c r="P134" s="19"/>
      <c r="Q134" s="19"/>
      <c r="R134" s="19"/>
      <c r="S134" s="19"/>
      <c r="T134" s="19"/>
      <c r="U134" s="19"/>
      <c r="V134" s="19"/>
      <c r="W134" s="19"/>
      <c r="X134" s="19"/>
      <c r="Y134" s="19"/>
      <c r="Z134" s="19"/>
      <c r="AA134" s="19"/>
      <c r="AB134" s="19"/>
    </row>
    <row r="135" spans="1:28" ht="15.75" customHeight="1">
      <c r="A135" s="19"/>
      <c r="B135" s="19"/>
      <c r="C135" s="626"/>
      <c r="D135" s="605" t="s">
        <v>117</v>
      </c>
      <c r="E135" s="607"/>
      <c r="F135" s="97"/>
      <c r="G135" s="94">
        <v>0</v>
      </c>
      <c r="H135" s="94">
        <v>0</v>
      </c>
      <c r="I135" s="94">
        <v>0</v>
      </c>
      <c r="J135" s="85">
        <v>0</v>
      </c>
      <c r="K135" s="19"/>
      <c r="L135" s="19"/>
      <c r="M135" s="19"/>
      <c r="N135" s="19"/>
      <c r="O135" s="19"/>
      <c r="P135" s="19"/>
      <c r="Q135" s="19"/>
      <c r="R135" s="19"/>
      <c r="S135" s="19"/>
      <c r="T135" s="19"/>
      <c r="U135" s="19"/>
      <c r="V135" s="19"/>
      <c r="W135" s="19"/>
      <c r="X135" s="19"/>
      <c r="Y135" s="19"/>
      <c r="Z135" s="19"/>
      <c r="AA135" s="19"/>
      <c r="AB135" s="19"/>
    </row>
    <row r="136" spans="1:28" ht="15.75" customHeight="1">
      <c r="A136" s="19"/>
      <c r="B136" s="19"/>
      <c r="C136" s="626"/>
      <c r="D136" s="605" t="s">
        <v>118</v>
      </c>
      <c r="E136" s="607"/>
      <c r="F136" s="95"/>
      <c r="G136" s="95">
        <f>ROUND(G$107*G135,0)</f>
        <v>0</v>
      </c>
      <c r="H136" s="95">
        <f>ROUND(H$107*H135,0)</f>
        <v>0</v>
      </c>
      <c r="I136" s="95">
        <f>ROUND(I$107*I135,0)</f>
        <v>0</v>
      </c>
      <c r="J136" s="85"/>
      <c r="K136" s="19"/>
      <c r="L136" s="19"/>
      <c r="M136" s="19"/>
      <c r="N136" s="19"/>
      <c r="O136" s="19"/>
      <c r="P136" s="19"/>
      <c r="Q136" s="19"/>
      <c r="R136" s="19"/>
      <c r="S136" s="19"/>
      <c r="T136" s="19"/>
      <c r="U136" s="19"/>
      <c r="V136" s="19"/>
      <c r="W136" s="19"/>
      <c r="X136" s="19"/>
      <c r="Y136" s="19"/>
      <c r="Z136" s="19"/>
      <c r="AA136" s="19"/>
      <c r="AB136" s="19"/>
    </row>
    <row r="137" spans="1:28" ht="15.75" customHeight="1">
      <c r="A137" s="19"/>
      <c r="B137" s="19"/>
      <c r="C137" s="627"/>
      <c r="D137" s="608" t="s">
        <v>119</v>
      </c>
      <c r="E137" s="610"/>
      <c r="F137" s="96"/>
      <c r="G137" s="96">
        <f>G136+G132</f>
        <v>2963634.5104586612</v>
      </c>
      <c r="H137" s="96">
        <f>H136+H132</f>
        <v>2238599.9999999995</v>
      </c>
      <c r="I137" s="96">
        <f>I136+I132</f>
        <v>2156779.354545455</v>
      </c>
      <c r="J137" s="85"/>
      <c r="K137" s="19"/>
      <c r="L137" s="19"/>
      <c r="M137" s="19"/>
      <c r="N137" s="19"/>
      <c r="O137" s="19"/>
      <c r="P137" s="19"/>
      <c r="Q137" s="19"/>
      <c r="R137" s="19"/>
      <c r="S137" s="19"/>
      <c r="T137" s="19"/>
      <c r="U137" s="19"/>
      <c r="V137" s="19"/>
      <c r="W137" s="19"/>
      <c r="X137" s="19"/>
      <c r="Y137" s="19"/>
      <c r="Z137" s="19"/>
      <c r="AA137" s="19"/>
      <c r="AB137" s="19"/>
    </row>
    <row r="138" spans="1:28" ht="13.5" hidden="1" customHeight="1">
      <c r="A138" s="19"/>
      <c r="B138" s="19"/>
      <c r="C138" s="617" t="s">
        <v>110</v>
      </c>
      <c r="D138" s="624" t="str">
        <f>+D67</f>
        <v>Yếu tố phong thủy, tâm linh</v>
      </c>
      <c r="E138" s="625"/>
      <c r="F138" s="92" t="s">
        <v>126</v>
      </c>
      <c r="G138" s="92" t="s">
        <v>126</v>
      </c>
      <c r="H138" s="92" t="s">
        <v>126</v>
      </c>
      <c r="I138" s="92" t="s">
        <v>126</v>
      </c>
      <c r="J138" s="108" t="s">
        <v>127</v>
      </c>
      <c r="K138" s="19"/>
      <c r="L138" s="19"/>
      <c r="M138" s="19"/>
      <c r="N138" s="19"/>
      <c r="O138" s="19"/>
      <c r="P138" s="19"/>
      <c r="Q138" s="19"/>
      <c r="R138" s="19"/>
      <c r="S138" s="19"/>
      <c r="T138" s="19"/>
      <c r="U138" s="19"/>
      <c r="V138" s="19"/>
      <c r="W138" s="19"/>
      <c r="X138" s="19"/>
      <c r="Y138" s="19"/>
      <c r="Z138" s="19"/>
      <c r="AA138" s="19"/>
      <c r="AB138" s="19"/>
    </row>
    <row r="139" spans="1:28" ht="15.75" hidden="1" customHeight="1">
      <c r="A139" s="19"/>
      <c r="B139" s="19"/>
      <c r="C139" s="618"/>
      <c r="D139" s="605" t="s">
        <v>117</v>
      </c>
      <c r="E139" s="607"/>
      <c r="F139" s="97"/>
      <c r="G139" s="94">
        <v>0</v>
      </c>
      <c r="H139" s="94">
        <v>0</v>
      </c>
      <c r="I139" s="94">
        <v>0</v>
      </c>
      <c r="J139" s="108"/>
      <c r="K139" s="19"/>
      <c r="L139" s="19"/>
      <c r="M139" s="19"/>
      <c r="N139" s="19"/>
      <c r="O139" s="19"/>
      <c r="P139" s="19"/>
      <c r="Q139" s="19"/>
      <c r="R139" s="19"/>
      <c r="S139" s="19"/>
      <c r="T139" s="19"/>
      <c r="U139" s="19"/>
      <c r="V139" s="19"/>
      <c r="W139" s="19"/>
      <c r="X139" s="19"/>
      <c r="Y139" s="19"/>
      <c r="Z139" s="19"/>
      <c r="AA139" s="19"/>
      <c r="AB139" s="19"/>
    </row>
    <row r="140" spans="1:28" ht="15.75" hidden="1" customHeight="1">
      <c r="A140" s="19"/>
      <c r="B140" s="19"/>
      <c r="C140" s="618"/>
      <c r="D140" s="605" t="s">
        <v>118</v>
      </c>
      <c r="E140" s="607"/>
      <c r="F140" s="95"/>
      <c r="G140" s="95">
        <f>ROUND(G$107*G139,0)</f>
        <v>0</v>
      </c>
      <c r="H140" s="95">
        <f>ROUND(H$107*H139,0)</f>
        <v>0</v>
      </c>
      <c r="I140" s="95">
        <f>ROUND(I$107*I139,0)</f>
        <v>0</v>
      </c>
      <c r="J140" s="108"/>
      <c r="K140" s="19"/>
      <c r="L140" s="19"/>
      <c r="M140" s="19"/>
      <c r="N140" s="19"/>
      <c r="O140" s="19"/>
      <c r="P140" s="19"/>
      <c r="Q140" s="19"/>
      <c r="R140" s="19"/>
      <c r="S140" s="19"/>
      <c r="T140" s="19"/>
      <c r="U140" s="19"/>
      <c r="V140" s="19"/>
      <c r="W140" s="19"/>
      <c r="X140" s="19"/>
      <c r="Y140" s="19"/>
      <c r="Z140" s="19"/>
      <c r="AA140" s="19"/>
      <c r="AB140" s="19"/>
    </row>
    <row r="141" spans="1:28" ht="15.75" hidden="1" customHeight="1">
      <c r="A141" s="19"/>
      <c r="B141" s="19"/>
      <c r="C141" s="619"/>
      <c r="D141" s="608" t="s">
        <v>119</v>
      </c>
      <c r="E141" s="610"/>
      <c r="F141" s="96"/>
      <c r="G141" s="96">
        <f>G137+G140</f>
        <v>2963634.5104586612</v>
      </c>
      <c r="H141" s="96">
        <f>H137+H140</f>
        <v>2238599.9999999995</v>
      </c>
      <c r="I141" s="96">
        <f>I137+I140</f>
        <v>2156779.354545455</v>
      </c>
      <c r="J141" s="108"/>
      <c r="K141" s="19"/>
      <c r="L141" s="19"/>
      <c r="M141" s="19"/>
      <c r="N141" s="19"/>
      <c r="O141" s="19"/>
      <c r="P141" s="19"/>
      <c r="Q141" s="19"/>
      <c r="R141" s="19"/>
      <c r="S141" s="19"/>
      <c r="T141" s="19"/>
      <c r="U141" s="19"/>
      <c r="V141" s="19"/>
      <c r="W141" s="19"/>
      <c r="X141" s="19"/>
      <c r="Y141" s="19"/>
      <c r="Z141" s="19"/>
      <c r="AA141" s="19"/>
      <c r="AB141" s="19"/>
    </row>
    <row r="142" spans="1:28" ht="27.75" customHeight="1">
      <c r="A142" s="19"/>
      <c r="B142" s="19"/>
      <c r="C142" s="617" t="s">
        <v>128</v>
      </c>
      <c r="D142" s="621" t="str">
        <f>E27</f>
        <v>Số mặt thoáng</v>
      </c>
      <c r="E142" s="614"/>
      <c r="F142" s="109" t="str">
        <f>F27</f>
        <v>2 mặt tiền</v>
      </c>
      <c r="G142" s="109" t="str">
        <f>G27</f>
        <v>1 mặt tiền</v>
      </c>
      <c r="H142" s="109" t="str">
        <f>H27</f>
        <v>1 mặt tiền</v>
      </c>
      <c r="I142" s="109" t="str">
        <f>I27</f>
        <v>1 mặt tiền</v>
      </c>
      <c r="J142" s="108" t="s">
        <v>127</v>
      </c>
      <c r="K142" s="19"/>
      <c r="L142" s="19"/>
      <c r="M142" s="19"/>
      <c r="N142" s="19"/>
      <c r="O142" s="19"/>
      <c r="P142" s="19"/>
      <c r="Q142" s="19"/>
      <c r="R142" s="19"/>
      <c r="S142" s="19"/>
      <c r="T142" s="19"/>
      <c r="U142" s="19"/>
      <c r="V142" s="19"/>
      <c r="W142" s="19"/>
      <c r="X142" s="19"/>
      <c r="Y142" s="19"/>
      <c r="Z142" s="19"/>
      <c r="AA142" s="19"/>
      <c r="AB142" s="19"/>
    </row>
    <row r="143" spans="1:28" ht="15.75" customHeight="1">
      <c r="A143" s="19"/>
      <c r="B143" s="19"/>
      <c r="C143" s="618"/>
      <c r="D143" s="622" t="s">
        <v>117</v>
      </c>
      <c r="E143" s="607"/>
      <c r="F143" s="97"/>
      <c r="G143" s="94">
        <v>0.02</v>
      </c>
      <c r="H143" s="94">
        <v>0.02</v>
      </c>
      <c r="I143" s="94">
        <v>0.02</v>
      </c>
      <c r="J143" s="85"/>
      <c r="K143" s="19"/>
      <c r="L143" s="19"/>
      <c r="M143" s="19"/>
      <c r="N143" s="19"/>
      <c r="O143" s="19"/>
      <c r="P143" s="19"/>
      <c r="Q143" s="19"/>
      <c r="R143" s="19"/>
      <c r="S143" s="19"/>
      <c r="T143" s="19"/>
      <c r="U143" s="19"/>
      <c r="V143" s="19"/>
      <c r="W143" s="19"/>
      <c r="X143" s="19"/>
      <c r="Y143" s="19"/>
      <c r="Z143" s="19"/>
      <c r="AA143" s="19"/>
      <c r="AB143" s="19"/>
    </row>
    <row r="144" spans="1:28" ht="15.75" customHeight="1">
      <c r="A144" s="19"/>
      <c r="B144" s="19"/>
      <c r="C144" s="618"/>
      <c r="D144" s="622" t="s">
        <v>118</v>
      </c>
      <c r="E144" s="607"/>
      <c r="F144" s="95"/>
      <c r="G144" s="95">
        <f>ROUND(G$107*G143,0)</f>
        <v>68922</v>
      </c>
      <c r="H144" s="95">
        <f>ROUND(H$107*H143,0)</f>
        <v>54600</v>
      </c>
      <c r="I144" s="95">
        <f>ROUND(I$107*I143,0)</f>
        <v>53919</v>
      </c>
      <c r="J144" s="85"/>
      <c r="K144" s="19"/>
      <c r="L144" s="19"/>
      <c r="M144" s="19"/>
      <c r="N144" s="19"/>
      <c r="O144" s="19"/>
      <c r="P144" s="19"/>
      <c r="Q144" s="19"/>
      <c r="R144" s="19"/>
      <c r="S144" s="19"/>
      <c r="T144" s="19"/>
      <c r="U144" s="19"/>
      <c r="V144" s="19"/>
      <c r="W144" s="19"/>
      <c r="X144" s="19"/>
      <c r="Y144" s="19"/>
      <c r="Z144" s="19"/>
      <c r="AA144" s="19"/>
      <c r="AB144" s="19"/>
    </row>
    <row r="145" spans="1:28" ht="15.75" customHeight="1">
      <c r="A145" s="19"/>
      <c r="B145" s="19"/>
      <c r="C145" s="619"/>
      <c r="D145" s="623" t="s">
        <v>119</v>
      </c>
      <c r="E145" s="610"/>
      <c r="F145" s="96"/>
      <c r="G145" s="96">
        <f>G141+G144</f>
        <v>3032556.5104586612</v>
      </c>
      <c r="H145" s="96">
        <f>H141+H144</f>
        <v>2293199.9999999995</v>
      </c>
      <c r="I145" s="96">
        <f>I141+I144</f>
        <v>2210698.354545455</v>
      </c>
      <c r="J145" s="85"/>
      <c r="K145" s="19"/>
      <c r="L145" s="19"/>
      <c r="M145" s="19"/>
      <c r="N145" s="19"/>
      <c r="O145" s="19"/>
      <c r="P145" s="19"/>
      <c r="Q145" s="19"/>
      <c r="R145" s="19"/>
      <c r="S145" s="19"/>
      <c r="T145" s="19"/>
      <c r="U145" s="19"/>
      <c r="V145" s="19"/>
      <c r="W145" s="19"/>
      <c r="X145" s="19"/>
      <c r="Y145" s="19"/>
      <c r="Z145" s="19"/>
      <c r="AA145" s="19"/>
      <c r="AB145" s="19"/>
    </row>
    <row r="146" spans="1:28" ht="15.75" customHeight="1">
      <c r="A146" s="19"/>
      <c r="B146" s="19"/>
      <c r="C146" s="87">
        <v>3</v>
      </c>
      <c r="D146" s="590" t="s">
        <v>63</v>
      </c>
      <c r="E146" s="579"/>
      <c r="F146" s="110"/>
      <c r="G146" s="111"/>
      <c r="H146" s="111"/>
      <c r="I146" s="111"/>
      <c r="J146" s="85"/>
      <c r="K146" s="19"/>
      <c r="L146" s="19"/>
      <c r="M146" s="19"/>
      <c r="N146" s="19"/>
      <c r="O146" s="19"/>
      <c r="P146" s="19"/>
      <c r="Q146" s="19"/>
      <c r="R146" s="19"/>
      <c r="S146" s="19"/>
      <c r="T146" s="19"/>
      <c r="U146" s="19"/>
      <c r="V146" s="19"/>
      <c r="W146" s="19"/>
      <c r="X146" s="19"/>
      <c r="Y146" s="19"/>
      <c r="Z146" s="19"/>
      <c r="AA146" s="19"/>
      <c r="AB146" s="19"/>
    </row>
    <row r="147" spans="1:28" ht="47.4" customHeight="1">
      <c r="A147" s="19"/>
      <c r="B147" s="19"/>
      <c r="C147" s="617" t="s">
        <v>24</v>
      </c>
      <c r="D147" s="613" t="str">
        <f>E28</f>
        <v>Cơ sở hạ tầng kỹ thuật</v>
      </c>
      <c r="E147" s="620"/>
      <c r="F147" s="92" t="str">
        <f>F28</f>
        <v>Hạ tầng khu công nghiệp: Được đầu tư, đồng bộ, đầy đủ,…</v>
      </c>
      <c r="G147" s="92" t="str">
        <f>G28</f>
        <v>Hạ tầng khu công nghiệp: Được đầu tư, đồng bộ, đầy đủ,…</v>
      </c>
      <c r="H147" s="92" t="str">
        <f>H28</f>
        <v>Hạ tầng khu công nghiệp: Được đầu tư, đồng bộ, đầy đủ,…</v>
      </c>
      <c r="I147" s="92" t="str">
        <f>I28</f>
        <v>Hạ tầng khu công nghiệp: Được đầu tư, đồng bộ, đầy đủ,…</v>
      </c>
      <c r="J147" s="85" t="s">
        <v>129</v>
      </c>
      <c r="K147" s="19"/>
      <c r="L147" s="19"/>
      <c r="M147" s="19"/>
      <c r="N147" s="19"/>
      <c r="O147" s="19"/>
      <c r="P147" s="19"/>
      <c r="Q147" s="19"/>
      <c r="R147" s="19"/>
      <c r="S147" s="19"/>
      <c r="T147" s="19"/>
      <c r="U147" s="19"/>
      <c r="V147" s="19"/>
      <c r="W147" s="19"/>
      <c r="X147" s="19"/>
      <c r="Y147" s="19"/>
      <c r="Z147" s="19"/>
      <c r="AA147" s="19"/>
      <c r="AB147" s="19"/>
    </row>
    <row r="148" spans="1:28" ht="15.75" customHeight="1">
      <c r="A148" s="19"/>
      <c r="B148" s="19"/>
      <c r="C148" s="618"/>
      <c r="D148" s="605" t="s">
        <v>117</v>
      </c>
      <c r="E148" s="607"/>
      <c r="F148" s="97"/>
      <c r="G148" s="94">
        <v>0</v>
      </c>
      <c r="H148" s="94">
        <v>0</v>
      </c>
      <c r="I148" s="94">
        <v>0</v>
      </c>
      <c r="J148" s="85"/>
      <c r="K148" s="19"/>
      <c r="L148" s="19"/>
      <c r="M148" s="19"/>
      <c r="N148" s="19"/>
      <c r="O148" s="19"/>
      <c r="P148" s="19"/>
      <c r="Q148" s="19"/>
      <c r="R148" s="19"/>
      <c r="S148" s="19"/>
      <c r="T148" s="19"/>
      <c r="U148" s="19"/>
      <c r="V148" s="19"/>
      <c r="W148" s="19"/>
      <c r="X148" s="19"/>
      <c r="Y148" s="19"/>
      <c r="Z148" s="19"/>
      <c r="AA148" s="19"/>
      <c r="AB148" s="19"/>
    </row>
    <row r="149" spans="1:28" ht="15.75" customHeight="1">
      <c r="A149" s="19"/>
      <c r="B149" s="19"/>
      <c r="C149" s="618"/>
      <c r="D149" s="605" t="s">
        <v>118</v>
      </c>
      <c r="E149" s="607"/>
      <c r="F149" s="95"/>
      <c r="G149" s="95">
        <f>ROUND(G$107*G148,0)</f>
        <v>0</v>
      </c>
      <c r="H149" s="95">
        <f>ROUND(H$107*H148,0)</f>
        <v>0</v>
      </c>
      <c r="I149" s="95">
        <f>ROUND(I$107*I148,0)</f>
        <v>0</v>
      </c>
      <c r="J149" s="85"/>
      <c r="K149" s="19"/>
      <c r="L149" s="19"/>
      <c r="M149" s="19"/>
      <c r="N149" s="19"/>
      <c r="O149" s="19"/>
      <c r="P149" s="19"/>
      <c r="Q149" s="19"/>
      <c r="R149" s="19"/>
      <c r="S149" s="19"/>
      <c r="T149" s="19"/>
      <c r="U149" s="19"/>
      <c r="V149" s="19"/>
      <c r="W149" s="19"/>
      <c r="X149" s="19"/>
      <c r="Y149" s="19"/>
      <c r="Z149" s="19"/>
      <c r="AA149" s="19"/>
      <c r="AB149" s="19"/>
    </row>
    <row r="150" spans="1:28" ht="15.75" customHeight="1">
      <c r="A150" s="19"/>
      <c r="B150" s="19"/>
      <c r="C150" s="619"/>
      <c r="D150" s="608" t="s">
        <v>119</v>
      </c>
      <c r="E150" s="610"/>
      <c r="F150" s="96"/>
      <c r="G150" s="96">
        <f>G145+G149</f>
        <v>3032556.5104586612</v>
      </c>
      <c r="H150" s="96">
        <f>H145+H149</f>
        <v>2293199.9999999995</v>
      </c>
      <c r="I150" s="96">
        <f>I145+I149</f>
        <v>2210698.354545455</v>
      </c>
      <c r="J150" s="85"/>
      <c r="K150" s="19"/>
      <c r="L150" s="19"/>
      <c r="M150" s="19"/>
      <c r="N150" s="19"/>
      <c r="O150" s="19"/>
      <c r="P150" s="19"/>
      <c r="Q150" s="19"/>
      <c r="R150" s="19"/>
      <c r="S150" s="19"/>
      <c r="T150" s="19"/>
      <c r="U150" s="19"/>
      <c r="V150" s="19"/>
      <c r="W150" s="19"/>
      <c r="X150" s="19"/>
      <c r="Y150" s="19"/>
      <c r="Z150" s="19"/>
      <c r="AA150" s="19"/>
      <c r="AB150" s="19"/>
    </row>
    <row r="151" spans="1:28" ht="15.75" customHeight="1">
      <c r="A151" s="19"/>
      <c r="B151" s="19"/>
      <c r="C151" s="617" t="s">
        <v>25</v>
      </c>
      <c r="D151" s="613" t="str">
        <f>E29</f>
        <v>Cảnh quan môi trường, an ninh trật tự</v>
      </c>
      <c r="E151" s="614"/>
      <c r="F151" s="92" t="str">
        <f>F29</f>
        <v>Bình thường</v>
      </c>
      <c r="G151" s="92" t="str">
        <f>G29</f>
        <v>Bình thường</v>
      </c>
      <c r="H151" s="92" t="str">
        <f>H29</f>
        <v>Bình thường</v>
      </c>
      <c r="I151" s="92" t="str">
        <f>I29</f>
        <v>Bình thường</v>
      </c>
      <c r="J151" s="85"/>
      <c r="K151" s="19"/>
      <c r="L151" s="19"/>
      <c r="M151" s="19"/>
      <c r="N151" s="19"/>
      <c r="O151" s="19"/>
      <c r="P151" s="19"/>
      <c r="Q151" s="19"/>
      <c r="R151" s="19"/>
      <c r="S151" s="19"/>
      <c r="T151" s="19"/>
      <c r="U151" s="19"/>
      <c r="V151" s="19"/>
      <c r="W151" s="19"/>
      <c r="X151" s="19"/>
      <c r="Y151" s="19"/>
      <c r="Z151" s="19"/>
      <c r="AA151" s="19"/>
      <c r="AB151" s="19"/>
    </row>
    <row r="152" spans="1:28" ht="15.75" customHeight="1">
      <c r="A152" s="19"/>
      <c r="B152" s="19"/>
      <c r="C152" s="618"/>
      <c r="D152" s="605" t="s">
        <v>117</v>
      </c>
      <c r="E152" s="607"/>
      <c r="F152" s="97"/>
      <c r="G152" s="94">
        <v>0</v>
      </c>
      <c r="H152" s="94">
        <v>0</v>
      </c>
      <c r="I152" s="94">
        <v>0</v>
      </c>
      <c r="J152" s="85"/>
      <c r="K152" s="19"/>
      <c r="L152" s="19"/>
      <c r="M152" s="19"/>
      <c r="N152" s="19"/>
      <c r="O152" s="19"/>
      <c r="P152" s="19"/>
      <c r="Q152" s="19"/>
      <c r="R152" s="19"/>
      <c r="S152" s="19"/>
      <c r="T152" s="19"/>
      <c r="U152" s="19"/>
      <c r="V152" s="19"/>
      <c r="W152" s="19"/>
      <c r="X152" s="19"/>
      <c r="Y152" s="19"/>
      <c r="Z152" s="19"/>
      <c r="AA152" s="19"/>
      <c r="AB152" s="19"/>
    </row>
    <row r="153" spans="1:28" ht="15.75" customHeight="1">
      <c r="A153" s="19"/>
      <c r="B153" s="19"/>
      <c r="C153" s="618"/>
      <c r="D153" s="605" t="s">
        <v>118</v>
      </c>
      <c r="E153" s="607"/>
      <c r="F153" s="95"/>
      <c r="G153" s="95">
        <f>ROUND(G$107*G152,0)</f>
        <v>0</v>
      </c>
      <c r="H153" s="95">
        <f>ROUND(H$107*H152,0)</f>
        <v>0</v>
      </c>
      <c r="I153" s="95">
        <f>ROUND(I$107*I152,0)</f>
        <v>0</v>
      </c>
      <c r="J153" s="85"/>
      <c r="K153" s="19"/>
      <c r="L153" s="19"/>
      <c r="M153" s="19"/>
      <c r="N153" s="19"/>
      <c r="O153" s="19"/>
      <c r="P153" s="19"/>
      <c r="Q153" s="19"/>
      <c r="R153" s="19"/>
      <c r="S153" s="19"/>
      <c r="T153" s="19"/>
      <c r="U153" s="19"/>
      <c r="V153" s="19"/>
      <c r="W153" s="19"/>
      <c r="X153" s="19"/>
      <c r="Y153" s="19"/>
      <c r="Z153" s="19"/>
      <c r="AA153" s="19"/>
      <c r="AB153" s="19"/>
    </row>
    <row r="154" spans="1:28" ht="15.75" customHeight="1">
      <c r="A154" s="19"/>
      <c r="B154" s="19"/>
      <c r="C154" s="619"/>
      <c r="D154" s="608" t="s">
        <v>119</v>
      </c>
      <c r="E154" s="610"/>
      <c r="F154" s="96"/>
      <c r="G154" s="96">
        <f>+G150+G153</f>
        <v>3032556.5104586612</v>
      </c>
      <c r="H154" s="96">
        <f>+H150+H153</f>
        <v>2293199.9999999995</v>
      </c>
      <c r="I154" s="96">
        <f>+I150+I153</f>
        <v>2210698.354545455</v>
      </c>
      <c r="J154" s="85"/>
      <c r="K154" s="19"/>
      <c r="L154" s="19"/>
      <c r="M154" s="19"/>
      <c r="N154" s="19"/>
      <c r="O154" s="19"/>
      <c r="P154" s="19"/>
      <c r="Q154" s="19"/>
      <c r="R154" s="19"/>
      <c r="S154" s="19"/>
      <c r="T154" s="19"/>
      <c r="U154" s="19"/>
      <c r="V154" s="19"/>
      <c r="W154" s="19"/>
      <c r="X154" s="19"/>
      <c r="Y154" s="19"/>
      <c r="Z154" s="19"/>
      <c r="AA154" s="19"/>
      <c r="AB154" s="19"/>
    </row>
    <row r="155" spans="1:28" ht="15.75" customHeight="1">
      <c r="A155" s="19"/>
      <c r="B155" s="19"/>
      <c r="C155" s="112" t="s">
        <v>130</v>
      </c>
      <c r="D155" s="613" t="s">
        <v>131</v>
      </c>
      <c r="E155" s="614"/>
      <c r="F155" s="113"/>
      <c r="G155" s="114">
        <f>G154</f>
        <v>3032556.5104586612</v>
      </c>
      <c r="H155" s="114">
        <f>H154</f>
        <v>2293199.9999999995</v>
      </c>
      <c r="I155" s="114">
        <f>I154</f>
        <v>2210698.354545455</v>
      </c>
      <c r="J155" s="85"/>
      <c r="K155" s="19"/>
      <c r="L155" s="19"/>
      <c r="M155" s="115"/>
      <c r="N155" s="19"/>
      <c r="O155" s="19"/>
      <c r="P155" s="19"/>
      <c r="Q155" s="19"/>
      <c r="R155" s="19"/>
      <c r="S155" s="19"/>
      <c r="T155" s="19"/>
      <c r="U155" s="19"/>
      <c r="V155" s="19"/>
      <c r="W155" s="19"/>
      <c r="X155" s="19"/>
      <c r="Y155" s="19"/>
      <c r="Z155" s="19"/>
      <c r="AA155" s="19"/>
      <c r="AB155" s="19"/>
    </row>
    <row r="156" spans="1:28" ht="15.75" customHeight="1">
      <c r="A156" s="19"/>
      <c r="B156" s="19"/>
      <c r="C156" s="93">
        <v>1</v>
      </c>
      <c r="D156" s="605" t="s">
        <v>132</v>
      </c>
      <c r="E156" s="606"/>
      <c r="F156" s="607"/>
      <c r="G156" s="615">
        <f>ROUND(AVERAGE(G155:I155),0)</f>
        <v>2512152</v>
      </c>
      <c r="H156" s="606"/>
      <c r="I156" s="607"/>
      <c r="J156" s="85"/>
      <c r="K156" s="19"/>
      <c r="L156" s="19"/>
      <c r="M156" s="115"/>
      <c r="N156" s="19"/>
      <c r="O156" s="19"/>
      <c r="P156" s="19"/>
      <c r="Q156" s="19"/>
      <c r="R156" s="19"/>
      <c r="S156" s="19"/>
      <c r="T156" s="19"/>
      <c r="U156" s="19"/>
      <c r="V156" s="19"/>
      <c r="W156" s="19"/>
      <c r="X156" s="19"/>
      <c r="Y156" s="19"/>
      <c r="Z156" s="19"/>
      <c r="AA156" s="19"/>
      <c r="AB156" s="19"/>
    </row>
    <row r="157" spans="1:28" ht="34.200000000000003" customHeight="1">
      <c r="A157" s="19"/>
      <c r="B157" s="19"/>
      <c r="C157" s="116">
        <v>2</v>
      </c>
      <c r="D157" s="608" t="s">
        <v>133</v>
      </c>
      <c r="E157" s="609"/>
      <c r="F157" s="610"/>
      <c r="G157" s="117">
        <f>(G155-$G$156)/$G$156</f>
        <v>0.20715486581172685</v>
      </c>
      <c r="H157" s="117">
        <f>(H155-$G$156)/$G$156</f>
        <v>-8.7157146542088407E-2</v>
      </c>
      <c r="I157" s="117">
        <f>(I155-$G$156)/$G$156</f>
        <v>-0.11999817107187186</v>
      </c>
      <c r="J157" s="19" t="s">
        <v>134</v>
      </c>
      <c r="K157" s="19"/>
      <c r="L157" s="19"/>
      <c r="M157" s="115"/>
      <c r="N157" s="19"/>
      <c r="O157" s="19"/>
      <c r="P157" s="19"/>
      <c r="Q157" s="19"/>
      <c r="R157" s="19"/>
      <c r="S157" s="19"/>
      <c r="T157" s="19"/>
      <c r="U157" s="19"/>
      <c r="V157" s="19"/>
      <c r="W157" s="19"/>
      <c r="X157" s="19"/>
      <c r="Y157" s="19"/>
      <c r="Z157" s="19"/>
      <c r="AA157" s="19"/>
      <c r="AB157" s="19"/>
    </row>
    <row r="158" spans="1:28" ht="15.75" customHeight="1">
      <c r="A158" s="19"/>
      <c r="B158" s="19"/>
      <c r="C158" s="112" t="s">
        <v>135</v>
      </c>
      <c r="D158" s="613" t="s">
        <v>282</v>
      </c>
      <c r="E158" s="616"/>
      <c r="F158" s="614"/>
      <c r="G158" s="118"/>
      <c r="H158" s="118"/>
      <c r="I158" s="118"/>
      <c r="J158" s="85"/>
      <c r="K158" s="19"/>
      <c r="L158" s="19"/>
      <c r="M158" s="115"/>
      <c r="N158" s="19"/>
      <c r="O158" s="19"/>
      <c r="P158" s="19"/>
      <c r="Q158" s="19"/>
      <c r="R158" s="19"/>
      <c r="S158" s="19"/>
      <c r="T158" s="19"/>
      <c r="U158" s="19"/>
      <c r="V158" s="19"/>
      <c r="W158" s="19"/>
      <c r="X158" s="19"/>
      <c r="Y158" s="19"/>
      <c r="Z158" s="19"/>
      <c r="AA158" s="19"/>
      <c r="AB158" s="19"/>
    </row>
    <row r="159" spans="1:28" ht="15.75" customHeight="1">
      <c r="A159" s="19"/>
      <c r="B159" s="19"/>
      <c r="C159" s="93">
        <v>1</v>
      </c>
      <c r="D159" s="605" t="s">
        <v>136</v>
      </c>
      <c r="E159" s="606"/>
      <c r="F159" s="607"/>
      <c r="G159" s="119">
        <f>ABS(G90)+ABS(G94)+ABS(G98)+ABS(G102)+ABS(G106)+ABS(G123)+ABS(G127)+ABS(G131)+ABS(G136)+ABS(G144)+ABS(G115)+ABS(G119)+ABS(G140)+ABS(G149)+ABS(G153)+ABS(G111)</f>
        <v>1895348</v>
      </c>
      <c r="H159" s="119">
        <f>ABS(H90)+ABS(H94)+ABS(H98)+ABS(H102)+ABS(H106)+ABS(H123)+ABS(H127)+ABS(H131)+ABS(H136)+ABS(H144)+ABS(H115)+ABS(H119)+ABS(H140)+ABS(H149)+ABS(H153)+ABS(H111)</f>
        <v>1610700</v>
      </c>
      <c r="I159" s="119">
        <f>ABS(I90)+ABS(I94)+ABS(I98)+ABS(I102)+ABS(I106)+ABS(I123)+ABS(I127)+ABS(I131)+ABS(I136)+ABS(I144)+ABS(I115)+ABS(I119)+ABS(I140)+ABS(I149)+ABS(I153)+ABS(I111)</f>
        <v>1428866</v>
      </c>
      <c r="J159" s="85"/>
      <c r="K159" s="19"/>
      <c r="L159" s="19"/>
      <c r="M159" s="115"/>
      <c r="N159" s="19"/>
      <c r="O159" s="19"/>
      <c r="P159" s="19"/>
      <c r="Q159" s="19"/>
      <c r="R159" s="19"/>
      <c r="S159" s="19"/>
      <c r="T159" s="19"/>
      <c r="U159" s="19"/>
      <c r="V159" s="19"/>
      <c r="W159" s="19"/>
      <c r="X159" s="19"/>
      <c r="Y159" s="19"/>
      <c r="Z159" s="19"/>
      <c r="AA159" s="19"/>
      <c r="AB159" s="19"/>
    </row>
    <row r="160" spans="1:28" ht="15.75" customHeight="1">
      <c r="A160" s="19"/>
      <c r="B160" s="19"/>
      <c r="C160" s="120">
        <v>2</v>
      </c>
      <c r="D160" s="602" t="s">
        <v>137</v>
      </c>
      <c r="E160" s="603"/>
      <c r="F160" s="604"/>
      <c r="G160" s="121">
        <f>COUNTIFS($D$81:$D$158,"Tỷ lệ điều chỉnh",G81:G158,"&lt;&gt;0")</f>
        <v>5</v>
      </c>
      <c r="H160" s="121">
        <f>COUNTIFS($D$81:$D$158,"Tỷ lệ điều chỉnh",H81:H158,"&lt;&gt;0")</f>
        <v>5</v>
      </c>
      <c r="I160" s="121">
        <f>COUNTIFS($D$81:$D$158,"Tỷ lệ điều chỉnh",I81:I158,"&lt;&gt;0")</f>
        <v>5</v>
      </c>
      <c r="J160" s="85"/>
      <c r="K160" s="19"/>
      <c r="L160" s="19"/>
      <c r="M160" s="19"/>
      <c r="N160" s="19"/>
      <c r="O160" s="19"/>
      <c r="P160" s="19"/>
      <c r="Q160" s="19"/>
      <c r="R160" s="19"/>
      <c r="S160" s="19"/>
      <c r="T160" s="19"/>
      <c r="U160" s="19"/>
      <c r="V160" s="19"/>
      <c r="W160" s="19"/>
      <c r="X160" s="19"/>
      <c r="Y160" s="19"/>
      <c r="Z160" s="19"/>
      <c r="AA160" s="19"/>
      <c r="AB160" s="19"/>
    </row>
    <row r="161" spans="1:28" ht="15.6">
      <c r="A161" s="19"/>
      <c r="B161" s="19"/>
      <c r="C161" s="93">
        <v>3</v>
      </c>
      <c r="D161" s="605" t="s">
        <v>138</v>
      </c>
      <c r="E161" s="606"/>
      <c r="F161" s="607"/>
      <c r="G161" s="122" t="str">
        <f>IF(G160=0,0,IF(AND(G162&lt;&gt;0,G163&lt;&gt;0),TEXT(MIN(ABS(G163),ABS(G162)),"0%")&amp;" - "&amp;TEXT(MAX(ABS(G163),ABS(G162)),"0%"),IF(G163&lt;&gt;0,TEXT(ABS(G163),"0%"),"")&amp;IF(AND(G162&lt;&gt;0,G163&lt;&gt;0)," - ","")&amp;IF(G162&lt;&gt;0,TEXT(ABS(G162),"0%"),"")))</f>
        <v>7% - 20%</v>
      </c>
      <c r="H161" s="122" t="str">
        <f>IF(H160=0,0,IF(AND(H162&lt;&gt;0,H163&lt;&gt;0),TEXT(MIN(ABS(H163),ABS(H162)),"0%")&amp;" - "&amp;TEXT(MAX(ABS(H163),ABS(H162)),"0%"),IF(H163&lt;&gt;0,TEXT(ABS(H163),"0%"),"")&amp;IF(AND(H162&lt;&gt;0,H163&lt;&gt;0)," - ","")&amp;IF(H162&lt;&gt;0,TEXT(ABS(H162),"0%"),"")))</f>
        <v>7% - 20%</v>
      </c>
      <c r="I161" s="122" t="str">
        <f>IF(I160=0,0,IF(AND(I162&lt;&gt;0,I163&lt;&gt;0),TEXT(MIN(ABS(I163),ABS(I162)),"0%")&amp;" - "&amp;TEXT(MAX(ABS(I163),ABS(I162)),"0%"),IF(I163&lt;&gt;0,TEXT(ABS(I163),"0%"),"")&amp;IF(AND(I162&lt;&gt;0,I163&lt;&gt;0)," - ","")&amp;IF(I162&lt;&gt;0,TEXT(ABS(I162),"0%"),"")))</f>
        <v>3% - 20%</v>
      </c>
      <c r="J161" s="85"/>
      <c r="K161" s="19"/>
      <c r="L161" s="19"/>
      <c r="M161" s="19"/>
      <c r="N161" s="19"/>
      <c r="O161" s="19"/>
      <c r="P161" s="19"/>
      <c r="Q161" s="19"/>
      <c r="R161" s="19"/>
      <c r="S161" s="19"/>
      <c r="T161" s="19"/>
      <c r="U161" s="19"/>
      <c r="V161" s="19"/>
      <c r="W161" s="19"/>
      <c r="X161" s="19"/>
      <c r="Y161" s="19"/>
      <c r="Z161" s="19"/>
      <c r="AA161" s="19"/>
      <c r="AB161" s="19"/>
    </row>
    <row r="162" spans="1:28" ht="15.6" hidden="1">
      <c r="A162" s="19"/>
      <c r="B162" s="19"/>
      <c r="C162" s="120"/>
      <c r="D162" s="123"/>
      <c r="E162" s="124"/>
      <c r="F162" s="125"/>
      <c r="G162" s="126">
        <f t="array" ref="G162">MIN(IF($D$81:$D$160="Tỷ lệ điều chỉnh",G81:G160))</f>
        <v>-0.2</v>
      </c>
      <c r="H162" s="126">
        <f t="array" ref="H162">MIN(IF($D$81:$D$160="Tỷ lệ điều chỉnh",H81:H160))</f>
        <v>-0.2</v>
      </c>
      <c r="I162" s="126">
        <f t="array" ref="I162">MIN(IF($D$81:$D$160="Tỷ lệ điều chỉnh",I81:I160))</f>
        <v>-0.2</v>
      </c>
      <c r="J162" s="85"/>
      <c r="K162" s="19"/>
      <c r="L162" s="19"/>
      <c r="M162" s="19"/>
      <c r="N162" s="19"/>
      <c r="O162" s="19"/>
      <c r="P162" s="19"/>
      <c r="Q162" s="19"/>
      <c r="R162" s="19"/>
      <c r="S162" s="19"/>
      <c r="T162" s="19"/>
      <c r="U162" s="19"/>
      <c r="V162" s="19"/>
      <c r="W162" s="19"/>
      <c r="X162" s="19"/>
      <c r="Y162" s="19"/>
      <c r="Z162" s="19"/>
      <c r="AA162" s="19"/>
      <c r="AB162" s="19"/>
    </row>
    <row r="163" spans="1:28" ht="15.6" hidden="1">
      <c r="A163" s="19"/>
      <c r="B163" s="19"/>
      <c r="C163" s="120"/>
      <c r="D163" s="123"/>
      <c r="E163" s="124"/>
      <c r="F163" s="125"/>
      <c r="G163" s="127">
        <f t="array" ref="G163">MAX(IF($D$81:$D$160="Tỷ lệ điều chỉnh",G81:G160))</f>
        <v>7.0000000000000007E-2</v>
      </c>
      <c r="H163" s="127">
        <f t="array" ref="H163">MAX(IF($D$81:$D$160="Tỷ lệ điều chỉnh",H81:H160))</f>
        <v>7.0000000000000007E-2</v>
      </c>
      <c r="I163" s="127">
        <f t="array" ref="I163">MAX(IF($D$81:$D$160="Tỷ lệ điều chỉnh",I81:I160))</f>
        <v>0.03</v>
      </c>
      <c r="J163" s="85"/>
      <c r="K163" s="19"/>
      <c r="L163" s="19"/>
      <c r="M163" s="19"/>
      <c r="N163" s="19"/>
      <c r="O163" s="19"/>
      <c r="P163" s="19"/>
      <c r="Q163" s="19"/>
      <c r="R163" s="19"/>
      <c r="S163" s="19"/>
      <c r="T163" s="19"/>
      <c r="U163" s="19"/>
      <c r="V163" s="19"/>
      <c r="W163" s="19"/>
      <c r="X163" s="19"/>
      <c r="Y163" s="19"/>
      <c r="Z163" s="19"/>
      <c r="AA163" s="19"/>
      <c r="AB163" s="19"/>
    </row>
    <row r="164" spans="1:28" ht="15.75" customHeight="1">
      <c r="A164" s="19"/>
      <c r="B164" s="19"/>
      <c r="C164" s="116" t="s">
        <v>139</v>
      </c>
      <c r="D164" s="608" t="s">
        <v>140</v>
      </c>
      <c r="E164" s="609"/>
      <c r="F164" s="610"/>
      <c r="G164" s="128">
        <f>G90+G94+G98+G102+G106+G127+G123+G131+G136+G144+G115+G119+G140+G149+G153</f>
        <v>-1275052</v>
      </c>
      <c r="H164" s="128">
        <f>H90+H94+H98+H102+H106+H127+H123+H131+H136+H144+H115+H119+H140+H149+H153</f>
        <v>-1119300</v>
      </c>
      <c r="I164" s="128">
        <f>I90+I94+I98+I102+I106+I127+I123+I131+I136+I144+I115+I119+I140+I149+I153</f>
        <v>-1159270</v>
      </c>
      <c r="J164" s="85"/>
      <c r="K164" s="19"/>
      <c r="L164" s="19"/>
      <c r="M164" s="19"/>
      <c r="N164" s="19"/>
      <c r="O164" s="19"/>
      <c r="P164" s="19"/>
      <c r="Q164" s="19"/>
      <c r="R164" s="19"/>
      <c r="S164" s="19"/>
      <c r="T164" s="19"/>
      <c r="U164" s="19"/>
      <c r="V164" s="19"/>
      <c r="W164" s="19"/>
      <c r="X164" s="19"/>
      <c r="Y164" s="19"/>
      <c r="Z164" s="19"/>
      <c r="AA164" s="19"/>
      <c r="AB164" s="19"/>
    </row>
    <row r="165" spans="1:28" ht="15.75" customHeight="1">
      <c r="A165" s="19"/>
      <c r="B165" s="19"/>
      <c r="C165" s="87" t="s">
        <v>141</v>
      </c>
      <c r="D165" s="590" t="s">
        <v>142</v>
      </c>
      <c r="E165" s="578"/>
      <c r="F165" s="579"/>
      <c r="G165" s="611">
        <f>ROUND(G156,-5)</f>
        <v>2500000</v>
      </c>
      <c r="H165" s="578"/>
      <c r="I165" s="579"/>
      <c r="J165" s="129"/>
      <c r="K165" s="19"/>
      <c r="L165" s="19"/>
      <c r="M165" s="19"/>
      <c r="N165" s="19"/>
      <c r="O165" s="19"/>
      <c r="P165" s="19"/>
      <c r="Q165" s="19"/>
      <c r="R165" s="19"/>
      <c r="S165" s="19"/>
      <c r="T165" s="19"/>
      <c r="U165" s="19"/>
      <c r="V165" s="19"/>
      <c r="W165" s="19"/>
      <c r="X165" s="19"/>
      <c r="Y165" s="19"/>
      <c r="Z165" s="19"/>
      <c r="AA165" s="19"/>
      <c r="AB165" s="19"/>
    </row>
    <row r="166" spans="1:28" ht="15" customHeight="1">
      <c r="A166" s="19"/>
      <c r="B166" s="19"/>
      <c r="C166" s="130" t="s">
        <v>143</v>
      </c>
      <c r="D166" s="131"/>
      <c r="E166" s="131"/>
      <c r="F166" s="132"/>
      <c r="G166" s="133"/>
      <c r="H166" s="134"/>
      <c r="I166" s="135"/>
      <c r="J166" s="85"/>
      <c r="K166" s="19"/>
      <c r="L166" s="19"/>
      <c r="M166" s="19"/>
      <c r="N166" s="19"/>
      <c r="O166" s="19"/>
      <c r="P166" s="19"/>
      <c r="Q166" s="19"/>
      <c r="R166" s="19"/>
      <c r="S166" s="19"/>
      <c r="T166" s="19"/>
      <c r="U166" s="19"/>
      <c r="V166" s="19"/>
      <c r="W166" s="19"/>
      <c r="X166" s="19"/>
      <c r="Y166" s="19"/>
      <c r="Z166" s="19"/>
      <c r="AA166" s="19"/>
      <c r="AB166" s="19"/>
    </row>
    <row r="167" spans="1:28" ht="37.5" customHeight="1">
      <c r="A167" s="19"/>
      <c r="B167" s="19"/>
      <c r="C167" s="612" t="str">
        <f>"- Theo Mục D phần 2 thì chênh lệch giữa mức giá trung bình của các mức giá chỉ dẫn chỉ nằm trong khoảng từ "&amp;TEXT(MIN(ABS(G157),ABS(H157),ABS(I157)),"0,00%")&amp;" - "&amp;TEXT(MAX(ABS(G157),ABS(H157),ABS(I157)),"0,00%")&amp;", đảm bảo không quá 15%."</f>
        <v>- Theo Mục D phần 2 thì chênh lệch giữa mức giá trung bình của các mức giá chỉ dẫn chỉ nằm trong khoảng từ 8,72% - 20,72%, đảm bảo không quá 15%.</v>
      </c>
      <c r="D167" s="587"/>
      <c r="E167" s="587"/>
      <c r="F167" s="587"/>
      <c r="G167" s="587"/>
      <c r="H167" s="587"/>
      <c r="I167" s="587"/>
      <c r="J167" s="85"/>
      <c r="K167" s="19"/>
      <c r="L167" s="19"/>
      <c r="M167" s="19"/>
      <c r="N167" s="19"/>
      <c r="O167" s="19"/>
      <c r="P167" s="19"/>
      <c r="Q167" s="19"/>
      <c r="R167" s="19"/>
      <c r="S167" s="19"/>
      <c r="T167" s="19"/>
      <c r="U167" s="19"/>
      <c r="V167" s="19"/>
      <c r="W167" s="19"/>
      <c r="X167" s="19"/>
      <c r="Y167" s="19"/>
      <c r="Z167" s="19"/>
      <c r="AA167" s="19"/>
      <c r="AB167" s="19"/>
    </row>
    <row r="168" spans="1:28" ht="15.75" customHeight="1">
      <c r="A168" s="19"/>
      <c r="B168" s="19"/>
      <c r="C168" s="597" t="s">
        <v>144</v>
      </c>
      <c r="D168" s="587"/>
      <c r="E168" s="587"/>
      <c r="F168" s="587"/>
      <c r="G168" s="587"/>
      <c r="H168" s="587"/>
      <c r="I168" s="136"/>
      <c r="J168" s="85"/>
      <c r="K168" s="19"/>
      <c r="L168" s="19"/>
      <c r="M168" s="19"/>
      <c r="N168" s="19"/>
      <c r="O168" s="19"/>
      <c r="P168" s="19"/>
      <c r="Q168" s="19"/>
      <c r="R168" s="19"/>
      <c r="S168" s="19"/>
      <c r="T168" s="19"/>
      <c r="U168" s="19"/>
      <c r="V168" s="19"/>
      <c r="W168" s="19"/>
      <c r="X168" s="19"/>
      <c r="Y168" s="19"/>
      <c r="Z168" s="19"/>
      <c r="AA168" s="19"/>
      <c r="AB168" s="19"/>
    </row>
    <row r="169" spans="1:28" ht="47.25" customHeight="1">
      <c r="A169" s="19"/>
      <c r="B169" s="19"/>
      <c r="C169" s="598" t="s">
        <v>145</v>
      </c>
      <c r="D169" s="585"/>
      <c r="E169" s="585"/>
      <c r="F169" s="585"/>
      <c r="G169" s="585"/>
      <c r="H169" s="585"/>
      <c r="I169" s="585"/>
      <c r="J169" s="102" t="s">
        <v>146</v>
      </c>
      <c r="K169" s="19"/>
      <c r="L169" s="19"/>
      <c r="M169" s="19"/>
      <c r="N169" s="19"/>
      <c r="O169" s="19"/>
      <c r="P169" s="19"/>
      <c r="Q169" s="19"/>
      <c r="R169" s="19"/>
      <c r="S169" s="19"/>
      <c r="T169" s="19"/>
      <c r="U169" s="19"/>
      <c r="V169" s="19"/>
      <c r="W169" s="19"/>
      <c r="X169" s="19"/>
      <c r="Y169" s="19"/>
      <c r="Z169" s="19"/>
      <c r="AA169" s="19"/>
      <c r="AB169" s="19"/>
    </row>
    <row r="170" spans="1:28" ht="15.75" customHeight="1">
      <c r="A170" s="19"/>
      <c r="B170" s="19"/>
      <c r="C170" s="137"/>
      <c r="D170" s="19"/>
      <c r="E170" s="19"/>
      <c r="F170" s="19"/>
      <c r="G170" s="19"/>
      <c r="H170" s="19"/>
      <c r="I170" s="136"/>
      <c r="J170" s="85"/>
      <c r="K170" s="19"/>
      <c r="L170" s="19"/>
      <c r="M170" s="19"/>
      <c r="N170" s="19"/>
      <c r="O170" s="19"/>
      <c r="P170" s="19"/>
      <c r="Q170" s="19"/>
      <c r="R170" s="19"/>
      <c r="S170" s="19"/>
      <c r="T170" s="19"/>
      <c r="U170" s="19"/>
      <c r="V170" s="19"/>
      <c r="W170" s="19"/>
      <c r="X170" s="19"/>
      <c r="Y170" s="19"/>
      <c r="Z170" s="19"/>
      <c r="AA170" s="19"/>
      <c r="AB170" s="19"/>
    </row>
    <row r="171" spans="1:28" ht="49.5" customHeight="1">
      <c r="A171" s="19"/>
      <c r="B171" s="19"/>
      <c r="C171" s="87" t="s">
        <v>6</v>
      </c>
      <c r="D171" s="591" t="s">
        <v>26</v>
      </c>
      <c r="E171" s="579"/>
      <c r="F171" s="87" t="s">
        <v>147</v>
      </c>
      <c r="G171" s="87" t="s">
        <v>148</v>
      </c>
      <c r="H171" s="87" t="s">
        <v>149</v>
      </c>
      <c r="I171" s="138"/>
      <c r="J171" s="139" t="s">
        <v>150</v>
      </c>
      <c r="K171" s="19"/>
      <c r="L171" s="19"/>
      <c r="M171" s="19"/>
      <c r="N171" s="19"/>
      <c r="O171" s="19"/>
      <c r="P171" s="19"/>
      <c r="Q171" s="19"/>
      <c r="R171" s="19"/>
      <c r="S171" s="19"/>
      <c r="T171" s="19"/>
      <c r="U171" s="19"/>
      <c r="V171" s="19"/>
      <c r="W171" s="19"/>
      <c r="X171" s="19"/>
      <c r="Y171" s="19"/>
      <c r="Z171" s="19"/>
      <c r="AA171" s="19"/>
      <c r="AB171" s="19"/>
    </row>
    <row r="172" spans="1:28" ht="15.75" customHeight="1">
      <c r="A172" s="19"/>
      <c r="B172" s="19"/>
      <c r="C172" s="140">
        <v>1</v>
      </c>
      <c r="D172" s="599" t="s">
        <v>38</v>
      </c>
      <c r="E172" s="576"/>
      <c r="F172" s="141">
        <f>G155</f>
        <v>3032556.5104586612</v>
      </c>
      <c r="G172" s="142">
        <v>0.4</v>
      </c>
      <c r="H172" s="143">
        <f>ROUND(F172*G172,0)</f>
        <v>1213023</v>
      </c>
      <c r="I172" s="138"/>
      <c r="J172" s="85"/>
      <c r="K172" s="19"/>
      <c r="L172" s="19"/>
      <c r="M172" s="19"/>
      <c r="N172" s="19"/>
      <c r="O172" s="19"/>
      <c r="P172" s="19"/>
      <c r="Q172" s="19"/>
      <c r="R172" s="19"/>
      <c r="S172" s="19"/>
      <c r="T172" s="19"/>
      <c r="U172" s="19"/>
      <c r="V172" s="19"/>
      <c r="W172" s="19"/>
      <c r="X172" s="19"/>
      <c r="Y172" s="19"/>
      <c r="Z172" s="19"/>
      <c r="AA172" s="19"/>
      <c r="AB172" s="19"/>
    </row>
    <row r="173" spans="1:28" ht="15.75" customHeight="1">
      <c r="A173" s="19"/>
      <c r="B173" s="19"/>
      <c r="C173" s="144">
        <v>2</v>
      </c>
      <c r="D173" s="600" t="s">
        <v>39</v>
      </c>
      <c r="E173" s="579"/>
      <c r="F173" s="145">
        <f>H155</f>
        <v>2293199.9999999995</v>
      </c>
      <c r="G173" s="142">
        <v>0.35</v>
      </c>
      <c r="H173" s="146">
        <f>ROUND(F173*G173,0)</f>
        <v>802620</v>
      </c>
      <c r="I173" s="81"/>
      <c r="J173" s="85"/>
      <c r="K173" s="19"/>
      <c r="L173" s="19"/>
      <c r="M173" s="19"/>
      <c r="N173" s="19"/>
      <c r="O173" s="19"/>
      <c r="P173" s="19"/>
      <c r="Q173" s="19"/>
      <c r="R173" s="19"/>
      <c r="S173" s="19"/>
      <c r="T173" s="19"/>
      <c r="U173" s="19"/>
      <c r="V173" s="19"/>
      <c r="W173" s="19"/>
      <c r="X173" s="19"/>
      <c r="Y173" s="19"/>
      <c r="Z173" s="19"/>
      <c r="AA173" s="19"/>
      <c r="AB173" s="19"/>
    </row>
    <row r="174" spans="1:28" ht="15.75" customHeight="1">
      <c r="A174" s="19"/>
      <c r="B174" s="19"/>
      <c r="C174" s="147">
        <v>3</v>
      </c>
      <c r="D174" s="601" t="s">
        <v>40</v>
      </c>
      <c r="E174" s="593"/>
      <c r="F174" s="148">
        <f>I155</f>
        <v>2210698.354545455</v>
      </c>
      <c r="G174" s="142">
        <v>0.25</v>
      </c>
      <c r="H174" s="146">
        <f>ROUND(F174*G174,0)</f>
        <v>552675</v>
      </c>
      <c r="I174" s="81"/>
      <c r="J174" s="85"/>
      <c r="K174" s="19"/>
      <c r="L174" s="19"/>
      <c r="M174" s="19"/>
      <c r="N174" s="19"/>
      <c r="O174" s="19"/>
      <c r="P174" s="19"/>
      <c r="Q174" s="19"/>
      <c r="R174" s="19"/>
      <c r="S174" s="19"/>
      <c r="T174" s="19"/>
      <c r="U174" s="19"/>
      <c r="V174" s="19"/>
      <c r="W174" s="19"/>
      <c r="X174" s="19"/>
      <c r="Y174" s="19"/>
      <c r="Z174" s="19"/>
      <c r="AA174" s="19"/>
      <c r="AB174" s="19"/>
    </row>
    <row r="175" spans="1:28" ht="15.75" customHeight="1">
      <c r="A175" s="19"/>
      <c r="B175" s="19"/>
      <c r="C175" s="144"/>
      <c r="D175" s="591" t="s">
        <v>151</v>
      </c>
      <c r="E175" s="579"/>
      <c r="F175" s="149"/>
      <c r="G175" s="150">
        <f>SUM(G172:G174)</f>
        <v>1</v>
      </c>
      <c r="H175" s="151">
        <f>ROUND(SUM(H172:H174),-6)</f>
        <v>3000000</v>
      </c>
      <c r="I175" s="138"/>
      <c r="J175" s="85"/>
      <c r="K175" s="19"/>
      <c r="L175" s="19"/>
      <c r="M175" s="19"/>
      <c r="N175" s="19"/>
      <c r="O175" s="19"/>
      <c r="P175" s="19"/>
      <c r="Q175" s="19"/>
      <c r="R175" s="19"/>
      <c r="S175" s="19"/>
      <c r="T175" s="19"/>
      <c r="U175" s="19"/>
      <c r="V175" s="19"/>
      <c r="W175" s="19"/>
      <c r="X175" s="19"/>
      <c r="Y175" s="19"/>
      <c r="Z175" s="19"/>
      <c r="AA175" s="19"/>
      <c r="AB175" s="19"/>
    </row>
    <row r="176" spans="1:28" ht="15.6">
      <c r="A176" s="19"/>
      <c r="B176" s="19"/>
      <c r="C176" s="19"/>
      <c r="D176" s="19"/>
      <c r="E176" s="19"/>
      <c r="F176" s="19"/>
      <c r="G176" s="19"/>
      <c r="H176" s="19"/>
      <c r="I176" s="19"/>
      <c r="J176" s="85"/>
      <c r="K176" s="19"/>
      <c r="L176" s="19"/>
      <c r="M176" s="19"/>
      <c r="N176" s="19"/>
      <c r="O176" s="19"/>
      <c r="P176" s="19"/>
      <c r="Q176" s="19"/>
      <c r="R176" s="19"/>
      <c r="S176" s="19"/>
      <c r="T176" s="19"/>
      <c r="U176" s="19"/>
      <c r="V176" s="19"/>
      <c r="W176" s="19"/>
      <c r="X176" s="19"/>
      <c r="Y176" s="19"/>
      <c r="Z176" s="19"/>
      <c r="AA176" s="19"/>
      <c r="AB176" s="19"/>
    </row>
    <row r="177" spans="1:28" ht="15.6" outlineLevel="1">
      <c r="A177" s="19"/>
      <c r="B177" s="19"/>
      <c r="C177" s="130" t="s">
        <v>152</v>
      </c>
      <c r="D177" s="19"/>
      <c r="E177" s="19"/>
      <c r="F177" s="152"/>
      <c r="G177" s="152"/>
      <c r="H177" s="152"/>
      <c r="I177" s="152"/>
      <c r="J177" s="85"/>
      <c r="K177" s="19"/>
      <c r="L177" s="19"/>
      <c r="M177" s="19"/>
      <c r="N177" s="19"/>
      <c r="O177" s="19"/>
      <c r="P177" s="19"/>
      <c r="Q177" s="19"/>
      <c r="R177" s="19"/>
      <c r="S177" s="19"/>
      <c r="T177" s="19"/>
      <c r="U177" s="19"/>
      <c r="V177" s="19"/>
      <c r="W177" s="19"/>
      <c r="X177" s="19"/>
      <c r="Y177" s="19"/>
      <c r="Z177" s="19"/>
      <c r="AA177" s="19"/>
      <c r="AB177" s="19"/>
    </row>
    <row r="178" spans="1:28" ht="15.6" outlineLevel="1">
      <c r="A178" s="19"/>
      <c r="B178" s="19"/>
      <c r="C178" s="153" t="s">
        <v>4</v>
      </c>
      <c r="D178" s="154" t="s">
        <v>153</v>
      </c>
      <c r="E178" s="155"/>
      <c r="F178" s="155"/>
      <c r="G178" s="156"/>
      <c r="H178" s="157">
        <f>F16</f>
        <v>2000000</v>
      </c>
      <c r="I178" s="153" t="s">
        <v>154</v>
      </c>
      <c r="J178" s="85"/>
      <c r="K178" s="19"/>
      <c r="L178" s="19"/>
      <c r="M178" s="19"/>
      <c r="N178" s="19"/>
      <c r="O178" s="19"/>
      <c r="P178" s="19"/>
      <c r="Q178" s="19"/>
      <c r="R178" s="19"/>
      <c r="S178" s="19"/>
      <c r="T178" s="19"/>
      <c r="U178" s="19"/>
      <c r="V178" s="19"/>
      <c r="W178" s="19"/>
      <c r="X178" s="19"/>
      <c r="Y178" s="19"/>
      <c r="Z178" s="19"/>
      <c r="AA178" s="19"/>
      <c r="AB178" s="19"/>
    </row>
    <row r="179" spans="1:28" ht="15.6" outlineLevel="1">
      <c r="A179" s="19"/>
      <c r="B179" s="19"/>
      <c r="C179" s="153" t="s">
        <v>4</v>
      </c>
      <c r="D179" s="154" t="s">
        <v>155</v>
      </c>
      <c r="E179" s="155"/>
      <c r="F179" s="155"/>
      <c r="G179" s="156"/>
      <c r="H179" s="158" t="e">
        <f>#REF!</f>
        <v>#REF!</v>
      </c>
      <c r="I179" s="153" t="s">
        <v>154</v>
      </c>
      <c r="J179" s="85"/>
      <c r="K179" s="19"/>
      <c r="L179" s="19"/>
      <c r="M179" s="19"/>
      <c r="N179" s="19"/>
      <c r="O179" s="19"/>
      <c r="P179" s="19"/>
      <c r="Q179" s="19"/>
      <c r="R179" s="19"/>
      <c r="S179" s="19"/>
      <c r="T179" s="19"/>
      <c r="U179" s="19"/>
      <c r="V179" s="19"/>
      <c r="W179" s="19"/>
      <c r="X179" s="19"/>
      <c r="Y179" s="19"/>
      <c r="Z179" s="19"/>
      <c r="AA179" s="19"/>
      <c r="AB179" s="19"/>
    </row>
    <row r="180" spans="1:28" ht="15.6" outlineLevel="1">
      <c r="A180" s="19"/>
      <c r="B180" s="19"/>
      <c r="C180" s="153" t="s">
        <v>4</v>
      </c>
      <c r="D180" s="154" t="s">
        <v>156</v>
      </c>
      <c r="E180" s="155"/>
      <c r="F180" s="155"/>
      <c r="G180" s="156"/>
      <c r="H180" s="158">
        <f>H175</f>
        <v>3000000</v>
      </c>
      <c r="I180" s="153" t="s">
        <v>154</v>
      </c>
      <c r="J180" s="85"/>
      <c r="K180" s="19"/>
      <c r="L180" s="19"/>
      <c r="M180" s="19"/>
      <c r="N180" s="19"/>
      <c r="O180" s="19"/>
      <c r="P180" s="19"/>
      <c r="Q180" s="19"/>
      <c r="R180" s="19"/>
      <c r="S180" s="19"/>
      <c r="T180" s="19"/>
      <c r="U180" s="19"/>
      <c r="V180" s="19"/>
      <c r="W180" s="19"/>
      <c r="X180" s="19"/>
      <c r="Y180" s="19"/>
      <c r="Z180" s="19"/>
      <c r="AA180" s="19"/>
      <c r="AB180" s="19"/>
    </row>
    <row r="181" spans="1:28" ht="15.6" outlineLevel="1">
      <c r="A181" s="19"/>
      <c r="B181" s="19"/>
      <c r="C181" s="153" t="s">
        <v>4</v>
      </c>
      <c r="D181" s="154" t="s">
        <v>157</v>
      </c>
      <c r="E181" s="155"/>
      <c r="F181" s="155"/>
      <c r="G181" s="156"/>
      <c r="H181" s="158" t="e">
        <f>ROUND(H179/H178*H180,-3)</f>
        <v>#REF!</v>
      </c>
      <c r="I181" s="153" t="s">
        <v>154</v>
      </c>
      <c r="J181" s="85"/>
      <c r="K181" s="19"/>
      <c r="L181" s="19"/>
      <c r="M181" s="19"/>
      <c r="N181" s="19"/>
      <c r="O181" s="19"/>
      <c r="P181" s="19"/>
      <c r="Q181" s="19"/>
      <c r="R181" s="19"/>
      <c r="S181" s="19"/>
      <c r="T181" s="19"/>
      <c r="U181" s="19"/>
      <c r="V181" s="19"/>
      <c r="W181" s="19"/>
      <c r="X181" s="19"/>
      <c r="Y181" s="19"/>
      <c r="Z181" s="19"/>
      <c r="AA181" s="19"/>
      <c r="AB181" s="19"/>
    </row>
    <row r="182" spans="1:28" ht="15.6" outlineLevel="1">
      <c r="A182" s="159"/>
      <c r="B182" s="159"/>
      <c r="C182" s="160" t="s">
        <v>158</v>
      </c>
      <c r="D182" s="20"/>
      <c r="E182" s="20"/>
      <c r="F182" s="161"/>
      <c r="G182" s="161"/>
      <c r="H182" s="161"/>
      <c r="I182" s="162"/>
      <c r="J182" s="85"/>
      <c r="K182" s="19"/>
      <c r="L182" s="19"/>
      <c r="M182" s="19"/>
      <c r="N182" s="19"/>
      <c r="O182" s="19"/>
      <c r="P182" s="19"/>
      <c r="Q182" s="19"/>
      <c r="R182" s="19"/>
      <c r="S182" s="19"/>
      <c r="T182" s="19"/>
      <c r="U182" s="19"/>
      <c r="V182" s="19"/>
      <c r="W182" s="19"/>
      <c r="X182" s="19"/>
      <c r="Y182" s="19"/>
      <c r="Z182" s="19"/>
      <c r="AA182" s="19"/>
      <c r="AB182" s="19"/>
    </row>
    <row r="183" spans="1:28" ht="33.6" outlineLevel="1">
      <c r="A183" s="19"/>
      <c r="B183" s="19"/>
      <c r="C183" s="163" t="s">
        <v>6</v>
      </c>
      <c r="D183" s="594" t="s">
        <v>159</v>
      </c>
      <c r="E183" s="579"/>
      <c r="F183" s="87" t="s">
        <v>160</v>
      </c>
      <c r="G183" s="87" t="s">
        <v>161</v>
      </c>
      <c r="H183" s="591" t="s">
        <v>7</v>
      </c>
      <c r="I183" s="579"/>
      <c r="J183" s="85"/>
      <c r="K183" s="19"/>
      <c r="L183" s="19"/>
      <c r="M183" s="19"/>
      <c r="N183" s="19"/>
      <c r="O183" s="19"/>
      <c r="P183" s="19"/>
      <c r="Q183" s="19"/>
      <c r="R183" s="19"/>
      <c r="S183" s="19"/>
      <c r="T183" s="19"/>
      <c r="U183" s="19"/>
      <c r="V183" s="19"/>
      <c r="W183" s="19"/>
      <c r="X183" s="19"/>
      <c r="Y183" s="19"/>
      <c r="Z183" s="19"/>
      <c r="AA183" s="19"/>
      <c r="AB183" s="19"/>
    </row>
    <row r="184" spans="1:28" ht="15.6" outlineLevel="1">
      <c r="A184" s="19"/>
      <c r="B184" s="19"/>
      <c r="C184" s="164">
        <v>1</v>
      </c>
      <c r="D184" s="588" t="s">
        <v>162</v>
      </c>
      <c r="E184" s="579"/>
      <c r="F184" s="87"/>
      <c r="G184" s="121">
        <f>H175</f>
        <v>3000000</v>
      </c>
      <c r="H184" s="591"/>
      <c r="I184" s="579"/>
      <c r="J184" s="85"/>
      <c r="K184" s="19"/>
      <c r="L184" s="19"/>
      <c r="M184" s="19"/>
      <c r="N184" s="19"/>
      <c r="O184" s="19"/>
      <c r="P184" s="19"/>
      <c r="Q184" s="19"/>
      <c r="R184" s="19"/>
      <c r="S184" s="19"/>
      <c r="T184" s="19"/>
      <c r="U184" s="19"/>
      <c r="V184" s="19"/>
      <c r="W184" s="19"/>
      <c r="X184" s="19"/>
      <c r="Y184" s="19"/>
      <c r="Z184" s="19"/>
      <c r="AA184" s="19"/>
      <c r="AB184" s="19"/>
    </row>
    <row r="185" spans="1:28" ht="15.6" outlineLevel="1">
      <c r="A185" s="19"/>
      <c r="B185" s="19"/>
      <c r="C185" s="164">
        <v>2</v>
      </c>
      <c r="D185" s="588" t="s">
        <v>163</v>
      </c>
      <c r="E185" s="579"/>
      <c r="F185" s="164">
        <v>200</v>
      </c>
      <c r="G185" s="121">
        <v>8736000</v>
      </c>
      <c r="H185" s="595" t="s">
        <v>164</v>
      </c>
      <c r="I185" s="593"/>
      <c r="J185" s="85"/>
      <c r="K185" s="19"/>
      <c r="L185" s="19"/>
      <c r="M185" s="19"/>
      <c r="N185" s="19"/>
      <c r="O185" s="19"/>
      <c r="P185" s="19"/>
      <c r="Q185" s="19"/>
      <c r="R185" s="19"/>
      <c r="S185" s="19"/>
      <c r="T185" s="19"/>
      <c r="U185" s="19"/>
      <c r="V185" s="19"/>
      <c r="W185" s="19"/>
      <c r="X185" s="19"/>
      <c r="Y185" s="19"/>
      <c r="Z185" s="19"/>
      <c r="AA185" s="19"/>
      <c r="AB185" s="19"/>
    </row>
    <row r="186" spans="1:28" ht="15.6" outlineLevel="1">
      <c r="A186" s="19"/>
      <c r="B186" s="19"/>
      <c r="C186" s="164">
        <v>3</v>
      </c>
      <c r="D186" s="588" t="s">
        <v>165</v>
      </c>
      <c r="E186" s="579"/>
      <c r="F186" s="164">
        <v>151</v>
      </c>
      <c r="G186" s="121">
        <v>189600</v>
      </c>
      <c r="H186" s="596"/>
      <c r="I186" s="576"/>
      <c r="J186" s="85"/>
      <c r="K186" s="19"/>
      <c r="L186" s="19"/>
      <c r="M186" s="19"/>
      <c r="N186" s="19"/>
      <c r="O186" s="19"/>
      <c r="P186" s="19"/>
      <c r="Q186" s="19"/>
      <c r="R186" s="19"/>
      <c r="S186" s="19"/>
      <c r="T186" s="19"/>
      <c r="U186" s="19"/>
      <c r="V186" s="19"/>
      <c r="W186" s="19"/>
      <c r="X186" s="19"/>
      <c r="Y186" s="19"/>
      <c r="Z186" s="19"/>
      <c r="AA186" s="19"/>
      <c r="AB186" s="19"/>
    </row>
    <row r="187" spans="1:28" ht="15.6" outlineLevel="1">
      <c r="A187" s="19"/>
      <c r="B187" s="19"/>
      <c r="C187" s="164">
        <v>4</v>
      </c>
      <c r="D187" s="588" t="s">
        <v>166</v>
      </c>
      <c r="E187" s="579"/>
      <c r="F187" s="164">
        <f>F186</f>
        <v>151</v>
      </c>
      <c r="G187" s="121">
        <f>SUM(G189:G191)</f>
        <v>8590080</v>
      </c>
      <c r="H187" s="165"/>
      <c r="I187" s="166"/>
      <c r="J187" s="85"/>
      <c r="K187" s="19"/>
      <c r="L187" s="19"/>
      <c r="M187" s="19"/>
      <c r="N187" s="19"/>
      <c r="O187" s="19"/>
      <c r="P187" s="19"/>
      <c r="Q187" s="19"/>
      <c r="R187" s="19"/>
      <c r="S187" s="19"/>
      <c r="T187" s="19"/>
      <c r="U187" s="19"/>
      <c r="V187" s="19"/>
      <c r="W187" s="19"/>
      <c r="X187" s="19"/>
      <c r="Y187" s="19"/>
      <c r="Z187" s="19"/>
      <c r="AA187" s="19"/>
      <c r="AB187" s="19"/>
    </row>
    <row r="188" spans="1:28" ht="15.6" outlineLevel="1">
      <c r="A188" s="19"/>
      <c r="B188" s="19"/>
      <c r="C188" s="164" t="s">
        <v>167</v>
      </c>
      <c r="D188" s="588" t="s">
        <v>168</v>
      </c>
      <c r="E188" s="579"/>
      <c r="F188" s="164"/>
      <c r="G188" s="121"/>
      <c r="H188" s="589" t="s">
        <v>169</v>
      </c>
      <c r="I188" s="579"/>
      <c r="J188" s="85"/>
      <c r="K188" s="19"/>
      <c r="L188" s="19"/>
      <c r="M188" s="19"/>
      <c r="N188" s="19"/>
      <c r="O188" s="19"/>
      <c r="P188" s="19"/>
      <c r="Q188" s="19"/>
      <c r="R188" s="19"/>
      <c r="S188" s="19"/>
      <c r="T188" s="19"/>
      <c r="U188" s="19"/>
      <c r="V188" s="19"/>
      <c r="W188" s="19"/>
      <c r="X188" s="19"/>
      <c r="Y188" s="19"/>
      <c r="Z188" s="19"/>
      <c r="AA188" s="19"/>
      <c r="AB188" s="19"/>
    </row>
    <row r="189" spans="1:28" ht="15.6" outlineLevel="1">
      <c r="A189" s="19"/>
      <c r="B189" s="19"/>
      <c r="C189" s="164" t="s">
        <v>170</v>
      </c>
      <c r="D189" s="588" t="s">
        <v>171</v>
      </c>
      <c r="E189" s="579"/>
      <c r="F189" s="167"/>
      <c r="G189" s="121">
        <f>(G185-G186)*100%</f>
        <v>8546400</v>
      </c>
      <c r="H189" s="589" t="s">
        <v>172</v>
      </c>
      <c r="I189" s="579"/>
      <c r="J189" s="85"/>
      <c r="K189" s="19"/>
      <c r="L189" s="19"/>
      <c r="M189" s="19"/>
      <c r="N189" s="19"/>
      <c r="O189" s="19"/>
      <c r="P189" s="19"/>
      <c r="Q189" s="19"/>
      <c r="R189" s="19"/>
      <c r="S189" s="19"/>
      <c r="T189" s="19"/>
      <c r="U189" s="19"/>
      <c r="V189" s="19"/>
      <c r="W189" s="19"/>
      <c r="X189" s="19"/>
      <c r="Y189" s="19"/>
      <c r="Z189" s="19"/>
      <c r="AA189" s="19"/>
      <c r="AB189" s="19"/>
    </row>
    <row r="190" spans="1:28" ht="15.6" outlineLevel="1">
      <c r="A190" s="19"/>
      <c r="B190" s="19"/>
      <c r="C190" s="164" t="s">
        <v>173</v>
      </c>
      <c r="D190" s="588" t="s">
        <v>174</v>
      </c>
      <c r="E190" s="579"/>
      <c r="F190" s="167"/>
      <c r="G190" s="121">
        <f>G185*0.5%</f>
        <v>43680</v>
      </c>
      <c r="H190" s="589" t="s">
        <v>175</v>
      </c>
      <c r="I190" s="579"/>
      <c r="J190" s="85"/>
      <c r="K190" s="19"/>
      <c r="L190" s="19"/>
      <c r="M190" s="19"/>
      <c r="N190" s="19"/>
      <c r="O190" s="19"/>
      <c r="P190" s="19"/>
      <c r="Q190" s="19"/>
      <c r="R190" s="19"/>
      <c r="S190" s="19"/>
      <c r="T190" s="19"/>
      <c r="U190" s="19"/>
      <c r="V190" s="19"/>
      <c r="W190" s="19"/>
      <c r="X190" s="19"/>
      <c r="Y190" s="19"/>
      <c r="Z190" s="19"/>
      <c r="AA190" s="19"/>
      <c r="AB190" s="19"/>
    </row>
    <row r="191" spans="1:28" ht="15.6" outlineLevel="1">
      <c r="A191" s="19"/>
      <c r="B191" s="19"/>
      <c r="C191" s="164"/>
      <c r="D191" s="588"/>
      <c r="E191" s="579"/>
      <c r="F191" s="167"/>
      <c r="G191" s="121"/>
      <c r="H191" s="589"/>
      <c r="I191" s="579"/>
      <c r="J191" s="85"/>
      <c r="K191" s="19"/>
      <c r="L191" s="19"/>
      <c r="M191" s="19"/>
      <c r="N191" s="19"/>
      <c r="O191" s="19"/>
      <c r="P191" s="19"/>
      <c r="Q191" s="19"/>
      <c r="R191" s="19"/>
      <c r="S191" s="19"/>
      <c r="T191" s="19"/>
      <c r="U191" s="19"/>
      <c r="V191" s="19"/>
      <c r="W191" s="19"/>
      <c r="X191" s="19"/>
      <c r="Y191" s="19"/>
      <c r="Z191" s="19"/>
      <c r="AA191" s="19"/>
      <c r="AB191" s="19"/>
    </row>
    <row r="192" spans="1:28" ht="15.6" outlineLevel="1">
      <c r="A192" s="19"/>
      <c r="B192" s="19"/>
      <c r="C192" s="164">
        <v>5</v>
      </c>
      <c r="D192" s="590" t="s">
        <v>176</v>
      </c>
      <c r="E192" s="579"/>
      <c r="F192" s="164">
        <f>F187</f>
        <v>151</v>
      </c>
      <c r="G192" s="168">
        <f>G184-G187</f>
        <v>-5590080</v>
      </c>
      <c r="H192" s="591"/>
      <c r="I192" s="579"/>
      <c r="J192" s="85"/>
      <c r="K192" s="19"/>
      <c r="L192" s="19"/>
      <c r="M192" s="19"/>
      <c r="N192" s="19"/>
      <c r="O192" s="19"/>
      <c r="P192" s="19"/>
      <c r="Q192" s="19"/>
      <c r="R192" s="19"/>
      <c r="S192" s="19"/>
      <c r="T192" s="19"/>
      <c r="U192" s="19"/>
      <c r="V192" s="19"/>
      <c r="W192" s="19"/>
      <c r="X192" s="19"/>
      <c r="Y192" s="19"/>
      <c r="Z192" s="19"/>
      <c r="AA192" s="19"/>
      <c r="AB192" s="19"/>
    </row>
    <row r="193" spans="1:28" ht="15.6" outlineLevel="1">
      <c r="A193" s="19"/>
      <c r="B193" s="19"/>
      <c r="C193" s="187">
        <v>6</v>
      </c>
      <c r="D193" s="592" t="s">
        <v>177</v>
      </c>
      <c r="E193" s="593"/>
      <c r="F193" s="188"/>
      <c r="G193" s="168">
        <f>G192*F192</f>
        <v>-844102080</v>
      </c>
      <c r="H193" s="591"/>
      <c r="I193" s="579"/>
      <c r="J193" s="85"/>
      <c r="K193" s="19"/>
      <c r="L193" s="19"/>
      <c r="M193" s="19"/>
      <c r="N193" s="19"/>
      <c r="O193" s="19"/>
      <c r="P193" s="19"/>
      <c r="Q193" s="19"/>
      <c r="R193" s="19"/>
      <c r="S193" s="19"/>
      <c r="T193" s="19"/>
      <c r="U193" s="19"/>
      <c r="V193" s="19"/>
      <c r="W193" s="19"/>
      <c r="X193" s="19"/>
      <c r="Y193" s="19"/>
      <c r="Z193" s="19"/>
      <c r="AA193" s="19"/>
      <c r="AB193" s="19"/>
    </row>
    <row r="194" spans="1:28" s="14" customFormat="1" ht="13.8">
      <c r="B194" s="14">
        <v>55700</v>
      </c>
      <c r="C194" s="189"/>
      <c r="D194" s="190" t="s">
        <v>198</v>
      </c>
      <c r="E194" s="191">
        <v>45625</v>
      </c>
      <c r="F194" s="192">
        <f>(E196-E194)/365</f>
        <v>38.575342465753423</v>
      </c>
    </row>
    <row r="195" spans="1:28" s="14" customFormat="1" ht="13.8">
      <c r="B195" s="14">
        <v>300000</v>
      </c>
      <c r="C195" s="189"/>
      <c r="D195" s="190" t="s">
        <v>199</v>
      </c>
      <c r="E195" s="191">
        <v>44673</v>
      </c>
      <c r="F195" s="192">
        <v>70</v>
      </c>
    </row>
    <row r="196" spans="1:28" s="14" customFormat="1" ht="13.8">
      <c r="B196" s="183">
        <f>B194/B195</f>
        <v>0.18566666666666667</v>
      </c>
      <c r="C196" s="189"/>
      <c r="D196" s="190" t="s">
        <v>200</v>
      </c>
      <c r="E196" s="191">
        <v>59705</v>
      </c>
      <c r="F196" s="192"/>
    </row>
    <row r="197" spans="1:28" s="14" customFormat="1" ht="13.8">
      <c r="B197" s="14">
        <f>5700000*B196*F194/F195</f>
        <v>583204.0704500979</v>
      </c>
      <c r="C197" s="189"/>
      <c r="D197" s="190"/>
      <c r="E197" s="190"/>
      <c r="F197" s="190"/>
    </row>
    <row r="198" spans="1:28" s="14" customFormat="1" ht="13.8">
      <c r="C198" s="189"/>
      <c r="D198" s="190"/>
      <c r="E198" s="190"/>
      <c r="F198" s="190"/>
    </row>
    <row r="199" spans="1:28" s="14" customFormat="1" ht="13.8">
      <c r="B199" s="186"/>
      <c r="C199" s="189"/>
      <c r="D199" s="190" t="s">
        <v>9</v>
      </c>
      <c r="E199" s="190" t="s">
        <v>0</v>
      </c>
      <c r="F199" s="190"/>
    </row>
    <row r="200" spans="1:28" s="14" customFormat="1" ht="13.8">
      <c r="B200" s="186" t="s">
        <v>201</v>
      </c>
      <c r="C200" s="189"/>
      <c r="D200" s="190">
        <v>2600000</v>
      </c>
      <c r="E200" s="190">
        <f>G165</f>
        <v>2500000</v>
      </c>
      <c r="F200" s="190"/>
    </row>
    <row r="201" spans="1:28" s="14" customFormat="1" ht="13.8">
      <c r="B201" s="186" t="s">
        <v>202</v>
      </c>
      <c r="C201" s="189"/>
      <c r="D201" s="190">
        <v>2080000</v>
      </c>
      <c r="E201" s="190">
        <f>E200*D202*F194/F195</f>
        <v>1102152.6418786692</v>
      </c>
      <c r="F201" s="190"/>
    </row>
    <row r="202" spans="1:28" s="14" customFormat="1" ht="13.8">
      <c r="B202" s="186" t="s">
        <v>151</v>
      </c>
      <c r="C202" s="189"/>
      <c r="D202" s="193">
        <f>D201/D200</f>
        <v>0.8</v>
      </c>
      <c r="E202" s="190">
        <f>ROUND(E201,-5)</f>
        <v>1100000</v>
      </c>
      <c r="F202" s="190"/>
    </row>
    <row r="203" spans="1:28" ht="15.6" outlineLevel="1">
      <c r="A203" s="19"/>
      <c r="B203" s="19"/>
      <c r="C203" s="15"/>
      <c r="D203" s="15"/>
      <c r="E203" s="581" t="s">
        <v>31</v>
      </c>
      <c r="F203" s="581"/>
      <c r="G203" s="581"/>
      <c r="H203" s="581"/>
      <c r="I203" s="581"/>
      <c r="J203" s="85"/>
      <c r="K203" s="19"/>
      <c r="L203" s="19"/>
      <c r="M203" s="19"/>
      <c r="N203" s="19"/>
      <c r="O203" s="19"/>
      <c r="P203" s="19"/>
      <c r="Q203" s="19"/>
      <c r="R203" s="19"/>
      <c r="S203" s="19"/>
      <c r="T203" s="19"/>
      <c r="U203" s="19"/>
      <c r="V203" s="19"/>
      <c r="W203" s="19"/>
      <c r="X203" s="19"/>
      <c r="Y203" s="19"/>
      <c r="Z203" s="19"/>
      <c r="AA203" s="19"/>
      <c r="AB203" s="19"/>
    </row>
    <row r="204" spans="1:28" ht="15.6" outlineLevel="1">
      <c r="A204" s="19"/>
      <c r="B204" s="19"/>
      <c r="C204" s="15"/>
      <c r="D204" s="15"/>
      <c r="E204" s="582" t="s">
        <v>32</v>
      </c>
      <c r="F204" s="582"/>
      <c r="G204" s="582"/>
      <c r="H204" s="582"/>
      <c r="I204" s="582"/>
      <c r="J204" s="85"/>
      <c r="K204" s="19"/>
      <c r="L204" s="19"/>
      <c r="M204" s="19"/>
      <c r="N204" s="19"/>
      <c r="O204" s="19"/>
      <c r="P204" s="19"/>
      <c r="Q204" s="19"/>
      <c r="R204" s="19"/>
      <c r="S204" s="19"/>
      <c r="T204" s="19"/>
      <c r="U204" s="19"/>
      <c r="V204" s="19"/>
      <c r="W204" s="19"/>
      <c r="X204" s="19"/>
      <c r="Y204" s="19"/>
      <c r="Z204" s="19"/>
      <c r="AA204" s="19"/>
      <c r="AB204" s="19"/>
    </row>
    <row r="205" spans="1:28" ht="15.6" outlineLevel="1">
      <c r="A205" s="19"/>
      <c r="B205" s="19"/>
      <c r="C205" s="15"/>
      <c r="D205" s="15"/>
      <c r="E205" s="583" t="s">
        <v>33</v>
      </c>
      <c r="F205" s="583"/>
      <c r="G205" s="583"/>
      <c r="H205" s="583"/>
      <c r="I205" s="583"/>
      <c r="J205" s="85"/>
      <c r="K205" s="19"/>
      <c r="L205" s="19"/>
      <c r="M205" s="19"/>
      <c r="N205" s="19"/>
      <c r="O205" s="19"/>
      <c r="P205" s="19"/>
      <c r="Q205" s="19"/>
      <c r="R205" s="19"/>
      <c r="S205" s="19"/>
      <c r="T205" s="19"/>
      <c r="U205" s="19"/>
      <c r="V205" s="19"/>
      <c r="W205" s="19"/>
      <c r="X205" s="19"/>
      <c r="Y205" s="19"/>
      <c r="Z205" s="19"/>
      <c r="AA205" s="19"/>
      <c r="AB205" s="19"/>
    </row>
    <row r="206" spans="1:28" ht="15.6" outlineLevel="1">
      <c r="A206" s="19"/>
      <c r="B206" s="19"/>
      <c r="C206" s="15"/>
      <c r="D206" s="15"/>
      <c r="E206" s="583" t="s">
        <v>34</v>
      </c>
      <c r="F206" s="583"/>
      <c r="G206" s="583"/>
      <c r="H206" s="583"/>
      <c r="I206" s="583"/>
      <c r="J206" s="85"/>
      <c r="K206" s="19"/>
      <c r="L206" s="19"/>
      <c r="M206" s="19"/>
      <c r="N206" s="19"/>
      <c r="O206" s="19"/>
      <c r="P206" s="19"/>
      <c r="Q206" s="19"/>
      <c r="R206" s="19"/>
      <c r="S206" s="19"/>
      <c r="T206" s="19"/>
      <c r="U206" s="19"/>
      <c r="V206" s="19"/>
      <c r="W206" s="19"/>
      <c r="X206" s="19"/>
      <c r="Y206" s="19"/>
      <c r="Z206" s="19"/>
      <c r="AA206" s="19"/>
      <c r="AB206" s="19"/>
    </row>
    <row r="207" spans="1:28" ht="15.6" outlineLevel="1">
      <c r="A207" s="19"/>
      <c r="B207" s="19"/>
      <c r="C207" s="15"/>
      <c r="D207" s="15"/>
      <c r="E207" s="15"/>
      <c r="F207" s="15"/>
      <c r="G207" s="15"/>
      <c r="H207" s="15"/>
      <c r="I207" s="15"/>
      <c r="J207" s="85"/>
      <c r="K207" s="19"/>
      <c r="L207" s="19"/>
      <c r="M207" s="19"/>
      <c r="N207" s="19"/>
      <c r="O207" s="19"/>
      <c r="P207" s="19"/>
      <c r="Q207" s="19"/>
      <c r="R207" s="19"/>
      <c r="S207" s="19"/>
      <c r="T207" s="19"/>
      <c r="U207" s="19"/>
      <c r="V207" s="19"/>
      <c r="W207" s="19"/>
      <c r="X207" s="19"/>
      <c r="Y207" s="19"/>
      <c r="Z207" s="19"/>
      <c r="AA207" s="19"/>
      <c r="AB207" s="19"/>
    </row>
    <row r="208" spans="1:28" ht="15.6" outlineLevel="1">
      <c r="A208" s="19"/>
      <c r="B208" s="19"/>
      <c r="C208" s="15"/>
      <c r="D208" s="15"/>
      <c r="E208" s="15"/>
      <c r="F208" s="15"/>
      <c r="G208" s="15"/>
      <c r="H208" s="15"/>
      <c r="I208" s="15"/>
      <c r="J208" s="85"/>
      <c r="K208" s="19"/>
      <c r="L208" s="19"/>
      <c r="M208" s="19"/>
      <c r="N208" s="19"/>
      <c r="O208" s="19"/>
      <c r="P208" s="19"/>
      <c r="Q208" s="19"/>
      <c r="R208" s="19"/>
      <c r="S208" s="19"/>
      <c r="T208" s="19"/>
      <c r="U208" s="19"/>
      <c r="V208" s="19"/>
      <c r="W208" s="19"/>
      <c r="X208" s="19"/>
      <c r="Y208" s="19"/>
      <c r="Z208" s="19"/>
      <c r="AA208" s="19"/>
      <c r="AB208" s="19"/>
    </row>
    <row r="209" spans="1:28" ht="15.6" outlineLevel="1">
      <c r="A209" s="19"/>
      <c r="B209" s="19"/>
      <c r="C209" s="584" t="s">
        <v>178</v>
      </c>
      <c r="D209" s="585"/>
      <c r="E209" s="585"/>
      <c r="F209" s="585"/>
      <c r="G209" s="585"/>
      <c r="H209" s="585"/>
      <c r="I209" s="585"/>
      <c r="J209" s="85"/>
      <c r="K209" s="19"/>
      <c r="L209" s="19"/>
      <c r="M209" s="19"/>
      <c r="N209" s="19"/>
      <c r="O209" s="19"/>
      <c r="P209" s="19"/>
      <c r="Q209" s="19"/>
      <c r="R209" s="19"/>
      <c r="S209" s="19"/>
      <c r="T209" s="19"/>
      <c r="U209" s="19"/>
      <c r="V209" s="19"/>
      <c r="W209" s="19"/>
      <c r="X209" s="19"/>
      <c r="Y209" s="19"/>
      <c r="Z209" s="19"/>
      <c r="AA209" s="19"/>
      <c r="AB209" s="19"/>
    </row>
    <row r="210" spans="1:28" ht="15.75" customHeight="1">
      <c r="A210" s="19"/>
      <c r="B210" s="19"/>
      <c r="C210" s="130"/>
      <c r="D210" s="19"/>
      <c r="E210" s="19"/>
      <c r="F210" s="19"/>
      <c r="G210" s="19"/>
      <c r="H210" s="19"/>
      <c r="I210" s="19"/>
      <c r="J210" s="85"/>
      <c r="K210" s="19"/>
      <c r="L210" s="19"/>
      <c r="M210" s="19"/>
      <c r="N210" s="19"/>
      <c r="O210" s="19"/>
      <c r="P210" s="19"/>
      <c r="Q210" s="19"/>
      <c r="R210" s="19"/>
      <c r="S210" s="19"/>
      <c r="T210" s="19"/>
      <c r="U210" s="19"/>
      <c r="V210" s="19"/>
      <c r="W210" s="19"/>
      <c r="X210" s="19"/>
      <c r="Y210" s="19"/>
      <c r="Z210" s="19"/>
      <c r="AA210" s="19"/>
      <c r="AB210" s="19"/>
    </row>
    <row r="211" spans="1:28" ht="30" customHeight="1">
      <c r="A211" s="586" t="s">
        <v>179</v>
      </c>
      <c r="B211" s="587"/>
      <c r="C211" s="169" t="s">
        <v>6</v>
      </c>
      <c r="D211" s="169" t="s">
        <v>180</v>
      </c>
      <c r="E211" s="169" t="s">
        <v>181</v>
      </c>
      <c r="F211" s="170" t="s">
        <v>182</v>
      </c>
      <c r="G211" s="170" t="s">
        <v>28</v>
      </c>
      <c r="H211" s="169" t="s">
        <v>183</v>
      </c>
      <c r="I211" s="81"/>
      <c r="J211" s="85"/>
      <c r="K211" s="19" t="e">
        <f>150*#REF!+167</f>
        <v>#REF!</v>
      </c>
      <c r="L211" s="19"/>
      <c r="M211" s="19"/>
      <c r="N211" s="19"/>
      <c r="O211" s="19"/>
      <c r="P211" s="19"/>
      <c r="Q211" s="19"/>
      <c r="R211" s="19"/>
      <c r="S211" s="19"/>
      <c r="T211" s="19"/>
      <c r="U211" s="19"/>
      <c r="V211" s="19"/>
      <c r="W211" s="19"/>
      <c r="X211" s="19"/>
      <c r="Y211" s="19"/>
      <c r="Z211" s="19"/>
      <c r="AA211" s="19"/>
      <c r="AB211" s="19"/>
    </row>
    <row r="212" spans="1:28" ht="39.75" customHeight="1">
      <c r="A212" s="19"/>
      <c r="B212" s="19"/>
      <c r="C212" s="169">
        <v>1</v>
      </c>
      <c r="D212" s="571" t="s">
        <v>184</v>
      </c>
      <c r="E212" s="572"/>
      <c r="F212" s="572"/>
      <c r="G212" s="573"/>
      <c r="H212" s="171"/>
      <c r="I212" s="81"/>
      <c r="J212" s="85"/>
      <c r="K212" s="172" t="e">
        <f>#REF!/K211</f>
        <v>#REF!</v>
      </c>
      <c r="L212" s="19"/>
      <c r="M212" s="19"/>
      <c r="N212" s="19"/>
      <c r="O212" s="19"/>
      <c r="P212" s="19"/>
      <c r="Q212" s="19"/>
      <c r="R212" s="19"/>
      <c r="S212" s="19"/>
      <c r="T212" s="19"/>
      <c r="U212" s="19"/>
      <c r="V212" s="19"/>
      <c r="W212" s="19"/>
      <c r="X212" s="19"/>
      <c r="Y212" s="19"/>
      <c r="Z212" s="19"/>
      <c r="AA212" s="19"/>
      <c r="AB212" s="19"/>
    </row>
    <row r="213" spans="1:28" ht="47.25" customHeight="1">
      <c r="A213" s="19"/>
      <c r="B213" s="19"/>
      <c r="C213" s="173" t="s">
        <v>4</v>
      </c>
      <c r="D213" s="174" t="s">
        <v>185</v>
      </c>
      <c r="E213" s="175" t="e">
        <f>#REF!</f>
        <v>#REF!</v>
      </c>
      <c r="F213" s="176" t="e">
        <f>#REF!</f>
        <v>#REF!</v>
      </c>
      <c r="G213" s="176"/>
      <c r="H213" s="176" t="e">
        <f>F213*E213</f>
        <v>#REF!</v>
      </c>
      <c r="I213" s="81"/>
      <c r="J213" s="85"/>
      <c r="K213" s="172" t="e">
        <f>167*K212</f>
        <v>#REF!</v>
      </c>
      <c r="L213" s="19"/>
      <c r="M213" s="19"/>
      <c r="N213" s="19"/>
      <c r="O213" s="19"/>
      <c r="P213" s="19"/>
      <c r="Q213" s="19"/>
      <c r="R213" s="19"/>
      <c r="S213" s="19"/>
      <c r="T213" s="19"/>
      <c r="U213" s="19"/>
      <c r="V213" s="19"/>
      <c r="W213" s="19"/>
      <c r="X213" s="19"/>
      <c r="Y213" s="19"/>
      <c r="Z213" s="19"/>
      <c r="AA213" s="19"/>
      <c r="AB213" s="19"/>
    </row>
    <row r="214" spans="1:28" ht="47.25" hidden="1" customHeight="1">
      <c r="A214" s="19"/>
      <c r="B214" s="19"/>
      <c r="C214" s="173" t="s">
        <v>4</v>
      </c>
      <c r="D214" s="174" t="s">
        <v>186</v>
      </c>
      <c r="E214" s="175">
        <v>20</v>
      </c>
      <c r="F214" s="176">
        <f>1983000*0.929/1.1</f>
        <v>1674733.6363636362</v>
      </c>
      <c r="G214" s="177">
        <v>0.6</v>
      </c>
      <c r="H214" s="176">
        <f>E214*F214*G214</f>
        <v>20096803.636363637</v>
      </c>
      <c r="I214" s="81"/>
      <c r="J214" s="85"/>
      <c r="K214" s="172"/>
      <c r="L214" s="19"/>
      <c r="M214" s="19"/>
      <c r="N214" s="19"/>
      <c r="O214" s="19"/>
      <c r="P214" s="19"/>
      <c r="Q214" s="19"/>
      <c r="R214" s="19"/>
      <c r="S214" s="19"/>
      <c r="T214" s="19"/>
      <c r="U214" s="19"/>
      <c r="V214" s="19"/>
      <c r="W214" s="19"/>
      <c r="X214" s="19"/>
      <c r="Y214" s="19"/>
      <c r="Z214" s="19"/>
      <c r="AA214" s="19"/>
      <c r="AB214" s="19"/>
    </row>
    <row r="215" spans="1:28" ht="15.75" customHeight="1">
      <c r="A215" s="19"/>
      <c r="B215" s="19"/>
      <c r="C215" s="178"/>
      <c r="D215" s="574" t="s">
        <v>151</v>
      </c>
      <c r="E215" s="575"/>
      <c r="F215" s="576"/>
      <c r="G215" s="179"/>
      <c r="H215" s="180" t="e">
        <f>SUM(H213,H214)</f>
        <v>#REF!</v>
      </c>
      <c r="I215" s="19"/>
      <c r="J215" s="85"/>
      <c r="K215" s="172" t="e">
        <f>#REF!/150</f>
        <v>#REF!</v>
      </c>
      <c r="L215" s="19"/>
      <c r="M215" s="19"/>
      <c r="N215" s="19"/>
      <c r="O215" s="19"/>
      <c r="P215" s="19"/>
      <c r="Q215" s="19"/>
      <c r="R215" s="19"/>
      <c r="S215" s="19"/>
      <c r="T215" s="19"/>
      <c r="U215" s="19"/>
      <c r="V215" s="19"/>
      <c r="W215" s="19"/>
      <c r="X215" s="19"/>
      <c r="Y215" s="19"/>
      <c r="Z215" s="19"/>
      <c r="AA215" s="19"/>
      <c r="AB215" s="19"/>
    </row>
    <row r="216" spans="1:28" ht="15.75" customHeight="1">
      <c r="A216" s="19"/>
      <c r="B216" s="19"/>
      <c r="C216" s="178"/>
      <c r="D216" s="577" t="s">
        <v>17</v>
      </c>
      <c r="E216" s="578"/>
      <c r="F216" s="579"/>
      <c r="G216" s="169"/>
      <c r="H216" s="181" t="e">
        <f>ROUNDDOWN(H215,-6)</f>
        <v>#REF!</v>
      </c>
      <c r="I216" s="19"/>
      <c r="J216" s="85"/>
      <c r="K216" s="19"/>
      <c r="L216" s="19"/>
      <c r="M216" s="19"/>
      <c r="N216" s="19"/>
      <c r="O216" s="19"/>
      <c r="P216" s="19"/>
      <c r="Q216" s="19"/>
      <c r="R216" s="19"/>
      <c r="S216" s="19"/>
      <c r="T216" s="19"/>
      <c r="U216" s="19"/>
      <c r="V216" s="19"/>
      <c r="W216" s="19"/>
      <c r="X216" s="19"/>
      <c r="Y216" s="19"/>
      <c r="Z216" s="19"/>
      <c r="AA216" s="19"/>
      <c r="AB216" s="19"/>
    </row>
    <row r="217" spans="1:28" ht="15.75" customHeight="1">
      <c r="A217" s="19"/>
      <c r="B217" s="19"/>
      <c r="C217" s="580" t="s">
        <v>187</v>
      </c>
      <c r="D217" s="578"/>
      <c r="E217" s="578"/>
      <c r="F217" s="578"/>
      <c r="G217" s="578"/>
      <c r="H217" s="579"/>
      <c r="I217" s="19"/>
      <c r="J217" s="85"/>
      <c r="K217" s="19"/>
      <c r="L217" s="19"/>
      <c r="M217" s="19"/>
      <c r="N217" s="19"/>
      <c r="O217" s="19"/>
      <c r="P217" s="19"/>
      <c r="Q217" s="19"/>
      <c r="R217" s="19"/>
      <c r="S217" s="19"/>
      <c r="T217" s="19"/>
      <c r="U217" s="19"/>
      <c r="V217" s="19"/>
      <c r="W217" s="19"/>
      <c r="X217" s="19"/>
      <c r="Y217" s="19"/>
      <c r="Z217" s="19"/>
      <c r="AA217" s="19"/>
      <c r="AB217" s="19"/>
    </row>
    <row r="218" spans="1:28" ht="15.75" customHeight="1">
      <c r="A218" s="19"/>
      <c r="B218" s="19"/>
      <c r="C218" s="19"/>
      <c r="D218" s="19"/>
      <c r="E218" s="19"/>
      <c r="F218" s="19"/>
      <c r="G218" s="19"/>
      <c r="H218" s="19"/>
      <c r="I218" s="19"/>
      <c r="J218" s="85"/>
      <c r="K218" s="19"/>
      <c r="L218" s="19"/>
      <c r="M218" s="19"/>
      <c r="N218" s="19"/>
      <c r="O218" s="19"/>
      <c r="P218" s="19"/>
      <c r="Q218" s="19"/>
      <c r="R218" s="19"/>
      <c r="S218" s="19"/>
      <c r="T218" s="19"/>
      <c r="U218" s="19"/>
      <c r="V218" s="19"/>
      <c r="W218" s="19"/>
      <c r="X218" s="19"/>
      <c r="Y218" s="19"/>
      <c r="Z218" s="19"/>
      <c r="AA218" s="19"/>
      <c r="AB218" s="19"/>
    </row>
    <row r="219" spans="1:28" ht="15.75" customHeight="1">
      <c r="A219" s="19"/>
      <c r="B219" s="19"/>
      <c r="C219" s="19"/>
      <c r="D219" s="19"/>
      <c r="E219" s="19"/>
      <c r="F219" s="19"/>
      <c r="G219" s="19"/>
      <c r="H219" s="19"/>
      <c r="I219" s="19"/>
      <c r="J219" s="85"/>
      <c r="K219" s="19"/>
      <c r="L219" s="19"/>
      <c r="M219" s="19"/>
      <c r="N219" s="19"/>
      <c r="O219" s="19"/>
      <c r="P219" s="19"/>
      <c r="Q219" s="19"/>
      <c r="R219" s="19"/>
      <c r="S219" s="19"/>
      <c r="T219" s="19"/>
      <c r="U219" s="19"/>
      <c r="V219" s="19"/>
      <c r="W219" s="19"/>
      <c r="X219" s="19"/>
      <c r="Y219" s="19"/>
      <c r="Z219" s="19"/>
      <c r="AA219" s="19"/>
      <c r="AB219" s="19"/>
    </row>
    <row r="220" spans="1:28" ht="15.75" customHeight="1">
      <c r="A220" s="19"/>
      <c r="B220" s="19"/>
      <c r="C220" s="19"/>
      <c r="D220" s="19"/>
      <c r="E220" s="19"/>
      <c r="F220" s="19"/>
      <c r="G220" s="19"/>
      <c r="H220" s="19"/>
      <c r="I220" s="19"/>
      <c r="J220" s="85"/>
      <c r="K220" s="19"/>
      <c r="L220" s="19"/>
      <c r="M220" s="19"/>
      <c r="N220" s="19"/>
      <c r="O220" s="19"/>
      <c r="P220" s="19"/>
      <c r="Q220" s="19"/>
      <c r="R220" s="19"/>
      <c r="S220" s="19"/>
      <c r="T220" s="19"/>
      <c r="U220" s="19"/>
      <c r="V220" s="19"/>
      <c r="W220" s="19"/>
      <c r="X220" s="19"/>
      <c r="Y220" s="19"/>
      <c r="Z220" s="19"/>
      <c r="AA220" s="19"/>
      <c r="AB220" s="19"/>
    </row>
    <row r="221" spans="1:28" ht="15.75" customHeight="1">
      <c r="A221" s="19"/>
      <c r="B221" s="19"/>
      <c r="C221" s="19"/>
      <c r="D221" s="19"/>
      <c r="E221" s="19"/>
      <c r="F221" s="19"/>
      <c r="G221" s="19"/>
      <c r="H221" s="19"/>
      <c r="I221" s="19"/>
      <c r="J221" s="85"/>
      <c r="K221" s="19"/>
      <c r="L221" s="19"/>
      <c r="M221" s="19"/>
      <c r="N221" s="19"/>
      <c r="O221" s="19"/>
      <c r="P221" s="19"/>
      <c r="Q221" s="19"/>
      <c r="R221" s="19"/>
      <c r="S221" s="19"/>
      <c r="T221" s="19"/>
      <c r="U221" s="19"/>
      <c r="V221" s="19"/>
      <c r="W221" s="19"/>
      <c r="X221" s="19"/>
      <c r="Y221" s="19"/>
      <c r="Z221" s="19"/>
      <c r="AA221" s="19"/>
      <c r="AB221" s="19"/>
    </row>
    <row r="222" spans="1:28" ht="15.75" customHeight="1">
      <c r="A222" s="19"/>
      <c r="B222" s="19"/>
      <c r="C222" s="19"/>
      <c r="D222" s="19"/>
      <c r="E222" s="19"/>
      <c r="F222" s="19"/>
      <c r="G222" s="19"/>
      <c r="H222" s="19"/>
      <c r="I222" s="19"/>
      <c r="J222" s="85"/>
      <c r="K222" s="19"/>
      <c r="L222" s="19"/>
      <c r="M222" s="19"/>
      <c r="N222" s="19"/>
      <c r="O222" s="19"/>
      <c r="P222" s="19"/>
      <c r="Q222" s="19"/>
      <c r="R222" s="19"/>
      <c r="S222" s="19"/>
      <c r="T222" s="19"/>
      <c r="U222" s="19"/>
      <c r="V222" s="19"/>
      <c r="W222" s="19"/>
      <c r="X222" s="19"/>
      <c r="Y222" s="19"/>
      <c r="Z222" s="19"/>
      <c r="AA222" s="19"/>
      <c r="AB222" s="19"/>
    </row>
    <row r="223" spans="1:28" ht="15.75" customHeight="1">
      <c r="A223" s="19"/>
      <c r="B223" s="19"/>
      <c r="C223" s="19"/>
      <c r="D223" s="19"/>
      <c r="E223" s="19"/>
      <c r="F223" s="19"/>
      <c r="G223" s="19"/>
      <c r="H223" s="19"/>
      <c r="I223" s="19"/>
      <c r="J223" s="85"/>
      <c r="K223" s="19"/>
      <c r="L223" s="19"/>
      <c r="M223" s="19"/>
      <c r="N223" s="19"/>
      <c r="O223" s="19"/>
      <c r="P223" s="19"/>
      <c r="Q223" s="19"/>
      <c r="R223" s="19"/>
      <c r="S223" s="19"/>
      <c r="T223" s="19"/>
      <c r="U223" s="19"/>
      <c r="V223" s="19"/>
      <c r="W223" s="19"/>
      <c r="X223" s="19"/>
      <c r="Y223" s="19"/>
      <c r="Z223" s="19"/>
      <c r="AA223" s="19"/>
      <c r="AB223" s="19"/>
    </row>
    <row r="224" spans="1:28" ht="15.75" customHeight="1">
      <c r="A224" s="19"/>
      <c r="B224" s="19"/>
      <c r="C224" s="19"/>
      <c r="D224" s="19"/>
      <c r="E224" s="19"/>
      <c r="F224" s="19"/>
      <c r="G224" s="19"/>
      <c r="H224" s="19"/>
      <c r="I224" s="19"/>
      <c r="J224" s="85"/>
      <c r="K224" s="19"/>
      <c r="L224" s="19"/>
      <c r="M224" s="19"/>
      <c r="N224" s="19"/>
      <c r="O224" s="19"/>
      <c r="P224" s="19"/>
      <c r="Q224" s="19"/>
      <c r="R224" s="19"/>
      <c r="S224" s="19"/>
      <c r="T224" s="19"/>
      <c r="U224" s="19"/>
      <c r="V224" s="19"/>
      <c r="W224" s="19"/>
      <c r="X224" s="19"/>
      <c r="Y224" s="19"/>
      <c r="Z224" s="19"/>
      <c r="AA224" s="19"/>
      <c r="AB224" s="19"/>
    </row>
    <row r="225" spans="1:28" ht="15.75" customHeight="1">
      <c r="A225" s="19"/>
      <c r="B225" s="19"/>
      <c r="C225" s="19"/>
      <c r="D225" s="19"/>
      <c r="E225" s="19"/>
      <c r="F225" s="19"/>
      <c r="G225" s="19"/>
      <c r="H225" s="19"/>
      <c r="I225" s="19"/>
      <c r="J225" s="85"/>
      <c r="K225" s="19"/>
      <c r="L225" s="19"/>
      <c r="M225" s="19"/>
      <c r="N225" s="19"/>
      <c r="O225" s="19"/>
      <c r="P225" s="19"/>
      <c r="Q225" s="19"/>
      <c r="R225" s="19"/>
      <c r="S225" s="19"/>
      <c r="T225" s="19"/>
      <c r="U225" s="19"/>
      <c r="V225" s="19"/>
      <c r="W225" s="19"/>
      <c r="X225" s="19"/>
      <c r="Y225" s="19"/>
      <c r="Z225" s="19"/>
      <c r="AA225" s="19"/>
      <c r="AB225" s="19"/>
    </row>
    <row r="226" spans="1:28" ht="15.75" customHeight="1">
      <c r="A226" s="19"/>
      <c r="B226" s="19"/>
      <c r="C226" s="19"/>
      <c r="D226" s="19"/>
      <c r="E226" s="19"/>
      <c r="F226" s="19"/>
      <c r="G226" s="19"/>
      <c r="H226" s="19"/>
      <c r="I226" s="19"/>
      <c r="J226" s="85"/>
      <c r="K226" s="19"/>
      <c r="L226" s="19"/>
      <c r="M226" s="19"/>
      <c r="N226" s="19"/>
      <c r="O226" s="19"/>
      <c r="P226" s="19"/>
      <c r="Q226" s="19"/>
      <c r="R226" s="19"/>
      <c r="S226" s="19"/>
      <c r="T226" s="19"/>
      <c r="U226" s="19"/>
      <c r="V226" s="19"/>
      <c r="W226" s="19"/>
      <c r="X226" s="19"/>
      <c r="Y226" s="19"/>
      <c r="Z226" s="19"/>
      <c r="AA226" s="19"/>
      <c r="AB226" s="19"/>
    </row>
    <row r="227" spans="1:28" ht="15.75" customHeight="1">
      <c r="A227" s="19"/>
      <c r="B227" s="19"/>
      <c r="C227" s="19"/>
      <c r="D227" s="19"/>
      <c r="E227" s="19"/>
      <c r="F227" s="19"/>
      <c r="G227" s="19"/>
      <c r="H227" s="19"/>
      <c r="I227" s="19"/>
      <c r="J227" s="85"/>
      <c r="K227" s="19"/>
      <c r="L227" s="19"/>
      <c r="M227" s="19"/>
      <c r="N227" s="19"/>
      <c r="O227" s="19"/>
      <c r="P227" s="19"/>
      <c r="Q227" s="19"/>
      <c r="R227" s="19"/>
      <c r="S227" s="19"/>
      <c r="T227" s="19"/>
      <c r="U227" s="19"/>
      <c r="V227" s="19"/>
      <c r="W227" s="19"/>
      <c r="X227" s="19"/>
      <c r="Y227" s="19"/>
      <c r="Z227" s="19"/>
      <c r="AA227" s="19"/>
      <c r="AB227" s="19"/>
    </row>
    <row r="228" spans="1:28" ht="15.75" customHeight="1">
      <c r="A228" s="19"/>
      <c r="B228" s="19"/>
      <c r="C228" s="19"/>
      <c r="D228" s="19"/>
      <c r="E228" s="19"/>
      <c r="F228" s="19"/>
      <c r="G228" s="19"/>
      <c r="H228" s="19"/>
      <c r="I228" s="19"/>
      <c r="J228" s="85"/>
      <c r="K228" s="19"/>
      <c r="L228" s="19"/>
      <c r="M228" s="19"/>
      <c r="N228" s="19"/>
      <c r="O228" s="19"/>
      <c r="P228" s="19"/>
      <c r="Q228" s="19"/>
      <c r="R228" s="19"/>
      <c r="S228" s="19"/>
      <c r="T228" s="19"/>
      <c r="U228" s="19"/>
      <c r="V228" s="19"/>
      <c r="W228" s="19"/>
      <c r="X228" s="19"/>
      <c r="Y228" s="19"/>
      <c r="Z228" s="19"/>
      <c r="AA228" s="19"/>
      <c r="AB228" s="19"/>
    </row>
    <row r="229" spans="1:28" ht="15.75" customHeight="1">
      <c r="A229" s="19"/>
      <c r="B229" s="19"/>
      <c r="C229" s="19"/>
      <c r="D229" s="19"/>
      <c r="E229" s="19"/>
      <c r="F229" s="19"/>
      <c r="G229" s="19"/>
      <c r="H229" s="19"/>
      <c r="I229" s="19"/>
      <c r="J229" s="85"/>
      <c r="K229" s="19"/>
      <c r="L229" s="19"/>
      <c r="M229" s="19"/>
      <c r="N229" s="19"/>
      <c r="O229" s="19"/>
      <c r="P229" s="19"/>
      <c r="Q229" s="19"/>
      <c r="R229" s="19"/>
      <c r="S229" s="19"/>
      <c r="T229" s="19"/>
      <c r="U229" s="19"/>
      <c r="V229" s="19"/>
      <c r="W229" s="19"/>
      <c r="X229" s="19"/>
      <c r="Y229" s="19"/>
      <c r="Z229" s="19"/>
      <c r="AA229" s="19"/>
      <c r="AB229" s="19"/>
    </row>
    <row r="230" spans="1:28" ht="15.75" customHeight="1">
      <c r="A230" s="19"/>
      <c r="B230" s="19"/>
      <c r="C230" s="19"/>
      <c r="D230" s="19"/>
      <c r="E230" s="19"/>
      <c r="F230" s="19"/>
      <c r="G230" s="19"/>
      <c r="H230" s="19"/>
      <c r="I230" s="19"/>
      <c r="J230" s="85"/>
      <c r="K230" s="19"/>
      <c r="L230" s="19"/>
      <c r="M230" s="19"/>
      <c r="N230" s="19"/>
      <c r="O230" s="19"/>
      <c r="P230" s="19"/>
      <c r="Q230" s="19"/>
      <c r="R230" s="19"/>
      <c r="S230" s="19"/>
      <c r="T230" s="19"/>
      <c r="U230" s="19"/>
      <c r="V230" s="19"/>
      <c r="W230" s="19"/>
      <c r="X230" s="19"/>
      <c r="Y230" s="19"/>
      <c r="Z230" s="19"/>
      <c r="AA230" s="19"/>
      <c r="AB230" s="19"/>
    </row>
    <row r="231" spans="1:28" ht="15.75" customHeight="1">
      <c r="A231" s="19"/>
      <c r="B231" s="19"/>
      <c r="C231" s="19"/>
      <c r="D231" s="19"/>
      <c r="E231" s="19"/>
      <c r="F231" s="19"/>
      <c r="G231" s="19"/>
      <c r="H231" s="19"/>
      <c r="I231" s="19"/>
      <c r="J231" s="85"/>
      <c r="K231" s="19"/>
      <c r="L231" s="19"/>
      <c r="M231" s="19"/>
      <c r="N231" s="19"/>
      <c r="O231" s="19"/>
      <c r="P231" s="19"/>
      <c r="Q231" s="19"/>
      <c r="R231" s="19"/>
      <c r="S231" s="19"/>
      <c r="T231" s="19"/>
      <c r="U231" s="19"/>
      <c r="V231" s="19"/>
      <c r="W231" s="19"/>
      <c r="X231" s="19"/>
      <c r="Y231" s="19"/>
      <c r="Z231" s="19"/>
      <c r="AA231" s="19"/>
      <c r="AB231" s="19"/>
    </row>
    <row r="232" spans="1:28" ht="15.75" customHeight="1">
      <c r="A232" s="19"/>
      <c r="B232" s="19"/>
      <c r="C232" s="19"/>
      <c r="D232" s="19"/>
      <c r="E232" s="19"/>
      <c r="F232" s="19"/>
      <c r="G232" s="19"/>
      <c r="H232" s="19"/>
      <c r="I232" s="19"/>
      <c r="J232" s="85"/>
      <c r="K232" s="19"/>
      <c r="L232" s="19"/>
      <c r="M232" s="19"/>
      <c r="N232" s="19"/>
      <c r="O232" s="19"/>
      <c r="P232" s="19"/>
      <c r="Q232" s="19"/>
      <c r="R232" s="19"/>
      <c r="S232" s="19"/>
      <c r="T232" s="19"/>
      <c r="U232" s="19"/>
      <c r="V232" s="19"/>
      <c r="W232" s="19"/>
      <c r="X232" s="19"/>
      <c r="Y232" s="19"/>
      <c r="Z232" s="19"/>
      <c r="AA232" s="19"/>
      <c r="AB232" s="19"/>
    </row>
    <row r="233" spans="1:28" ht="15.75" customHeight="1">
      <c r="A233" s="19"/>
      <c r="B233" s="19"/>
      <c r="C233" s="19"/>
      <c r="D233" s="19"/>
      <c r="E233" s="19"/>
      <c r="F233" s="19"/>
      <c r="G233" s="19"/>
      <c r="H233" s="19"/>
      <c r="I233" s="19"/>
      <c r="J233" s="85"/>
      <c r="K233" s="19"/>
      <c r="L233" s="19"/>
      <c r="M233" s="19"/>
      <c r="N233" s="19"/>
      <c r="O233" s="19"/>
      <c r="P233" s="19"/>
      <c r="Q233" s="19"/>
      <c r="R233" s="19"/>
      <c r="S233" s="19"/>
      <c r="T233" s="19"/>
      <c r="U233" s="19"/>
      <c r="V233" s="19"/>
      <c r="W233" s="19"/>
      <c r="X233" s="19"/>
      <c r="Y233" s="19"/>
      <c r="Z233" s="19"/>
      <c r="AA233" s="19"/>
      <c r="AB233" s="19"/>
    </row>
    <row r="234" spans="1:28" ht="15.75" customHeight="1">
      <c r="A234" s="19"/>
      <c r="B234" s="19"/>
      <c r="C234" s="19"/>
      <c r="D234" s="19"/>
      <c r="E234" s="19"/>
      <c r="F234" s="19"/>
      <c r="G234" s="19"/>
      <c r="H234" s="19"/>
      <c r="I234" s="19"/>
      <c r="J234" s="85"/>
      <c r="K234" s="19"/>
      <c r="L234" s="19"/>
      <c r="M234" s="19"/>
      <c r="N234" s="19"/>
      <c r="O234" s="19"/>
      <c r="P234" s="19"/>
      <c r="Q234" s="19"/>
      <c r="R234" s="19"/>
      <c r="S234" s="19"/>
      <c r="T234" s="19"/>
      <c r="U234" s="19"/>
      <c r="V234" s="19"/>
      <c r="W234" s="19"/>
      <c r="X234" s="19"/>
      <c r="Y234" s="19"/>
      <c r="Z234" s="19"/>
      <c r="AA234" s="19"/>
      <c r="AB234" s="19"/>
    </row>
    <row r="235" spans="1:28" ht="15.75" customHeight="1">
      <c r="A235" s="19"/>
      <c r="B235" s="19"/>
      <c r="C235" s="19"/>
      <c r="D235" s="19"/>
      <c r="E235" s="19"/>
      <c r="F235" s="19"/>
      <c r="G235" s="19"/>
      <c r="H235" s="19"/>
      <c r="I235" s="19"/>
      <c r="J235" s="85"/>
      <c r="K235" s="19"/>
      <c r="L235" s="19"/>
      <c r="M235" s="19"/>
      <c r="N235" s="19"/>
      <c r="O235" s="19"/>
      <c r="P235" s="19"/>
      <c r="Q235" s="19"/>
      <c r="R235" s="19"/>
      <c r="S235" s="19"/>
      <c r="T235" s="19"/>
      <c r="U235" s="19"/>
      <c r="V235" s="19"/>
      <c r="W235" s="19"/>
      <c r="X235" s="19"/>
      <c r="Y235" s="19"/>
      <c r="Z235" s="19"/>
      <c r="AA235" s="19"/>
      <c r="AB235" s="19"/>
    </row>
    <row r="236" spans="1:28" ht="15.75" customHeight="1">
      <c r="A236" s="19"/>
      <c r="B236" s="19"/>
      <c r="C236" s="19"/>
      <c r="D236" s="19"/>
      <c r="E236" s="19"/>
      <c r="F236" s="19"/>
      <c r="G236" s="19"/>
      <c r="H236" s="19"/>
      <c r="I236" s="19"/>
      <c r="J236" s="85"/>
      <c r="K236" s="19"/>
      <c r="L236" s="19"/>
      <c r="M236" s="19"/>
      <c r="N236" s="19"/>
      <c r="O236" s="19"/>
      <c r="P236" s="19"/>
      <c r="Q236" s="19"/>
      <c r="R236" s="19"/>
      <c r="S236" s="19"/>
      <c r="T236" s="19"/>
      <c r="U236" s="19"/>
      <c r="V236" s="19"/>
      <c r="W236" s="19"/>
      <c r="X236" s="19"/>
      <c r="Y236" s="19"/>
      <c r="Z236" s="19"/>
      <c r="AA236" s="19"/>
      <c r="AB236" s="19"/>
    </row>
    <row r="237" spans="1:28" ht="15.75" customHeight="1">
      <c r="A237" s="19"/>
      <c r="B237" s="19"/>
      <c r="C237" s="19"/>
      <c r="D237" s="19"/>
      <c r="E237" s="19"/>
      <c r="F237" s="19"/>
      <c r="G237" s="19"/>
      <c r="H237" s="19"/>
      <c r="I237" s="19"/>
      <c r="J237" s="85"/>
      <c r="K237" s="19"/>
      <c r="L237" s="19"/>
      <c r="M237" s="19"/>
      <c r="N237" s="19"/>
      <c r="O237" s="19"/>
      <c r="P237" s="19"/>
      <c r="Q237" s="19"/>
      <c r="R237" s="19"/>
      <c r="S237" s="19"/>
      <c r="T237" s="19"/>
      <c r="U237" s="19"/>
      <c r="V237" s="19"/>
      <c r="W237" s="19"/>
      <c r="X237" s="19"/>
      <c r="Y237" s="19"/>
      <c r="Z237" s="19"/>
      <c r="AA237" s="19"/>
      <c r="AB237" s="19"/>
    </row>
    <row r="238" spans="1:28" ht="15.75" customHeight="1">
      <c r="A238" s="19"/>
      <c r="B238" s="19"/>
      <c r="C238" s="19"/>
      <c r="D238" s="19"/>
      <c r="E238" s="19"/>
      <c r="F238" s="19"/>
      <c r="G238" s="19"/>
      <c r="H238" s="19"/>
      <c r="I238" s="19"/>
      <c r="J238" s="85"/>
      <c r="K238" s="19"/>
      <c r="L238" s="19"/>
      <c r="M238" s="19"/>
      <c r="N238" s="19"/>
      <c r="O238" s="19"/>
      <c r="P238" s="19"/>
      <c r="Q238" s="19"/>
      <c r="R238" s="19"/>
      <c r="S238" s="19"/>
      <c r="T238" s="19"/>
      <c r="U238" s="19"/>
      <c r="V238" s="19"/>
      <c r="W238" s="19"/>
      <c r="X238" s="19"/>
      <c r="Y238" s="19"/>
      <c r="Z238" s="19"/>
      <c r="AA238" s="19"/>
      <c r="AB238" s="19"/>
    </row>
    <row r="239" spans="1:28" ht="15.75" customHeight="1">
      <c r="A239" s="19"/>
      <c r="B239" s="19"/>
      <c r="C239" s="19"/>
      <c r="D239" s="19"/>
      <c r="E239" s="19"/>
      <c r="F239" s="19"/>
      <c r="G239" s="19"/>
      <c r="H239" s="19"/>
      <c r="I239" s="19"/>
      <c r="J239" s="85"/>
      <c r="K239" s="19"/>
      <c r="L239" s="19"/>
      <c r="M239" s="19"/>
      <c r="N239" s="19"/>
      <c r="O239" s="19"/>
      <c r="P239" s="19"/>
      <c r="Q239" s="19"/>
      <c r="R239" s="19"/>
      <c r="S239" s="19"/>
      <c r="T239" s="19"/>
      <c r="U239" s="19"/>
      <c r="V239" s="19"/>
      <c r="W239" s="19"/>
      <c r="X239" s="19"/>
      <c r="Y239" s="19"/>
      <c r="Z239" s="19"/>
      <c r="AA239" s="19"/>
      <c r="AB239" s="19"/>
    </row>
    <row r="240" spans="1:28" ht="15.75" customHeight="1">
      <c r="A240" s="19"/>
      <c r="B240" s="19"/>
      <c r="C240" s="19"/>
      <c r="D240" s="19"/>
      <c r="E240" s="19"/>
      <c r="F240" s="19"/>
      <c r="G240" s="19"/>
      <c r="H240" s="19"/>
      <c r="I240" s="19"/>
      <c r="J240" s="85"/>
      <c r="K240" s="19"/>
      <c r="L240" s="19"/>
      <c r="M240" s="19"/>
      <c r="N240" s="19"/>
      <c r="O240" s="19"/>
      <c r="P240" s="19"/>
      <c r="Q240" s="19"/>
      <c r="R240" s="19"/>
      <c r="S240" s="19"/>
      <c r="T240" s="19"/>
      <c r="U240" s="19"/>
      <c r="V240" s="19"/>
      <c r="W240" s="19"/>
      <c r="X240" s="19"/>
      <c r="Y240" s="19"/>
      <c r="Z240" s="19"/>
      <c r="AA240" s="19"/>
      <c r="AB240" s="19"/>
    </row>
    <row r="241" spans="1:28" ht="15.75" customHeight="1">
      <c r="A241" s="19"/>
      <c r="B241" s="19"/>
      <c r="C241" s="19"/>
      <c r="D241" s="19"/>
      <c r="E241" s="19"/>
      <c r="F241" s="19"/>
      <c r="G241" s="19"/>
      <c r="H241" s="19"/>
      <c r="I241" s="19"/>
      <c r="J241" s="85"/>
      <c r="K241" s="19"/>
      <c r="L241" s="19"/>
      <c r="M241" s="19"/>
      <c r="N241" s="19"/>
      <c r="O241" s="19"/>
      <c r="P241" s="19"/>
      <c r="Q241" s="19"/>
      <c r="R241" s="19"/>
      <c r="S241" s="19"/>
      <c r="T241" s="19"/>
      <c r="U241" s="19"/>
      <c r="V241" s="19"/>
      <c r="W241" s="19"/>
      <c r="X241" s="19"/>
      <c r="Y241" s="19"/>
      <c r="Z241" s="19"/>
      <c r="AA241" s="19"/>
      <c r="AB241" s="19"/>
    </row>
    <row r="242" spans="1:28" ht="15.75" customHeight="1">
      <c r="A242" s="19"/>
      <c r="B242" s="19"/>
      <c r="C242" s="19"/>
      <c r="D242" s="19"/>
      <c r="E242" s="19"/>
      <c r="F242" s="19"/>
      <c r="G242" s="19"/>
      <c r="H242" s="19"/>
      <c r="I242" s="19"/>
      <c r="J242" s="85"/>
      <c r="K242" s="19"/>
      <c r="L242" s="19"/>
      <c r="M242" s="19"/>
      <c r="N242" s="19"/>
      <c r="O242" s="19"/>
      <c r="P242" s="19"/>
      <c r="Q242" s="19"/>
      <c r="R242" s="19"/>
      <c r="S242" s="19"/>
      <c r="T242" s="19"/>
      <c r="U242" s="19"/>
      <c r="V242" s="19"/>
      <c r="W242" s="19"/>
      <c r="X242" s="19"/>
      <c r="Y242" s="19"/>
      <c r="Z242" s="19"/>
      <c r="AA242" s="19"/>
      <c r="AB242" s="19"/>
    </row>
    <row r="243" spans="1:28" ht="15.75" customHeight="1">
      <c r="A243" s="19"/>
      <c r="B243" s="19"/>
      <c r="C243" s="19"/>
      <c r="D243" s="19"/>
      <c r="E243" s="19"/>
      <c r="F243" s="19"/>
      <c r="G243" s="19"/>
      <c r="H243" s="19"/>
      <c r="I243" s="19"/>
      <c r="J243" s="85"/>
      <c r="K243" s="19"/>
      <c r="L243" s="19"/>
      <c r="M243" s="19"/>
      <c r="N243" s="19"/>
      <c r="O243" s="19"/>
      <c r="P243" s="19"/>
      <c r="Q243" s="19"/>
      <c r="R243" s="19"/>
      <c r="S243" s="19"/>
      <c r="T243" s="19"/>
      <c r="U243" s="19"/>
      <c r="V243" s="19"/>
      <c r="W243" s="19"/>
      <c r="X243" s="19"/>
      <c r="Y243" s="19"/>
      <c r="Z243" s="19"/>
      <c r="AA243" s="19"/>
      <c r="AB243" s="19"/>
    </row>
    <row r="244" spans="1:28" ht="15.75" customHeight="1">
      <c r="A244" s="19"/>
      <c r="B244" s="19"/>
      <c r="C244" s="19"/>
      <c r="D244" s="19"/>
      <c r="E244" s="19"/>
      <c r="F244" s="19"/>
      <c r="G244" s="19"/>
      <c r="H244" s="19"/>
      <c r="I244" s="19"/>
      <c r="J244" s="85"/>
      <c r="K244" s="19"/>
      <c r="L244" s="19"/>
      <c r="M244" s="19"/>
      <c r="N244" s="19"/>
      <c r="O244" s="19"/>
      <c r="P244" s="19"/>
      <c r="Q244" s="19"/>
      <c r="R244" s="19"/>
      <c r="S244" s="19"/>
      <c r="T244" s="19"/>
      <c r="U244" s="19"/>
      <c r="V244" s="19"/>
      <c r="W244" s="19"/>
      <c r="X244" s="19"/>
      <c r="Y244" s="19"/>
      <c r="Z244" s="19"/>
      <c r="AA244" s="19"/>
      <c r="AB244" s="19"/>
    </row>
    <row r="245" spans="1:28" ht="15.75" customHeight="1">
      <c r="A245" s="19"/>
      <c r="B245" s="19"/>
      <c r="C245" s="19"/>
      <c r="D245" s="19"/>
      <c r="E245" s="19"/>
      <c r="F245" s="19"/>
      <c r="G245" s="19"/>
      <c r="H245" s="19"/>
      <c r="I245" s="19"/>
      <c r="J245" s="85"/>
      <c r="K245" s="19"/>
      <c r="L245" s="19"/>
      <c r="M245" s="19"/>
      <c r="N245" s="19"/>
      <c r="O245" s="19"/>
      <c r="P245" s="19"/>
      <c r="Q245" s="19"/>
      <c r="R245" s="19"/>
      <c r="S245" s="19"/>
      <c r="T245" s="19"/>
      <c r="U245" s="19"/>
      <c r="V245" s="19"/>
      <c r="W245" s="19"/>
      <c r="X245" s="19"/>
      <c r="Y245" s="19"/>
      <c r="Z245" s="19"/>
      <c r="AA245" s="19"/>
      <c r="AB245" s="19"/>
    </row>
    <row r="246" spans="1:28" ht="15.75" customHeight="1">
      <c r="A246" s="19"/>
      <c r="B246" s="19"/>
      <c r="C246" s="19"/>
      <c r="D246" s="19"/>
      <c r="E246" s="19"/>
      <c r="F246" s="19"/>
      <c r="G246" s="19"/>
      <c r="H246" s="19"/>
      <c r="I246" s="19"/>
      <c r="J246" s="85"/>
      <c r="K246" s="19"/>
      <c r="L246" s="19"/>
      <c r="M246" s="19"/>
      <c r="N246" s="19"/>
      <c r="O246" s="19"/>
      <c r="P246" s="19"/>
      <c r="Q246" s="19"/>
      <c r="R246" s="19"/>
      <c r="S246" s="19"/>
      <c r="T246" s="19"/>
      <c r="U246" s="19"/>
      <c r="V246" s="19"/>
      <c r="W246" s="19"/>
      <c r="X246" s="19"/>
      <c r="Y246" s="19"/>
      <c r="Z246" s="19"/>
      <c r="AA246" s="19"/>
      <c r="AB246" s="19"/>
    </row>
    <row r="247" spans="1:28" ht="15.75" customHeight="1">
      <c r="A247" s="19"/>
      <c r="B247" s="19"/>
      <c r="C247" s="19"/>
      <c r="D247" s="19"/>
      <c r="E247" s="19"/>
      <c r="F247" s="19"/>
      <c r="G247" s="19"/>
      <c r="H247" s="19"/>
      <c r="I247" s="19"/>
      <c r="J247" s="85"/>
      <c r="K247" s="19"/>
      <c r="L247" s="19"/>
      <c r="M247" s="19"/>
      <c r="N247" s="19"/>
      <c r="O247" s="19"/>
      <c r="P247" s="19"/>
      <c r="Q247" s="19"/>
      <c r="R247" s="19"/>
      <c r="S247" s="19"/>
      <c r="T247" s="19"/>
      <c r="U247" s="19"/>
      <c r="V247" s="19"/>
      <c r="W247" s="19"/>
      <c r="X247" s="19"/>
      <c r="Y247" s="19"/>
      <c r="Z247" s="19"/>
      <c r="AA247" s="19"/>
      <c r="AB247" s="19"/>
    </row>
    <row r="248" spans="1:28" ht="15.75" customHeight="1">
      <c r="A248" s="19"/>
      <c r="B248" s="19"/>
      <c r="C248" s="19"/>
      <c r="D248" s="19"/>
      <c r="E248" s="19"/>
      <c r="F248" s="19"/>
      <c r="G248" s="19"/>
      <c r="H248" s="19"/>
      <c r="I248" s="19"/>
      <c r="J248" s="85"/>
      <c r="K248" s="19"/>
      <c r="L248" s="19"/>
      <c r="M248" s="19"/>
      <c r="N248" s="19"/>
      <c r="O248" s="19"/>
      <c r="P248" s="19"/>
      <c r="Q248" s="19"/>
      <c r="R248" s="19"/>
      <c r="S248" s="19"/>
      <c r="T248" s="19"/>
      <c r="U248" s="19"/>
      <c r="V248" s="19"/>
      <c r="W248" s="19"/>
      <c r="X248" s="19"/>
      <c r="Y248" s="19"/>
      <c r="Z248" s="19"/>
      <c r="AA248" s="19"/>
      <c r="AB248" s="19"/>
    </row>
    <row r="249" spans="1:28" ht="15.75" customHeight="1">
      <c r="A249" s="19"/>
      <c r="B249" s="19"/>
      <c r="C249" s="19"/>
      <c r="D249" s="19"/>
      <c r="E249" s="19"/>
      <c r="F249" s="19"/>
      <c r="G249" s="19"/>
      <c r="H249" s="19"/>
      <c r="I249" s="19"/>
      <c r="J249" s="85"/>
      <c r="K249" s="19"/>
      <c r="L249" s="19"/>
      <c r="M249" s="19"/>
      <c r="N249" s="19"/>
      <c r="O249" s="19"/>
      <c r="P249" s="19"/>
      <c r="Q249" s="19"/>
      <c r="R249" s="19"/>
      <c r="S249" s="19"/>
      <c r="T249" s="19"/>
      <c r="U249" s="19"/>
      <c r="V249" s="19"/>
      <c r="W249" s="19"/>
      <c r="X249" s="19"/>
      <c r="Y249" s="19"/>
      <c r="Z249" s="19"/>
      <c r="AA249" s="19"/>
      <c r="AB249" s="19"/>
    </row>
    <row r="250" spans="1:28" ht="15.75" customHeight="1">
      <c r="A250" s="19"/>
      <c r="B250" s="19"/>
      <c r="C250" s="19"/>
      <c r="D250" s="19"/>
      <c r="E250" s="19"/>
      <c r="F250" s="19"/>
      <c r="G250" s="19"/>
      <c r="H250" s="19"/>
      <c r="I250" s="19"/>
      <c r="J250" s="85"/>
      <c r="K250" s="19"/>
      <c r="L250" s="19"/>
      <c r="M250" s="19"/>
      <c r="N250" s="19"/>
      <c r="O250" s="19"/>
      <c r="P250" s="19"/>
      <c r="Q250" s="19"/>
      <c r="R250" s="19"/>
      <c r="S250" s="19"/>
      <c r="T250" s="19"/>
      <c r="U250" s="19"/>
      <c r="V250" s="19"/>
      <c r="W250" s="19"/>
      <c r="X250" s="19"/>
      <c r="Y250" s="19"/>
      <c r="Z250" s="19"/>
      <c r="AA250" s="19"/>
      <c r="AB250" s="19"/>
    </row>
    <row r="251" spans="1:28" ht="15.75" customHeight="1">
      <c r="A251" s="19"/>
      <c r="B251" s="19"/>
      <c r="C251" s="19"/>
      <c r="D251" s="19"/>
      <c r="E251" s="19"/>
      <c r="F251" s="19"/>
      <c r="G251" s="19"/>
      <c r="H251" s="19"/>
      <c r="I251" s="19"/>
      <c r="J251" s="85"/>
      <c r="K251" s="19"/>
      <c r="L251" s="19"/>
      <c r="M251" s="19"/>
      <c r="N251" s="19"/>
      <c r="O251" s="19"/>
      <c r="P251" s="19"/>
      <c r="Q251" s="19"/>
      <c r="R251" s="19"/>
      <c r="S251" s="19"/>
      <c r="T251" s="19"/>
      <c r="U251" s="19"/>
      <c r="V251" s="19"/>
      <c r="W251" s="19"/>
      <c r="X251" s="19"/>
      <c r="Y251" s="19"/>
      <c r="Z251" s="19"/>
      <c r="AA251" s="19"/>
      <c r="AB251" s="19"/>
    </row>
    <row r="252" spans="1:28" ht="15.75" customHeight="1">
      <c r="A252" s="19"/>
      <c r="B252" s="19"/>
      <c r="C252" s="19"/>
      <c r="D252" s="19"/>
      <c r="E252" s="19"/>
      <c r="F252" s="19"/>
      <c r="G252" s="19"/>
      <c r="H252" s="19"/>
      <c r="I252" s="19"/>
      <c r="J252" s="85"/>
      <c r="K252" s="19"/>
      <c r="L252" s="19"/>
      <c r="M252" s="19"/>
      <c r="N252" s="19"/>
      <c r="O252" s="19"/>
      <c r="P252" s="19"/>
      <c r="Q252" s="19"/>
      <c r="R252" s="19"/>
      <c r="S252" s="19"/>
      <c r="T252" s="19"/>
      <c r="U252" s="19"/>
      <c r="V252" s="19"/>
      <c r="W252" s="19"/>
      <c r="X252" s="19"/>
      <c r="Y252" s="19"/>
      <c r="Z252" s="19"/>
      <c r="AA252" s="19"/>
      <c r="AB252" s="19"/>
    </row>
    <row r="253" spans="1:28" ht="15.75" customHeight="1">
      <c r="A253" s="19"/>
      <c r="B253" s="19"/>
      <c r="C253" s="19"/>
      <c r="D253" s="19"/>
      <c r="E253" s="19"/>
      <c r="F253" s="19"/>
      <c r="G253" s="19"/>
      <c r="H253" s="19"/>
      <c r="I253" s="19"/>
      <c r="J253" s="85"/>
      <c r="K253" s="19"/>
      <c r="L253" s="19"/>
      <c r="M253" s="19"/>
      <c r="N253" s="19"/>
      <c r="O253" s="19"/>
      <c r="P253" s="19"/>
      <c r="Q253" s="19"/>
      <c r="R253" s="19"/>
      <c r="S253" s="19"/>
      <c r="T253" s="19"/>
      <c r="U253" s="19"/>
      <c r="V253" s="19"/>
      <c r="W253" s="19"/>
      <c r="X253" s="19"/>
      <c r="Y253" s="19"/>
      <c r="Z253" s="19"/>
      <c r="AA253" s="19"/>
      <c r="AB253" s="19"/>
    </row>
    <row r="254" spans="1:28" ht="15.75" customHeight="1">
      <c r="A254" s="19"/>
      <c r="B254" s="19"/>
      <c r="C254" s="19"/>
      <c r="D254" s="19"/>
      <c r="E254" s="19"/>
      <c r="F254" s="19"/>
      <c r="G254" s="19"/>
      <c r="H254" s="19"/>
      <c r="I254" s="19"/>
      <c r="J254" s="85"/>
      <c r="K254" s="19"/>
      <c r="L254" s="19"/>
      <c r="M254" s="19"/>
      <c r="N254" s="19"/>
      <c r="O254" s="19"/>
      <c r="P254" s="19"/>
      <c r="Q254" s="19"/>
      <c r="R254" s="19"/>
      <c r="S254" s="19"/>
      <c r="T254" s="19"/>
      <c r="U254" s="19"/>
      <c r="V254" s="19"/>
      <c r="W254" s="19"/>
      <c r="X254" s="19"/>
      <c r="Y254" s="19"/>
      <c r="Z254" s="19"/>
      <c r="AA254" s="19"/>
      <c r="AB254" s="19"/>
    </row>
    <row r="255" spans="1:28" ht="15.75" customHeight="1">
      <c r="A255" s="19"/>
      <c r="B255" s="19"/>
      <c r="C255" s="19"/>
      <c r="D255" s="19"/>
      <c r="E255" s="19"/>
      <c r="F255" s="19"/>
      <c r="G255" s="19"/>
      <c r="H255" s="19"/>
      <c r="I255" s="19"/>
      <c r="J255" s="85"/>
      <c r="K255" s="19"/>
      <c r="L255" s="19"/>
      <c r="M255" s="19"/>
      <c r="N255" s="19"/>
      <c r="O255" s="19"/>
      <c r="P255" s="19"/>
      <c r="Q255" s="19"/>
      <c r="R255" s="19"/>
      <c r="S255" s="19"/>
      <c r="T255" s="19"/>
      <c r="U255" s="19"/>
      <c r="V255" s="19"/>
      <c r="W255" s="19"/>
      <c r="X255" s="19"/>
      <c r="Y255" s="19"/>
      <c r="Z255" s="19"/>
      <c r="AA255" s="19"/>
      <c r="AB255" s="19"/>
    </row>
    <row r="256" spans="1:28" ht="15.75" customHeight="1">
      <c r="A256" s="19"/>
      <c r="B256" s="19"/>
      <c r="C256" s="19"/>
      <c r="D256" s="19"/>
      <c r="E256" s="19"/>
      <c r="F256" s="19"/>
      <c r="G256" s="19"/>
      <c r="H256" s="19"/>
      <c r="I256" s="19"/>
      <c r="J256" s="85"/>
      <c r="K256" s="19"/>
      <c r="L256" s="19"/>
      <c r="M256" s="19"/>
      <c r="N256" s="19"/>
      <c r="O256" s="19"/>
      <c r="P256" s="19"/>
      <c r="Q256" s="19"/>
      <c r="R256" s="19"/>
      <c r="S256" s="19"/>
      <c r="T256" s="19"/>
      <c r="U256" s="19"/>
      <c r="V256" s="19"/>
      <c r="W256" s="19"/>
      <c r="X256" s="19"/>
      <c r="Y256" s="19"/>
      <c r="Z256" s="19"/>
      <c r="AA256" s="19"/>
      <c r="AB256" s="19"/>
    </row>
    <row r="257" spans="1:28" ht="15.75" customHeight="1">
      <c r="A257" s="19"/>
      <c r="B257" s="19"/>
      <c r="C257" s="19"/>
      <c r="D257" s="19"/>
      <c r="E257" s="19"/>
      <c r="F257" s="19"/>
      <c r="G257" s="19"/>
      <c r="H257" s="19"/>
      <c r="I257" s="19"/>
      <c r="J257" s="85"/>
      <c r="K257" s="19"/>
      <c r="L257" s="19"/>
      <c r="M257" s="19"/>
      <c r="N257" s="19"/>
      <c r="O257" s="19"/>
      <c r="P257" s="19"/>
      <c r="Q257" s="19"/>
      <c r="R257" s="19"/>
      <c r="S257" s="19"/>
      <c r="T257" s="19"/>
      <c r="U257" s="19"/>
      <c r="V257" s="19"/>
      <c r="W257" s="19"/>
      <c r="X257" s="19"/>
      <c r="Y257" s="19"/>
      <c r="Z257" s="19"/>
      <c r="AA257" s="19"/>
      <c r="AB257" s="19"/>
    </row>
    <row r="258" spans="1:28" ht="15.75" customHeight="1">
      <c r="A258" s="19"/>
      <c r="B258" s="19"/>
      <c r="C258" s="19"/>
      <c r="D258" s="19"/>
      <c r="E258" s="19"/>
      <c r="F258" s="19"/>
      <c r="G258" s="19"/>
      <c r="H258" s="19"/>
      <c r="I258" s="19"/>
      <c r="J258" s="85"/>
      <c r="K258" s="19"/>
      <c r="L258" s="19"/>
      <c r="M258" s="19"/>
      <c r="N258" s="19"/>
      <c r="O258" s="19"/>
      <c r="P258" s="19"/>
      <c r="Q258" s="19"/>
      <c r="R258" s="19"/>
      <c r="S258" s="19"/>
      <c r="T258" s="19"/>
      <c r="U258" s="19"/>
      <c r="V258" s="19"/>
      <c r="W258" s="19"/>
      <c r="X258" s="19"/>
      <c r="Y258" s="19"/>
      <c r="Z258" s="19"/>
      <c r="AA258" s="19"/>
      <c r="AB258" s="19"/>
    </row>
    <row r="259" spans="1:28" ht="15.75" customHeight="1">
      <c r="A259" s="19"/>
      <c r="B259" s="19"/>
      <c r="C259" s="19"/>
      <c r="D259" s="19"/>
      <c r="E259" s="19"/>
      <c r="F259" s="19"/>
      <c r="G259" s="19"/>
      <c r="H259" s="19"/>
      <c r="I259" s="19"/>
      <c r="J259" s="85"/>
      <c r="K259" s="19"/>
      <c r="L259" s="19"/>
      <c r="M259" s="19"/>
      <c r="N259" s="19"/>
      <c r="O259" s="19"/>
      <c r="P259" s="19"/>
      <c r="Q259" s="19"/>
      <c r="R259" s="19"/>
      <c r="S259" s="19"/>
      <c r="T259" s="19"/>
      <c r="U259" s="19"/>
      <c r="V259" s="19"/>
      <c r="W259" s="19"/>
      <c r="X259" s="19"/>
      <c r="Y259" s="19"/>
      <c r="Z259" s="19"/>
      <c r="AA259" s="19"/>
      <c r="AB259" s="19"/>
    </row>
    <row r="260" spans="1:28" ht="15.75" customHeight="1">
      <c r="A260" s="19"/>
      <c r="B260" s="19"/>
      <c r="C260" s="19"/>
      <c r="D260" s="19"/>
      <c r="E260" s="19"/>
      <c r="F260" s="19"/>
      <c r="G260" s="19"/>
      <c r="H260" s="19"/>
      <c r="I260" s="19"/>
      <c r="J260" s="85"/>
      <c r="K260" s="19"/>
      <c r="L260" s="19"/>
      <c r="M260" s="19"/>
      <c r="N260" s="19"/>
      <c r="O260" s="19"/>
      <c r="P260" s="19"/>
      <c r="Q260" s="19"/>
      <c r="R260" s="19"/>
      <c r="S260" s="19"/>
      <c r="T260" s="19"/>
      <c r="U260" s="19"/>
      <c r="V260" s="19"/>
      <c r="W260" s="19"/>
      <c r="X260" s="19"/>
      <c r="Y260" s="19"/>
      <c r="Z260" s="19"/>
      <c r="AA260" s="19"/>
      <c r="AB260" s="19"/>
    </row>
    <row r="261" spans="1:28" ht="15.75" customHeight="1">
      <c r="A261" s="19"/>
      <c r="B261" s="19"/>
      <c r="C261" s="19"/>
      <c r="D261" s="19"/>
      <c r="E261" s="19"/>
      <c r="F261" s="19"/>
      <c r="G261" s="19"/>
      <c r="H261" s="19"/>
      <c r="I261" s="19"/>
      <c r="J261" s="85"/>
      <c r="K261" s="19"/>
      <c r="L261" s="19"/>
      <c r="M261" s="19"/>
      <c r="N261" s="19"/>
      <c r="O261" s="19"/>
      <c r="P261" s="19"/>
      <c r="Q261" s="19"/>
      <c r="R261" s="19"/>
      <c r="S261" s="19"/>
      <c r="T261" s="19"/>
      <c r="U261" s="19"/>
      <c r="V261" s="19"/>
      <c r="W261" s="19"/>
      <c r="X261" s="19"/>
      <c r="Y261" s="19"/>
      <c r="Z261" s="19"/>
      <c r="AA261" s="19"/>
      <c r="AB261" s="19"/>
    </row>
    <row r="262" spans="1:28" ht="15.75" customHeight="1">
      <c r="A262" s="19"/>
      <c r="B262" s="19"/>
      <c r="C262" s="19"/>
      <c r="D262" s="19"/>
      <c r="E262" s="19"/>
      <c r="F262" s="19"/>
      <c r="G262" s="19"/>
      <c r="H262" s="19"/>
      <c r="I262" s="19"/>
      <c r="J262" s="85"/>
      <c r="K262" s="19"/>
      <c r="L262" s="19"/>
      <c r="M262" s="19"/>
      <c r="N262" s="19"/>
      <c r="O262" s="19"/>
      <c r="P262" s="19"/>
      <c r="Q262" s="19"/>
      <c r="R262" s="19"/>
      <c r="S262" s="19"/>
      <c r="T262" s="19"/>
      <c r="U262" s="19"/>
      <c r="V262" s="19"/>
      <c r="W262" s="19"/>
      <c r="X262" s="19"/>
      <c r="Y262" s="19"/>
      <c r="Z262" s="19"/>
      <c r="AA262" s="19"/>
      <c r="AB262" s="19"/>
    </row>
    <row r="263" spans="1:28" ht="15.75" customHeight="1">
      <c r="A263" s="19"/>
      <c r="B263" s="19"/>
      <c r="C263" s="19"/>
      <c r="D263" s="19"/>
      <c r="E263" s="19"/>
      <c r="F263" s="19"/>
      <c r="G263" s="19"/>
      <c r="H263" s="19"/>
      <c r="I263" s="19"/>
      <c r="J263" s="85"/>
      <c r="K263" s="19"/>
      <c r="L263" s="19"/>
      <c r="M263" s="19"/>
      <c r="N263" s="19"/>
      <c r="O263" s="19"/>
      <c r="P263" s="19"/>
      <c r="Q263" s="19"/>
      <c r="R263" s="19"/>
      <c r="S263" s="19"/>
      <c r="T263" s="19"/>
      <c r="U263" s="19"/>
      <c r="V263" s="19"/>
      <c r="W263" s="19"/>
      <c r="X263" s="19"/>
      <c r="Y263" s="19"/>
      <c r="Z263" s="19"/>
      <c r="AA263" s="19"/>
      <c r="AB263" s="19"/>
    </row>
    <row r="264" spans="1:28" ht="15.75" customHeight="1">
      <c r="A264" s="19"/>
      <c r="B264" s="19"/>
      <c r="C264" s="19"/>
      <c r="D264" s="19"/>
      <c r="E264" s="19"/>
      <c r="F264" s="19"/>
      <c r="G264" s="19"/>
      <c r="H264" s="19"/>
      <c r="I264" s="19"/>
      <c r="J264" s="85"/>
      <c r="K264" s="19"/>
      <c r="L264" s="19"/>
      <c r="M264" s="19"/>
      <c r="N264" s="19"/>
      <c r="O264" s="19"/>
      <c r="P264" s="19"/>
      <c r="Q264" s="19"/>
      <c r="R264" s="19"/>
      <c r="S264" s="19"/>
      <c r="T264" s="19"/>
      <c r="U264" s="19"/>
      <c r="V264" s="19"/>
      <c r="W264" s="19"/>
      <c r="X264" s="19"/>
      <c r="Y264" s="19"/>
      <c r="Z264" s="19"/>
      <c r="AA264" s="19"/>
      <c r="AB264" s="19"/>
    </row>
    <row r="265" spans="1:28" ht="15.75" customHeight="1">
      <c r="A265" s="19"/>
      <c r="B265" s="19"/>
      <c r="C265" s="19"/>
      <c r="D265" s="19"/>
      <c r="E265" s="19"/>
      <c r="F265" s="19"/>
      <c r="G265" s="19"/>
      <c r="H265" s="19"/>
      <c r="I265" s="19"/>
      <c r="J265" s="85"/>
      <c r="K265" s="19"/>
      <c r="L265" s="19"/>
      <c r="M265" s="19"/>
      <c r="N265" s="19"/>
      <c r="O265" s="19"/>
      <c r="P265" s="19"/>
      <c r="Q265" s="19"/>
      <c r="R265" s="19"/>
      <c r="S265" s="19"/>
      <c r="T265" s="19"/>
      <c r="U265" s="19"/>
      <c r="V265" s="19"/>
      <c r="W265" s="19"/>
      <c r="X265" s="19"/>
      <c r="Y265" s="19"/>
      <c r="Z265" s="19"/>
      <c r="AA265" s="19"/>
      <c r="AB265" s="19"/>
    </row>
    <row r="266" spans="1:28" ht="15.75" customHeight="1">
      <c r="A266" s="19"/>
      <c r="B266" s="19"/>
      <c r="C266" s="19"/>
      <c r="D266" s="19"/>
      <c r="E266" s="19"/>
      <c r="F266" s="19"/>
      <c r="G266" s="19"/>
      <c r="H266" s="19"/>
      <c r="I266" s="19"/>
      <c r="J266" s="85"/>
      <c r="K266" s="19"/>
      <c r="L266" s="19"/>
      <c r="M266" s="19"/>
      <c r="N266" s="19"/>
      <c r="O266" s="19"/>
      <c r="P266" s="19"/>
      <c r="Q266" s="19"/>
      <c r="R266" s="19"/>
      <c r="S266" s="19"/>
      <c r="T266" s="19"/>
      <c r="U266" s="19"/>
      <c r="V266" s="19"/>
      <c r="W266" s="19"/>
      <c r="X266" s="19"/>
      <c r="Y266" s="19"/>
      <c r="Z266" s="19"/>
      <c r="AA266" s="19"/>
      <c r="AB266" s="19"/>
    </row>
    <row r="267" spans="1:28" ht="15.75" customHeight="1">
      <c r="A267" s="19"/>
      <c r="B267" s="19"/>
      <c r="C267" s="19"/>
      <c r="D267" s="19"/>
      <c r="E267" s="19"/>
      <c r="F267" s="19"/>
      <c r="G267" s="19"/>
      <c r="H267" s="19"/>
      <c r="I267" s="19"/>
      <c r="J267" s="85"/>
      <c r="K267" s="19"/>
      <c r="L267" s="19"/>
      <c r="M267" s="19"/>
      <c r="N267" s="19"/>
      <c r="O267" s="19"/>
      <c r="P267" s="19"/>
      <c r="Q267" s="19"/>
      <c r="R267" s="19"/>
      <c r="S267" s="19"/>
      <c r="T267" s="19"/>
      <c r="U267" s="19"/>
      <c r="V267" s="19"/>
      <c r="W267" s="19"/>
      <c r="X267" s="19"/>
      <c r="Y267" s="19"/>
      <c r="Z267" s="19"/>
      <c r="AA267" s="19"/>
      <c r="AB267" s="19"/>
    </row>
    <row r="268" spans="1:28" ht="15.75" customHeight="1">
      <c r="A268" s="19"/>
      <c r="B268" s="19"/>
      <c r="C268" s="19"/>
      <c r="D268" s="19"/>
      <c r="E268" s="19"/>
      <c r="F268" s="19"/>
      <c r="G268" s="19"/>
      <c r="H268" s="19"/>
      <c r="I268" s="19"/>
      <c r="J268" s="85"/>
      <c r="K268" s="19"/>
      <c r="L268" s="19"/>
      <c r="M268" s="19"/>
      <c r="N268" s="19"/>
      <c r="O268" s="19"/>
      <c r="P268" s="19"/>
      <c r="Q268" s="19"/>
      <c r="R268" s="19"/>
      <c r="S268" s="19"/>
      <c r="T268" s="19"/>
      <c r="U268" s="19"/>
      <c r="V268" s="19"/>
      <c r="W268" s="19"/>
      <c r="X268" s="19"/>
      <c r="Y268" s="19"/>
      <c r="Z268" s="19"/>
      <c r="AA268" s="19"/>
      <c r="AB268" s="19"/>
    </row>
    <row r="269" spans="1:28" ht="15.75" customHeight="1">
      <c r="A269" s="19"/>
      <c r="B269" s="19"/>
      <c r="C269" s="19"/>
      <c r="D269" s="19"/>
      <c r="E269" s="19"/>
      <c r="F269" s="19"/>
      <c r="G269" s="19"/>
      <c r="H269" s="19"/>
      <c r="I269" s="19"/>
      <c r="J269" s="85"/>
      <c r="K269" s="19"/>
      <c r="L269" s="19"/>
      <c r="M269" s="19"/>
      <c r="N269" s="19"/>
      <c r="O269" s="19"/>
      <c r="P269" s="19"/>
      <c r="Q269" s="19"/>
      <c r="R269" s="19"/>
      <c r="S269" s="19"/>
      <c r="T269" s="19"/>
      <c r="U269" s="19"/>
      <c r="V269" s="19"/>
      <c r="W269" s="19"/>
      <c r="X269" s="19"/>
      <c r="Y269" s="19"/>
      <c r="Z269" s="19"/>
      <c r="AA269" s="19"/>
      <c r="AB269" s="19"/>
    </row>
    <row r="270" spans="1:28" ht="15.75" customHeight="1">
      <c r="A270" s="19"/>
      <c r="B270" s="19"/>
      <c r="C270" s="19"/>
      <c r="D270" s="19"/>
      <c r="E270" s="19"/>
      <c r="F270" s="19"/>
      <c r="G270" s="19"/>
      <c r="H270" s="19"/>
      <c r="I270" s="19"/>
      <c r="J270" s="85"/>
      <c r="K270" s="19"/>
      <c r="L270" s="19"/>
      <c r="M270" s="19"/>
      <c r="N270" s="19"/>
      <c r="O270" s="19"/>
      <c r="P270" s="19"/>
      <c r="Q270" s="19"/>
      <c r="R270" s="19"/>
      <c r="S270" s="19"/>
      <c r="T270" s="19"/>
      <c r="U270" s="19"/>
      <c r="V270" s="19"/>
      <c r="W270" s="19"/>
      <c r="X270" s="19"/>
      <c r="Y270" s="19"/>
      <c r="Z270" s="19"/>
      <c r="AA270" s="19"/>
      <c r="AB270" s="19"/>
    </row>
    <row r="271" spans="1:28" ht="15.75" customHeight="1">
      <c r="A271" s="19"/>
      <c r="B271" s="19"/>
      <c r="C271" s="19"/>
      <c r="D271" s="19"/>
      <c r="E271" s="19"/>
      <c r="F271" s="19"/>
      <c r="G271" s="19"/>
      <c r="H271" s="19"/>
      <c r="I271" s="19"/>
      <c r="J271" s="85"/>
      <c r="K271" s="19"/>
      <c r="L271" s="19"/>
      <c r="M271" s="19"/>
      <c r="N271" s="19"/>
      <c r="O271" s="19"/>
      <c r="P271" s="19"/>
      <c r="Q271" s="19"/>
      <c r="R271" s="19"/>
      <c r="S271" s="19"/>
      <c r="T271" s="19"/>
      <c r="U271" s="19"/>
      <c r="V271" s="19"/>
      <c r="W271" s="19"/>
      <c r="X271" s="19"/>
      <c r="Y271" s="19"/>
      <c r="Z271" s="19"/>
      <c r="AA271" s="19"/>
      <c r="AB271" s="19"/>
    </row>
    <row r="272" spans="1:28" ht="15.75" customHeight="1">
      <c r="A272" s="19"/>
      <c r="B272" s="19"/>
      <c r="C272" s="19"/>
      <c r="D272" s="19"/>
      <c r="E272" s="19"/>
      <c r="F272" s="19"/>
      <c r="G272" s="19"/>
      <c r="H272" s="19"/>
      <c r="I272" s="19"/>
      <c r="J272" s="85"/>
      <c r="K272" s="19"/>
      <c r="L272" s="19"/>
      <c r="M272" s="19"/>
      <c r="N272" s="19"/>
      <c r="O272" s="19"/>
      <c r="P272" s="19"/>
      <c r="Q272" s="19"/>
      <c r="R272" s="19"/>
      <c r="S272" s="19"/>
      <c r="T272" s="19"/>
      <c r="U272" s="19"/>
      <c r="V272" s="19"/>
      <c r="W272" s="19"/>
      <c r="X272" s="19"/>
      <c r="Y272" s="19"/>
      <c r="Z272" s="19"/>
      <c r="AA272" s="19"/>
      <c r="AB272" s="19"/>
    </row>
    <row r="273" spans="1:28" ht="15.75" customHeight="1">
      <c r="A273" s="19"/>
      <c r="B273" s="19"/>
      <c r="C273" s="19"/>
      <c r="D273" s="19"/>
      <c r="E273" s="19"/>
      <c r="F273" s="19"/>
      <c r="G273" s="19"/>
      <c r="H273" s="19"/>
      <c r="I273" s="19"/>
      <c r="J273" s="85"/>
      <c r="K273" s="19"/>
      <c r="L273" s="19"/>
      <c r="M273" s="19"/>
      <c r="N273" s="19"/>
      <c r="O273" s="19"/>
      <c r="P273" s="19"/>
      <c r="Q273" s="19"/>
      <c r="R273" s="19"/>
      <c r="S273" s="19"/>
      <c r="T273" s="19"/>
      <c r="U273" s="19"/>
      <c r="V273" s="19"/>
      <c r="W273" s="19"/>
      <c r="X273" s="19"/>
      <c r="Y273" s="19"/>
      <c r="Z273" s="19"/>
      <c r="AA273" s="19"/>
      <c r="AB273" s="19"/>
    </row>
    <row r="274" spans="1:28" ht="15.75" customHeight="1">
      <c r="A274" s="19"/>
      <c r="B274" s="19"/>
      <c r="C274" s="19"/>
      <c r="D274" s="19"/>
      <c r="E274" s="19"/>
      <c r="F274" s="19"/>
      <c r="G274" s="19"/>
      <c r="H274" s="19"/>
      <c r="I274" s="19"/>
      <c r="J274" s="85"/>
      <c r="K274" s="19"/>
      <c r="L274" s="19"/>
      <c r="M274" s="19"/>
      <c r="N274" s="19"/>
      <c r="O274" s="19"/>
      <c r="P274" s="19"/>
      <c r="Q274" s="19"/>
      <c r="R274" s="19"/>
      <c r="S274" s="19"/>
      <c r="T274" s="19"/>
      <c r="U274" s="19"/>
      <c r="V274" s="19"/>
      <c r="W274" s="19"/>
      <c r="X274" s="19"/>
      <c r="Y274" s="19"/>
      <c r="Z274" s="19"/>
      <c r="AA274" s="19"/>
      <c r="AB274" s="19"/>
    </row>
    <row r="275" spans="1:28" ht="15.75" customHeight="1">
      <c r="A275" s="19"/>
      <c r="B275" s="19"/>
      <c r="C275" s="19"/>
      <c r="D275" s="19"/>
      <c r="E275" s="19"/>
      <c r="F275" s="19"/>
      <c r="G275" s="19"/>
      <c r="H275" s="19"/>
      <c r="I275" s="19"/>
      <c r="J275" s="85"/>
      <c r="K275" s="19"/>
      <c r="L275" s="19"/>
      <c r="M275" s="19"/>
      <c r="N275" s="19"/>
      <c r="O275" s="19"/>
      <c r="P275" s="19"/>
      <c r="Q275" s="19"/>
      <c r="R275" s="19"/>
      <c r="S275" s="19"/>
      <c r="T275" s="19"/>
      <c r="U275" s="19"/>
      <c r="V275" s="19"/>
      <c r="W275" s="19"/>
      <c r="X275" s="19"/>
      <c r="Y275" s="19"/>
      <c r="Z275" s="19"/>
      <c r="AA275" s="19"/>
      <c r="AB275" s="19"/>
    </row>
    <row r="276" spans="1:28" ht="15.75" customHeight="1">
      <c r="A276" s="19"/>
      <c r="B276" s="19"/>
      <c r="C276" s="19"/>
      <c r="D276" s="19"/>
      <c r="E276" s="19"/>
      <c r="F276" s="19"/>
      <c r="G276" s="19"/>
      <c r="H276" s="19"/>
      <c r="I276" s="19"/>
      <c r="J276" s="85"/>
      <c r="K276" s="19"/>
      <c r="L276" s="19"/>
      <c r="M276" s="19"/>
      <c r="N276" s="19"/>
      <c r="O276" s="19"/>
      <c r="P276" s="19"/>
      <c r="Q276" s="19"/>
      <c r="R276" s="19"/>
      <c r="S276" s="19"/>
      <c r="T276" s="19"/>
      <c r="U276" s="19"/>
      <c r="V276" s="19"/>
      <c r="W276" s="19"/>
      <c r="X276" s="19"/>
      <c r="Y276" s="19"/>
      <c r="Z276" s="19"/>
      <c r="AA276" s="19"/>
      <c r="AB276" s="19"/>
    </row>
    <row r="277" spans="1:28" ht="15.75" customHeight="1">
      <c r="A277" s="19"/>
      <c r="B277" s="19"/>
      <c r="C277" s="19"/>
      <c r="D277" s="19"/>
      <c r="E277" s="19"/>
      <c r="F277" s="19"/>
      <c r="G277" s="19"/>
      <c r="H277" s="19"/>
      <c r="I277" s="19"/>
      <c r="J277" s="85"/>
      <c r="K277" s="19"/>
      <c r="L277" s="19"/>
      <c r="M277" s="19"/>
      <c r="N277" s="19"/>
      <c r="O277" s="19"/>
      <c r="P277" s="19"/>
      <c r="Q277" s="19"/>
      <c r="R277" s="19"/>
      <c r="S277" s="19"/>
      <c r="T277" s="19"/>
      <c r="U277" s="19"/>
      <c r="V277" s="19"/>
      <c r="W277" s="19"/>
      <c r="X277" s="19"/>
      <c r="Y277" s="19"/>
      <c r="Z277" s="19"/>
      <c r="AA277" s="19"/>
      <c r="AB277" s="19"/>
    </row>
    <row r="278" spans="1:28" ht="15.75" customHeight="1">
      <c r="A278" s="19"/>
      <c r="B278" s="19"/>
      <c r="C278" s="19"/>
      <c r="D278" s="19"/>
      <c r="E278" s="19"/>
      <c r="F278" s="19"/>
      <c r="G278" s="19"/>
      <c r="H278" s="19"/>
      <c r="I278" s="19"/>
      <c r="J278" s="85"/>
      <c r="K278" s="19"/>
      <c r="L278" s="19"/>
      <c r="M278" s="19"/>
      <c r="N278" s="19"/>
      <c r="O278" s="19"/>
      <c r="P278" s="19"/>
      <c r="Q278" s="19"/>
      <c r="R278" s="19"/>
      <c r="S278" s="19"/>
      <c r="T278" s="19"/>
      <c r="U278" s="19"/>
      <c r="V278" s="19"/>
      <c r="W278" s="19"/>
      <c r="X278" s="19"/>
      <c r="Y278" s="19"/>
      <c r="Z278" s="19"/>
      <c r="AA278" s="19"/>
      <c r="AB278" s="19"/>
    </row>
    <row r="279" spans="1:28" ht="15.75" customHeight="1">
      <c r="A279" s="19"/>
      <c r="B279" s="19"/>
      <c r="C279" s="19"/>
      <c r="D279" s="19"/>
      <c r="E279" s="19"/>
      <c r="F279" s="19"/>
      <c r="G279" s="19"/>
      <c r="H279" s="19"/>
      <c r="I279" s="19"/>
      <c r="J279" s="85"/>
      <c r="K279" s="19"/>
      <c r="L279" s="19"/>
      <c r="M279" s="19"/>
      <c r="N279" s="19"/>
      <c r="O279" s="19"/>
      <c r="P279" s="19"/>
      <c r="Q279" s="19"/>
      <c r="R279" s="19"/>
      <c r="S279" s="19"/>
      <c r="T279" s="19"/>
      <c r="U279" s="19"/>
      <c r="V279" s="19"/>
      <c r="W279" s="19"/>
      <c r="X279" s="19"/>
      <c r="Y279" s="19"/>
      <c r="Z279" s="19"/>
      <c r="AA279" s="19"/>
      <c r="AB279" s="19"/>
    </row>
    <row r="280" spans="1:28" ht="15.75" customHeight="1">
      <c r="A280" s="19"/>
      <c r="B280" s="19"/>
      <c r="C280" s="19"/>
      <c r="D280" s="19"/>
      <c r="E280" s="19"/>
      <c r="F280" s="19"/>
      <c r="G280" s="19"/>
      <c r="H280" s="19"/>
      <c r="I280" s="19"/>
      <c r="J280" s="85"/>
      <c r="K280" s="19"/>
      <c r="L280" s="19"/>
      <c r="M280" s="19"/>
      <c r="N280" s="19"/>
      <c r="O280" s="19"/>
      <c r="P280" s="19"/>
      <c r="Q280" s="19"/>
      <c r="R280" s="19"/>
      <c r="S280" s="19"/>
      <c r="T280" s="19"/>
      <c r="U280" s="19"/>
      <c r="V280" s="19"/>
      <c r="W280" s="19"/>
      <c r="X280" s="19"/>
      <c r="Y280" s="19"/>
      <c r="Z280" s="19"/>
      <c r="AA280" s="19"/>
      <c r="AB280" s="19"/>
    </row>
    <row r="281" spans="1:28" ht="15.75" customHeight="1">
      <c r="A281" s="19"/>
      <c r="B281" s="19"/>
      <c r="C281" s="19"/>
      <c r="D281" s="19"/>
      <c r="E281" s="19"/>
      <c r="F281" s="19"/>
      <c r="G281" s="19"/>
      <c r="H281" s="19"/>
      <c r="I281" s="19"/>
      <c r="J281" s="85"/>
      <c r="K281" s="19"/>
      <c r="L281" s="19"/>
      <c r="M281" s="19"/>
      <c r="N281" s="19"/>
      <c r="O281" s="19"/>
      <c r="P281" s="19"/>
      <c r="Q281" s="19"/>
      <c r="R281" s="19"/>
      <c r="S281" s="19"/>
      <c r="T281" s="19"/>
      <c r="U281" s="19"/>
      <c r="V281" s="19"/>
      <c r="W281" s="19"/>
      <c r="X281" s="19"/>
      <c r="Y281" s="19"/>
      <c r="Z281" s="19"/>
      <c r="AA281" s="19"/>
      <c r="AB281" s="19"/>
    </row>
    <row r="282" spans="1:28" ht="15.75" customHeight="1">
      <c r="A282" s="19"/>
      <c r="B282" s="19"/>
      <c r="C282" s="19"/>
      <c r="D282" s="19"/>
      <c r="E282" s="19"/>
      <c r="F282" s="19"/>
      <c r="G282" s="19"/>
      <c r="H282" s="19"/>
      <c r="I282" s="19"/>
      <c r="J282" s="85"/>
      <c r="K282" s="19"/>
      <c r="L282" s="19"/>
      <c r="M282" s="19"/>
      <c r="N282" s="19"/>
      <c r="O282" s="19"/>
      <c r="P282" s="19"/>
      <c r="Q282" s="19"/>
      <c r="R282" s="19"/>
      <c r="S282" s="19"/>
      <c r="T282" s="19"/>
      <c r="U282" s="19"/>
      <c r="V282" s="19"/>
      <c r="W282" s="19"/>
      <c r="X282" s="19"/>
      <c r="Y282" s="19"/>
      <c r="Z282" s="19"/>
      <c r="AA282" s="19"/>
      <c r="AB282" s="19"/>
    </row>
    <row r="283" spans="1:28" ht="15.75" customHeight="1">
      <c r="A283" s="19"/>
      <c r="B283" s="19"/>
      <c r="C283" s="19"/>
      <c r="D283" s="19"/>
      <c r="E283" s="19"/>
      <c r="F283" s="19"/>
      <c r="G283" s="19"/>
      <c r="H283" s="19"/>
      <c r="I283" s="19"/>
      <c r="J283" s="85"/>
      <c r="K283" s="19"/>
      <c r="L283" s="19"/>
      <c r="M283" s="19"/>
      <c r="N283" s="19"/>
      <c r="O283" s="19"/>
      <c r="P283" s="19"/>
      <c r="Q283" s="19"/>
      <c r="R283" s="19"/>
      <c r="S283" s="19"/>
      <c r="T283" s="19"/>
      <c r="U283" s="19"/>
      <c r="V283" s="19"/>
      <c r="W283" s="19"/>
      <c r="X283" s="19"/>
      <c r="Y283" s="19"/>
      <c r="Z283" s="19"/>
      <c r="AA283" s="19"/>
      <c r="AB283" s="19"/>
    </row>
    <row r="284" spans="1:28" ht="15.75" customHeight="1">
      <c r="A284" s="19"/>
      <c r="B284" s="19"/>
      <c r="C284" s="19"/>
      <c r="D284" s="19"/>
      <c r="E284" s="19"/>
      <c r="F284" s="19"/>
      <c r="G284" s="19"/>
      <c r="H284" s="19"/>
      <c r="I284" s="19"/>
      <c r="J284" s="85"/>
      <c r="K284" s="19"/>
      <c r="L284" s="19"/>
      <c r="M284" s="19"/>
      <c r="N284" s="19"/>
      <c r="O284" s="19"/>
      <c r="P284" s="19"/>
      <c r="Q284" s="19"/>
      <c r="R284" s="19"/>
      <c r="S284" s="19"/>
      <c r="T284" s="19"/>
      <c r="U284" s="19"/>
      <c r="V284" s="19"/>
      <c r="W284" s="19"/>
      <c r="X284" s="19"/>
      <c r="Y284" s="19"/>
      <c r="Z284" s="19"/>
      <c r="AA284" s="19"/>
      <c r="AB284" s="19"/>
    </row>
    <row r="285" spans="1:28" ht="15.75" customHeight="1">
      <c r="A285" s="19"/>
      <c r="B285" s="19"/>
      <c r="C285" s="19"/>
      <c r="D285" s="19"/>
      <c r="E285" s="19"/>
      <c r="F285" s="19"/>
      <c r="G285" s="19"/>
      <c r="H285" s="19"/>
      <c r="I285" s="19"/>
      <c r="J285" s="85"/>
      <c r="K285" s="19"/>
      <c r="L285" s="19"/>
      <c r="M285" s="19"/>
      <c r="N285" s="19"/>
      <c r="O285" s="19"/>
      <c r="P285" s="19"/>
      <c r="Q285" s="19"/>
      <c r="R285" s="19"/>
      <c r="S285" s="19"/>
      <c r="T285" s="19"/>
      <c r="U285" s="19"/>
      <c r="V285" s="19"/>
      <c r="W285" s="19"/>
      <c r="X285" s="19"/>
      <c r="Y285" s="19"/>
      <c r="Z285" s="19"/>
      <c r="AA285" s="19"/>
      <c r="AB285" s="19"/>
    </row>
    <row r="286" spans="1:28" ht="15.75" customHeight="1">
      <c r="A286" s="19"/>
      <c r="B286" s="19"/>
      <c r="C286" s="19"/>
      <c r="D286" s="19"/>
      <c r="E286" s="19"/>
      <c r="F286" s="19"/>
      <c r="G286" s="19"/>
      <c r="H286" s="19"/>
      <c r="I286" s="19"/>
      <c r="J286" s="85"/>
      <c r="K286" s="19"/>
      <c r="L286" s="19"/>
      <c r="M286" s="19"/>
      <c r="N286" s="19"/>
      <c r="O286" s="19"/>
      <c r="P286" s="19"/>
      <c r="Q286" s="19"/>
      <c r="R286" s="19"/>
      <c r="S286" s="19"/>
      <c r="T286" s="19"/>
      <c r="U286" s="19"/>
      <c r="V286" s="19"/>
      <c r="W286" s="19"/>
      <c r="X286" s="19"/>
      <c r="Y286" s="19"/>
      <c r="Z286" s="19"/>
      <c r="AA286" s="19"/>
      <c r="AB286" s="19"/>
    </row>
    <row r="287" spans="1:28" ht="15.75" customHeight="1">
      <c r="A287" s="19"/>
      <c r="B287" s="19"/>
      <c r="C287" s="19"/>
      <c r="D287" s="19"/>
      <c r="E287" s="19"/>
      <c r="F287" s="19"/>
      <c r="G287" s="19"/>
      <c r="H287" s="19"/>
      <c r="I287" s="19"/>
      <c r="J287" s="85"/>
      <c r="K287" s="19"/>
      <c r="L287" s="19"/>
      <c r="M287" s="19"/>
      <c r="N287" s="19"/>
      <c r="O287" s="19"/>
      <c r="P287" s="19"/>
      <c r="Q287" s="19"/>
      <c r="R287" s="19"/>
      <c r="S287" s="19"/>
      <c r="T287" s="19"/>
      <c r="U287" s="19"/>
      <c r="V287" s="19"/>
      <c r="W287" s="19"/>
      <c r="X287" s="19"/>
      <c r="Y287" s="19"/>
      <c r="Z287" s="19"/>
      <c r="AA287" s="19"/>
      <c r="AB287" s="19"/>
    </row>
    <row r="288" spans="1:28" ht="15.75" customHeight="1">
      <c r="A288" s="19"/>
      <c r="B288" s="19"/>
      <c r="C288" s="19"/>
      <c r="D288" s="19"/>
      <c r="E288" s="19"/>
      <c r="F288" s="19"/>
      <c r="G288" s="19"/>
      <c r="H288" s="19"/>
      <c r="I288" s="19"/>
      <c r="J288" s="85"/>
      <c r="K288" s="19"/>
      <c r="L288" s="19"/>
      <c r="M288" s="19"/>
      <c r="N288" s="19"/>
      <c r="O288" s="19"/>
      <c r="P288" s="19"/>
      <c r="Q288" s="19"/>
      <c r="R288" s="19"/>
      <c r="S288" s="19"/>
      <c r="T288" s="19"/>
      <c r="U288" s="19"/>
      <c r="V288" s="19"/>
      <c r="W288" s="19"/>
      <c r="X288" s="19"/>
      <c r="Y288" s="19"/>
      <c r="Z288" s="19"/>
      <c r="AA288" s="19"/>
      <c r="AB288" s="19"/>
    </row>
    <row r="289" spans="1:28" ht="15.75" customHeight="1">
      <c r="A289" s="19"/>
      <c r="B289" s="19"/>
      <c r="C289" s="19"/>
      <c r="D289" s="19"/>
      <c r="E289" s="19"/>
      <c r="F289" s="19"/>
      <c r="G289" s="19"/>
      <c r="H289" s="19"/>
      <c r="I289" s="19"/>
      <c r="J289" s="85"/>
      <c r="K289" s="19"/>
      <c r="L289" s="19"/>
      <c r="M289" s="19"/>
      <c r="N289" s="19"/>
      <c r="O289" s="19"/>
      <c r="P289" s="19"/>
      <c r="Q289" s="19"/>
      <c r="R289" s="19"/>
      <c r="S289" s="19"/>
      <c r="T289" s="19"/>
      <c r="U289" s="19"/>
      <c r="V289" s="19"/>
      <c r="W289" s="19"/>
      <c r="X289" s="19"/>
      <c r="Y289" s="19"/>
      <c r="Z289" s="19"/>
      <c r="AA289" s="19"/>
      <c r="AB289" s="19"/>
    </row>
    <row r="290" spans="1:28" ht="15.75" customHeight="1">
      <c r="A290" s="19"/>
      <c r="B290" s="19"/>
      <c r="C290" s="19"/>
      <c r="D290" s="19"/>
      <c r="E290" s="19"/>
      <c r="F290" s="19"/>
      <c r="G290" s="19"/>
      <c r="H290" s="19"/>
      <c r="I290" s="19"/>
      <c r="J290" s="85"/>
      <c r="K290" s="19"/>
      <c r="L290" s="19"/>
      <c r="M290" s="19"/>
      <c r="N290" s="19"/>
      <c r="O290" s="19"/>
      <c r="P290" s="19"/>
      <c r="Q290" s="19"/>
      <c r="R290" s="19"/>
      <c r="S290" s="19"/>
      <c r="T290" s="19"/>
      <c r="U290" s="19"/>
      <c r="V290" s="19"/>
      <c r="W290" s="19"/>
      <c r="X290" s="19"/>
      <c r="Y290" s="19"/>
      <c r="Z290" s="19"/>
      <c r="AA290" s="19"/>
      <c r="AB290" s="19"/>
    </row>
    <row r="291" spans="1:28" ht="15.75" customHeight="1">
      <c r="A291" s="19"/>
      <c r="B291" s="19"/>
      <c r="C291" s="19"/>
      <c r="D291" s="19"/>
      <c r="E291" s="19"/>
      <c r="F291" s="19"/>
      <c r="G291" s="19"/>
      <c r="H291" s="19"/>
      <c r="I291" s="19"/>
      <c r="J291" s="85"/>
      <c r="K291" s="19"/>
      <c r="L291" s="19"/>
      <c r="M291" s="19"/>
      <c r="N291" s="19"/>
      <c r="O291" s="19"/>
      <c r="P291" s="19"/>
      <c r="Q291" s="19"/>
      <c r="R291" s="19"/>
      <c r="S291" s="19"/>
      <c r="T291" s="19"/>
      <c r="U291" s="19"/>
      <c r="V291" s="19"/>
      <c r="W291" s="19"/>
      <c r="X291" s="19"/>
      <c r="Y291" s="19"/>
      <c r="Z291" s="19"/>
      <c r="AA291" s="19"/>
      <c r="AB291" s="19"/>
    </row>
    <row r="292" spans="1:28" ht="15.75" customHeight="1">
      <c r="A292" s="19"/>
      <c r="B292" s="19"/>
      <c r="C292" s="19"/>
      <c r="D292" s="19"/>
      <c r="E292" s="19"/>
      <c r="F292" s="19"/>
      <c r="G292" s="19"/>
      <c r="H292" s="19"/>
      <c r="I292" s="19"/>
      <c r="J292" s="85"/>
      <c r="K292" s="19"/>
      <c r="L292" s="19"/>
      <c r="M292" s="19"/>
      <c r="N292" s="19"/>
      <c r="O292" s="19"/>
      <c r="P292" s="19"/>
      <c r="Q292" s="19"/>
      <c r="R292" s="19"/>
      <c r="S292" s="19"/>
      <c r="T292" s="19"/>
      <c r="U292" s="19"/>
      <c r="V292" s="19"/>
      <c r="W292" s="19"/>
      <c r="X292" s="19"/>
      <c r="Y292" s="19"/>
      <c r="Z292" s="19"/>
      <c r="AA292" s="19"/>
      <c r="AB292" s="19"/>
    </row>
    <row r="293" spans="1:28" ht="15.75" customHeight="1">
      <c r="A293" s="19"/>
      <c r="B293" s="19"/>
      <c r="C293" s="19"/>
      <c r="D293" s="19"/>
      <c r="E293" s="19"/>
      <c r="F293" s="19"/>
      <c r="G293" s="19"/>
      <c r="H293" s="19"/>
      <c r="I293" s="19"/>
      <c r="J293" s="85"/>
      <c r="K293" s="19"/>
      <c r="L293" s="19"/>
      <c r="M293" s="19"/>
      <c r="N293" s="19"/>
      <c r="O293" s="19"/>
      <c r="P293" s="19"/>
      <c r="Q293" s="19"/>
      <c r="R293" s="19"/>
      <c r="S293" s="19"/>
      <c r="T293" s="19"/>
      <c r="U293" s="19"/>
      <c r="V293" s="19"/>
      <c r="W293" s="19"/>
      <c r="X293" s="19"/>
      <c r="Y293" s="19"/>
      <c r="Z293" s="19"/>
      <c r="AA293" s="19"/>
      <c r="AB293" s="19"/>
    </row>
    <row r="294" spans="1:28" ht="15.75" customHeight="1">
      <c r="A294" s="19"/>
      <c r="B294" s="19"/>
      <c r="C294" s="19"/>
      <c r="D294" s="19"/>
      <c r="E294" s="19"/>
      <c r="F294" s="19"/>
      <c r="G294" s="19"/>
      <c r="H294" s="19"/>
      <c r="I294" s="19"/>
      <c r="J294" s="85"/>
      <c r="K294" s="19"/>
      <c r="L294" s="19"/>
      <c r="M294" s="19"/>
      <c r="N294" s="19"/>
      <c r="O294" s="19"/>
      <c r="P294" s="19"/>
      <c r="Q294" s="19"/>
      <c r="R294" s="19"/>
      <c r="S294" s="19"/>
      <c r="T294" s="19"/>
      <c r="U294" s="19"/>
      <c r="V294" s="19"/>
      <c r="W294" s="19"/>
      <c r="X294" s="19"/>
      <c r="Y294" s="19"/>
      <c r="Z294" s="19"/>
      <c r="AA294" s="19"/>
      <c r="AB294" s="19"/>
    </row>
    <row r="295" spans="1:28" ht="15.75" customHeight="1">
      <c r="A295" s="19"/>
      <c r="B295" s="19"/>
      <c r="C295" s="19"/>
      <c r="D295" s="19"/>
      <c r="E295" s="19"/>
      <c r="F295" s="19"/>
      <c r="G295" s="19"/>
      <c r="H295" s="19"/>
      <c r="I295" s="19"/>
      <c r="J295" s="85"/>
      <c r="K295" s="19"/>
      <c r="L295" s="19"/>
      <c r="M295" s="19"/>
      <c r="N295" s="19"/>
      <c r="O295" s="19"/>
      <c r="P295" s="19"/>
      <c r="Q295" s="19"/>
      <c r="R295" s="19"/>
      <c r="S295" s="19"/>
      <c r="T295" s="19"/>
      <c r="U295" s="19"/>
      <c r="V295" s="19"/>
      <c r="W295" s="19"/>
      <c r="X295" s="19"/>
      <c r="Y295" s="19"/>
      <c r="Z295" s="19"/>
      <c r="AA295" s="19"/>
      <c r="AB295" s="19"/>
    </row>
    <row r="296" spans="1:28" ht="15.75" customHeight="1">
      <c r="A296" s="19"/>
      <c r="B296" s="19"/>
      <c r="C296" s="19"/>
      <c r="D296" s="19"/>
      <c r="E296" s="19"/>
      <c r="F296" s="19"/>
      <c r="G296" s="19"/>
      <c r="H296" s="19"/>
      <c r="I296" s="19"/>
      <c r="J296" s="85"/>
      <c r="K296" s="19"/>
      <c r="L296" s="19"/>
      <c r="M296" s="19"/>
      <c r="N296" s="19"/>
      <c r="O296" s="19"/>
      <c r="P296" s="19"/>
      <c r="Q296" s="19"/>
      <c r="R296" s="19"/>
      <c r="S296" s="19"/>
      <c r="T296" s="19"/>
      <c r="U296" s="19"/>
      <c r="V296" s="19"/>
      <c r="W296" s="19"/>
      <c r="X296" s="19"/>
      <c r="Y296" s="19"/>
      <c r="Z296" s="19"/>
      <c r="AA296" s="19"/>
      <c r="AB296" s="19"/>
    </row>
    <row r="297" spans="1:28" ht="15.75" customHeight="1">
      <c r="A297" s="19"/>
      <c r="B297" s="19"/>
      <c r="C297" s="19"/>
      <c r="D297" s="19"/>
      <c r="E297" s="19"/>
      <c r="F297" s="19"/>
      <c r="G297" s="19"/>
      <c r="H297" s="19"/>
      <c r="I297" s="19"/>
      <c r="J297" s="85"/>
      <c r="K297" s="19"/>
      <c r="L297" s="19"/>
      <c r="M297" s="19"/>
      <c r="N297" s="19"/>
      <c r="O297" s="19"/>
      <c r="P297" s="19"/>
      <c r="Q297" s="19"/>
      <c r="R297" s="19"/>
      <c r="S297" s="19"/>
      <c r="T297" s="19"/>
      <c r="U297" s="19"/>
      <c r="V297" s="19"/>
      <c r="W297" s="19"/>
      <c r="X297" s="19"/>
      <c r="Y297" s="19"/>
      <c r="Z297" s="19"/>
      <c r="AA297" s="19"/>
      <c r="AB297" s="19"/>
    </row>
    <row r="298" spans="1:28" ht="15.75" customHeight="1">
      <c r="A298" s="19"/>
      <c r="B298" s="19"/>
      <c r="C298" s="19"/>
      <c r="D298" s="19"/>
      <c r="E298" s="19"/>
      <c r="F298" s="19"/>
      <c r="G298" s="19"/>
      <c r="H298" s="19"/>
      <c r="I298" s="19"/>
      <c r="J298" s="85"/>
      <c r="K298" s="19"/>
      <c r="L298" s="19"/>
      <c r="M298" s="19"/>
      <c r="N298" s="19"/>
      <c r="O298" s="19"/>
      <c r="P298" s="19"/>
      <c r="Q298" s="19"/>
      <c r="R298" s="19"/>
      <c r="S298" s="19"/>
      <c r="T298" s="19"/>
      <c r="U298" s="19"/>
      <c r="V298" s="19"/>
      <c r="W298" s="19"/>
      <c r="X298" s="19"/>
      <c r="Y298" s="19"/>
      <c r="Z298" s="19"/>
      <c r="AA298" s="19"/>
      <c r="AB298" s="19"/>
    </row>
    <row r="299" spans="1:28" ht="15.75" customHeight="1">
      <c r="A299" s="19"/>
      <c r="B299" s="19"/>
      <c r="C299" s="19"/>
      <c r="D299" s="19"/>
      <c r="E299" s="19"/>
      <c r="F299" s="19"/>
      <c r="G299" s="19"/>
      <c r="H299" s="19"/>
      <c r="I299" s="19"/>
      <c r="J299" s="85"/>
      <c r="K299" s="19"/>
      <c r="L299" s="19"/>
      <c r="M299" s="19"/>
      <c r="N299" s="19"/>
      <c r="O299" s="19"/>
      <c r="P299" s="19"/>
      <c r="Q299" s="19"/>
      <c r="R299" s="19"/>
      <c r="S299" s="19"/>
      <c r="T299" s="19"/>
      <c r="U299" s="19"/>
      <c r="V299" s="19"/>
      <c r="W299" s="19"/>
      <c r="X299" s="19"/>
      <c r="Y299" s="19"/>
      <c r="Z299" s="19"/>
      <c r="AA299" s="19"/>
      <c r="AB299" s="19"/>
    </row>
    <row r="300" spans="1:28" ht="15.75" customHeight="1">
      <c r="A300" s="19"/>
      <c r="B300" s="19"/>
      <c r="C300" s="19"/>
      <c r="D300" s="19"/>
      <c r="E300" s="19"/>
      <c r="F300" s="19"/>
      <c r="G300" s="19"/>
      <c r="H300" s="19"/>
      <c r="I300" s="19"/>
      <c r="J300" s="85"/>
      <c r="K300" s="19"/>
      <c r="L300" s="19"/>
      <c r="M300" s="19"/>
      <c r="N300" s="19"/>
      <c r="O300" s="19"/>
      <c r="P300" s="19"/>
      <c r="Q300" s="19"/>
      <c r="R300" s="19"/>
      <c r="S300" s="19"/>
      <c r="T300" s="19"/>
      <c r="U300" s="19"/>
      <c r="V300" s="19"/>
      <c r="W300" s="19"/>
      <c r="X300" s="19"/>
      <c r="Y300" s="19"/>
      <c r="Z300" s="19"/>
      <c r="AA300" s="19"/>
      <c r="AB300" s="19"/>
    </row>
    <row r="301" spans="1:28" ht="15.75" customHeight="1">
      <c r="A301" s="19"/>
      <c r="B301" s="19"/>
      <c r="C301" s="19"/>
      <c r="D301" s="19"/>
      <c r="E301" s="19"/>
      <c r="F301" s="19"/>
      <c r="G301" s="19"/>
      <c r="H301" s="19"/>
      <c r="I301" s="19"/>
      <c r="J301" s="85"/>
      <c r="K301" s="19"/>
      <c r="L301" s="19"/>
      <c r="M301" s="19"/>
      <c r="N301" s="19"/>
      <c r="O301" s="19"/>
      <c r="P301" s="19"/>
      <c r="Q301" s="19"/>
      <c r="R301" s="19"/>
      <c r="S301" s="19"/>
      <c r="T301" s="19"/>
      <c r="U301" s="19"/>
      <c r="V301" s="19"/>
      <c r="W301" s="19"/>
      <c r="X301" s="19"/>
      <c r="Y301" s="19"/>
      <c r="Z301" s="19"/>
      <c r="AA301" s="19"/>
      <c r="AB301" s="19"/>
    </row>
    <row r="302" spans="1:28" ht="15.75" customHeight="1">
      <c r="A302" s="19"/>
      <c r="B302" s="19"/>
      <c r="C302" s="19"/>
      <c r="D302" s="19"/>
      <c r="E302" s="19"/>
      <c r="F302" s="19"/>
      <c r="G302" s="19"/>
      <c r="H302" s="19"/>
      <c r="I302" s="19"/>
      <c r="J302" s="85"/>
      <c r="K302" s="19"/>
      <c r="L302" s="19"/>
      <c r="M302" s="19"/>
      <c r="N302" s="19"/>
      <c r="O302" s="19"/>
      <c r="P302" s="19"/>
      <c r="Q302" s="19"/>
      <c r="R302" s="19"/>
      <c r="S302" s="19"/>
      <c r="T302" s="19"/>
      <c r="U302" s="19"/>
      <c r="V302" s="19"/>
      <c r="W302" s="19"/>
      <c r="X302" s="19"/>
      <c r="Y302" s="19"/>
      <c r="Z302" s="19"/>
      <c r="AA302" s="19"/>
      <c r="AB302" s="19"/>
    </row>
    <row r="303" spans="1:28" ht="15.75" customHeight="1">
      <c r="A303" s="19"/>
      <c r="B303" s="19"/>
      <c r="C303" s="19"/>
      <c r="D303" s="19"/>
      <c r="E303" s="19"/>
      <c r="F303" s="19"/>
      <c r="G303" s="19"/>
      <c r="H303" s="19"/>
      <c r="I303" s="19"/>
      <c r="J303" s="85"/>
      <c r="K303" s="19"/>
      <c r="L303" s="19"/>
      <c r="M303" s="19"/>
      <c r="N303" s="19"/>
      <c r="O303" s="19"/>
      <c r="P303" s="19"/>
      <c r="Q303" s="19"/>
      <c r="R303" s="19"/>
      <c r="S303" s="19"/>
      <c r="T303" s="19"/>
      <c r="U303" s="19"/>
      <c r="V303" s="19"/>
      <c r="W303" s="19"/>
      <c r="X303" s="19"/>
      <c r="Y303" s="19"/>
      <c r="Z303" s="19"/>
      <c r="AA303" s="19"/>
      <c r="AB303" s="19"/>
    </row>
    <row r="304" spans="1:28" ht="15.75" customHeight="1">
      <c r="A304" s="19"/>
      <c r="B304" s="19"/>
      <c r="C304" s="19"/>
      <c r="D304" s="19"/>
      <c r="E304" s="19"/>
      <c r="F304" s="19"/>
      <c r="G304" s="19"/>
      <c r="H304" s="19"/>
      <c r="I304" s="19"/>
      <c r="J304" s="85"/>
      <c r="K304" s="19"/>
      <c r="L304" s="19"/>
      <c r="M304" s="19"/>
      <c r="N304" s="19"/>
      <c r="O304" s="19"/>
      <c r="P304" s="19"/>
      <c r="Q304" s="19"/>
      <c r="R304" s="19"/>
      <c r="S304" s="19"/>
      <c r="T304" s="19"/>
      <c r="U304" s="19"/>
      <c r="V304" s="19"/>
      <c r="W304" s="19"/>
      <c r="X304" s="19"/>
      <c r="Y304" s="19"/>
      <c r="Z304" s="19"/>
      <c r="AA304" s="19"/>
      <c r="AB304" s="19"/>
    </row>
    <row r="305" spans="1:28" ht="15.75" customHeight="1">
      <c r="A305" s="19"/>
      <c r="B305" s="19"/>
      <c r="C305" s="19"/>
      <c r="D305" s="19"/>
      <c r="E305" s="19"/>
      <c r="F305" s="19"/>
      <c r="G305" s="19"/>
      <c r="H305" s="19"/>
      <c r="I305" s="19"/>
      <c r="J305" s="85"/>
      <c r="K305" s="19"/>
      <c r="L305" s="19"/>
      <c r="M305" s="19"/>
      <c r="N305" s="19"/>
      <c r="O305" s="19"/>
      <c r="P305" s="19"/>
      <c r="Q305" s="19"/>
      <c r="R305" s="19"/>
      <c r="S305" s="19"/>
      <c r="T305" s="19"/>
      <c r="U305" s="19"/>
      <c r="V305" s="19"/>
      <c r="W305" s="19"/>
      <c r="X305" s="19"/>
      <c r="Y305" s="19"/>
      <c r="Z305" s="19"/>
      <c r="AA305" s="19"/>
      <c r="AB305" s="19"/>
    </row>
    <row r="306" spans="1:28" ht="15.75" customHeight="1">
      <c r="A306" s="19"/>
      <c r="B306" s="19"/>
      <c r="C306" s="19"/>
      <c r="D306" s="19"/>
      <c r="E306" s="19"/>
      <c r="F306" s="19"/>
      <c r="G306" s="19"/>
      <c r="H306" s="19"/>
      <c r="I306" s="19"/>
      <c r="J306" s="85"/>
      <c r="K306" s="19"/>
      <c r="L306" s="19"/>
      <c r="M306" s="19"/>
      <c r="N306" s="19"/>
      <c r="O306" s="19"/>
      <c r="P306" s="19"/>
      <c r="Q306" s="19"/>
      <c r="R306" s="19"/>
      <c r="S306" s="19"/>
      <c r="T306" s="19"/>
      <c r="U306" s="19"/>
      <c r="V306" s="19"/>
      <c r="W306" s="19"/>
      <c r="X306" s="19"/>
      <c r="Y306" s="19"/>
      <c r="Z306" s="19"/>
      <c r="AA306" s="19"/>
      <c r="AB306" s="19"/>
    </row>
    <row r="307" spans="1:28" ht="15.75" customHeight="1">
      <c r="A307" s="19"/>
      <c r="B307" s="19"/>
      <c r="C307" s="19"/>
      <c r="D307" s="19"/>
      <c r="E307" s="19"/>
      <c r="F307" s="19"/>
      <c r="G307" s="19"/>
      <c r="H307" s="19"/>
      <c r="I307" s="19"/>
      <c r="J307" s="85"/>
      <c r="K307" s="19"/>
      <c r="L307" s="19"/>
      <c r="M307" s="19"/>
      <c r="N307" s="19"/>
      <c r="O307" s="19"/>
      <c r="P307" s="19"/>
      <c r="Q307" s="19"/>
      <c r="R307" s="19"/>
      <c r="S307" s="19"/>
      <c r="T307" s="19"/>
      <c r="U307" s="19"/>
      <c r="V307" s="19"/>
      <c r="W307" s="19"/>
      <c r="X307" s="19"/>
      <c r="Y307" s="19"/>
      <c r="Z307" s="19"/>
      <c r="AA307" s="19"/>
      <c r="AB307" s="19"/>
    </row>
    <row r="308" spans="1:28" ht="15.75" customHeight="1">
      <c r="A308" s="19"/>
      <c r="B308" s="19"/>
      <c r="C308" s="19"/>
      <c r="D308" s="19"/>
      <c r="E308" s="19"/>
      <c r="F308" s="19"/>
      <c r="G308" s="19"/>
      <c r="H308" s="19"/>
      <c r="I308" s="19"/>
      <c r="J308" s="85"/>
      <c r="K308" s="19"/>
      <c r="L308" s="19"/>
      <c r="M308" s="19"/>
      <c r="N308" s="19"/>
      <c r="O308" s="19"/>
      <c r="P308" s="19"/>
      <c r="Q308" s="19"/>
      <c r="R308" s="19"/>
      <c r="S308" s="19"/>
      <c r="T308" s="19"/>
      <c r="U308" s="19"/>
      <c r="V308" s="19"/>
      <c r="W308" s="19"/>
      <c r="X308" s="19"/>
      <c r="Y308" s="19"/>
      <c r="Z308" s="19"/>
      <c r="AA308" s="19"/>
      <c r="AB308" s="19"/>
    </row>
    <row r="309" spans="1:28" ht="15.75" customHeight="1">
      <c r="A309" s="19"/>
      <c r="B309" s="19"/>
      <c r="C309" s="19"/>
      <c r="D309" s="19"/>
      <c r="E309" s="19"/>
      <c r="F309" s="19"/>
      <c r="G309" s="19"/>
      <c r="H309" s="19"/>
      <c r="I309" s="19"/>
      <c r="J309" s="85"/>
      <c r="K309" s="19"/>
      <c r="L309" s="19"/>
      <c r="M309" s="19"/>
      <c r="N309" s="19"/>
      <c r="O309" s="19"/>
      <c r="P309" s="19"/>
      <c r="Q309" s="19"/>
      <c r="R309" s="19"/>
      <c r="S309" s="19"/>
      <c r="T309" s="19"/>
      <c r="U309" s="19"/>
      <c r="V309" s="19"/>
      <c r="W309" s="19"/>
      <c r="X309" s="19"/>
      <c r="Y309" s="19"/>
      <c r="Z309" s="19"/>
      <c r="AA309" s="19"/>
      <c r="AB309" s="19"/>
    </row>
    <row r="310" spans="1:28" ht="15.75" customHeight="1">
      <c r="A310" s="19"/>
      <c r="B310" s="19"/>
      <c r="C310" s="19"/>
      <c r="D310" s="19"/>
      <c r="E310" s="19"/>
      <c r="F310" s="19"/>
      <c r="G310" s="19"/>
      <c r="H310" s="19"/>
      <c r="I310" s="19"/>
      <c r="J310" s="85"/>
      <c r="K310" s="19"/>
      <c r="L310" s="19"/>
      <c r="M310" s="19"/>
      <c r="N310" s="19"/>
      <c r="O310" s="19"/>
      <c r="P310" s="19"/>
      <c r="Q310" s="19"/>
      <c r="R310" s="19"/>
      <c r="S310" s="19"/>
      <c r="T310" s="19"/>
      <c r="U310" s="19"/>
      <c r="V310" s="19"/>
      <c r="W310" s="19"/>
      <c r="X310" s="19"/>
      <c r="Y310" s="19"/>
      <c r="Z310" s="19"/>
      <c r="AA310" s="19"/>
      <c r="AB310" s="19"/>
    </row>
    <row r="311" spans="1:28" ht="15.75" customHeight="1">
      <c r="A311" s="19"/>
      <c r="B311" s="19"/>
      <c r="C311" s="19"/>
      <c r="D311" s="19"/>
      <c r="E311" s="19"/>
      <c r="F311" s="19"/>
      <c r="G311" s="19"/>
      <c r="H311" s="19"/>
      <c r="I311" s="19"/>
      <c r="J311" s="85"/>
      <c r="K311" s="19"/>
      <c r="L311" s="19"/>
      <c r="M311" s="19"/>
      <c r="N311" s="19"/>
      <c r="O311" s="19"/>
      <c r="P311" s="19"/>
      <c r="Q311" s="19"/>
      <c r="R311" s="19"/>
      <c r="S311" s="19"/>
      <c r="T311" s="19"/>
      <c r="U311" s="19"/>
      <c r="V311" s="19"/>
      <c r="W311" s="19"/>
      <c r="X311" s="19"/>
      <c r="Y311" s="19"/>
      <c r="Z311" s="19"/>
      <c r="AA311" s="19"/>
      <c r="AB311" s="19"/>
    </row>
    <row r="312" spans="1:28" ht="15.75" customHeight="1">
      <c r="A312" s="19"/>
      <c r="B312" s="19"/>
      <c r="C312" s="19"/>
      <c r="D312" s="19"/>
      <c r="E312" s="19"/>
      <c r="F312" s="19"/>
      <c r="G312" s="19"/>
      <c r="H312" s="19"/>
      <c r="I312" s="19"/>
      <c r="J312" s="85"/>
      <c r="K312" s="19"/>
      <c r="L312" s="19"/>
      <c r="M312" s="19"/>
      <c r="N312" s="19"/>
      <c r="O312" s="19"/>
      <c r="P312" s="19"/>
      <c r="Q312" s="19"/>
      <c r="R312" s="19"/>
      <c r="S312" s="19"/>
      <c r="T312" s="19"/>
      <c r="U312" s="19"/>
      <c r="V312" s="19"/>
      <c r="W312" s="19"/>
      <c r="X312" s="19"/>
      <c r="Y312" s="19"/>
      <c r="Z312" s="19"/>
      <c r="AA312" s="19"/>
      <c r="AB312" s="19"/>
    </row>
    <row r="313" spans="1:28" ht="15.75" customHeight="1">
      <c r="A313" s="19"/>
      <c r="B313" s="19"/>
      <c r="C313" s="19"/>
      <c r="D313" s="19"/>
      <c r="E313" s="19"/>
      <c r="F313" s="19"/>
      <c r="G313" s="19"/>
      <c r="H313" s="19"/>
      <c r="I313" s="19"/>
      <c r="J313" s="85"/>
      <c r="K313" s="19"/>
      <c r="L313" s="19"/>
      <c r="M313" s="19"/>
      <c r="N313" s="19"/>
      <c r="O313" s="19"/>
      <c r="P313" s="19"/>
      <c r="Q313" s="19"/>
      <c r="R313" s="19"/>
      <c r="S313" s="19"/>
      <c r="T313" s="19"/>
      <c r="U313" s="19"/>
      <c r="V313" s="19"/>
      <c r="W313" s="19"/>
      <c r="X313" s="19"/>
      <c r="Y313" s="19"/>
      <c r="Z313" s="19"/>
      <c r="AA313" s="19"/>
      <c r="AB313" s="19"/>
    </row>
    <row r="314" spans="1:28" ht="15.75" customHeight="1">
      <c r="A314" s="19"/>
      <c r="B314" s="19"/>
      <c r="C314" s="19"/>
      <c r="D314" s="19"/>
      <c r="E314" s="19"/>
      <c r="F314" s="19"/>
      <c r="G314" s="19"/>
      <c r="H314" s="19"/>
      <c r="I314" s="19"/>
      <c r="J314" s="85"/>
      <c r="K314" s="19"/>
      <c r="L314" s="19"/>
      <c r="M314" s="19"/>
      <c r="N314" s="19"/>
      <c r="O314" s="19"/>
      <c r="P314" s="19"/>
      <c r="Q314" s="19"/>
      <c r="R314" s="19"/>
      <c r="S314" s="19"/>
      <c r="T314" s="19"/>
      <c r="U314" s="19"/>
      <c r="V314" s="19"/>
      <c r="W314" s="19"/>
      <c r="X314" s="19"/>
      <c r="Y314" s="19"/>
      <c r="Z314" s="19"/>
      <c r="AA314" s="19"/>
      <c r="AB314" s="19"/>
    </row>
    <row r="315" spans="1:28" ht="15.75" customHeight="1">
      <c r="A315" s="19"/>
      <c r="B315" s="19"/>
      <c r="C315" s="19"/>
      <c r="D315" s="19"/>
      <c r="E315" s="19"/>
      <c r="F315" s="19"/>
      <c r="G315" s="19"/>
      <c r="H315" s="19"/>
      <c r="I315" s="19"/>
      <c r="J315" s="85"/>
      <c r="K315" s="19"/>
      <c r="L315" s="19"/>
      <c r="M315" s="19"/>
      <c r="N315" s="19"/>
      <c r="O315" s="19"/>
      <c r="P315" s="19"/>
      <c r="Q315" s="19"/>
      <c r="R315" s="19"/>
      <c r="S315" s="19"/>
      <c r="T315" s="19"/>
      <c r="U315" s="19"/>
      <c r="V315" s="19"/>
      <c r="W315" s="19"/>
      <c r="X315" s="19"/>
      <c r="Y315" s="19"/>
      <c r="Z315" s="19"/>
      <c r="AA315" s="19"/>
      <c r="AB315" s="19"/>
    </row>
    <row r="316" spans="1:28" ht="15.75" customHeight="1">
      <c r="A316" s="19"/>
      <c r="B316" s="19"/>
      <c r="C316" s="19"/>
      <c r="D316" s="19"/>
      <c r="E316" s="19"/>
      <c r="F316" s="19"/>
      <c r="G316" s="19"/>
      <c r="H316" s="19"/>
      <c r="I316" s="19"/>
      <c r="J316" s="85"/>
      <c r="K316" s="19"/>
      <c r="L316" s="19"/>
      <c r="M316" s="19"/>
      <c r="N316" s="19"/>
      <c r="O316" s="19"/>
      <c r="P316" s="19"/>
      <c r="Q316" s="19"/>
      <c r="R316" s="19"/>
      <c r="S316" s="19"/>
      <c r="T316" s="19"/>
      <c r="U316" s="19"/>
      <c r="V316" s="19"/>
      <c r="W316" s="19"/>
      <c r="X316" s="19"/>
      <c r="Y316" s="19"/>
      <c r="Z316" s="19"/>
      <c r="AA316" s="19"/>
      <c r="AB316" s="19"/>
    </row>
    <row r="317" spans="1:28" ht="15.75" customHeight="1">
      <c r="A317" s="19"/>
      <c r="B317" s="19"/>
      <c r="C317" s="19"/>
      <c r="D317" s="19"/>
      <c r="E317" s="19"/>
      <c r="F317" s="19"/>
      <c r="G317" s="19"/>
      <c r="H317" s="19"/>
      <c r="I317" s="19"/>
      <c r="J317" s="85"/>
      <c r="K317" s="19"/>
      <c r="L317" s="19"/>
      <c r="M317" s="19"/>
      <c r="N317" s="19"/>
      <c r="O317" s="19"/>
      <c r="P317" s="19"/>
      <c r="Q317" s="19"/>
      <c r="R317" s="19"/>
      <c r="S317" s="19"/>
      <c r="T317" s="19"/>
      <c r="U317" s="19"/>
      <c r="V317" s="19"/>
      <c r="W317" s="19"/>
      <c r="X317" s="19"/>
      <c r="Y317" s="19"/>
      <c r="Z317" s="19"/>
      <c r="AA317" s="19"/>
      <c r="AB317" s="19"/>
    </row>
    <row r="318" spans="1:28" ht="15.75" customHeight="1">
      <c r="A318" s="19"/>
      <c r="B318" s="19"/>
      <c r="C318" s="19"/>
      <c r="D318" s="19"/>
      <c r="E318" s="19"/>
      <c r="F318" s="19"/>
      <c r="G318" s="19"/>
      <c r="H318" s="19"/>
      <c r="I318" s="19"/>
      <c r="J318" s="85"/>
      <c r="K318" s="19"/>
      <c r="L318" s="19"/>
      <c r="M318" s="19"/>
      <c r="N318" s="19"/>
      <c r="O318" s="19"/>
      <c r="P318" s="19"/>
      <c r="Q318" s="19"/>
      <c r="R318" s="19"/>
      <c r="S318" s="19"/>
      <c r="T318" s="19"/>
      <c r="U318" s="19"/>
      <c r="V318" s="19"/>
      <c r="W318" s="19"/>
      <c r="X318" s="19"/>
      <c r="Y318" s="19"/>
      <c r="Z318" s="19"/>
      <c r="AA318" s="19"/>
      <c r="AB318" s="19"/>
    </row>
    <row r="319" spans="1:28" ht="15.75" customHeight="1">
      <c r="A319" s="19"/>
      <c r="B319" s="19"/>
      <c r="C319" s="19"/>
      <c r="D319" s="19"/>
      <c r="E319" s="19"/>
      <c r="F319" s="19"/>
      <c r="G319" s="19"/>
      <c r="H319" s="19"/>
      <c r="I319" s="19"/>
      <c r="J319" s="85"/>
      <c r="K319" s="19"/>
      <c r="L319" s="19"/>
      <c r="M319" s="19"/>
      <c r="N319" s="19"/>
      <c r="O319" s="19"/>
      <c r="P319" s="19"/>
      <c r="Q319" s="19"/>
      <c r="R319" s="19"/>
      <c r="S319" s="19"/>
      <c r="T319" s="19"/>
      <c r="U319" s="19"/>
      <c r="V319" s="19"/>
      <c r="W319" s="19"/>
      <c r="X319" s="19"/>
      <c r="Y319" s="19"/>
      <c r="Z319" s="19"/>
      <c r="AA319" s="19"/>
      <c r="AB319" s="19"/>
    </row>
    <row r="320" spans="1:28" ht="15.75" customHeight="1">
      <c r="A320" s="19"/>
      <c r="B320" s="19"/>
      <c r="C320" s="19"/>
      <c r="D320" s="19"/>
      <c r="E320" s="19"/>
      <c r="F320" s="19"/>
      <c r="G320" s="19"/>
      <c r="H320" s="19"/>
      <c r="I320" s="19"/>
      <c r="J320" s="85"/>
      <c r="K320" s="19"/>
      <c r="L320" s="19"/>
      <c r="M320" s="19"/>
      <c r="N320" s="19"/>
      <c r="O320" s="19"/>
      <c r="P320" s="19"/>
      <c r="Q320" s="19"/>
      <c r="R320" s="19"/>
      <c r="S320" s="19"/>
      <c r="T320" s="19"/>
      <c r="U320" s="19"/>
      <c r="V320" s="19"/>
      <c r="W320" s="19"/>
      <c r="X320" s="19"/>
      <c r="Y320" s="19"/>
      <c r="Z320" s="19"/>
      <c r="AA320" s="19"/>
      <c r="AB320" s="19"/>
    </row>
    <row r="321" spans="1:28" ht="15.75" customHeight="1">
      <c r="A321" s="19"/>
      <c r="B321" s="19"/>
      <c r="C321" s="19"/>
      <c r="D321" s="19"/>
      <c r="E321" s="19"/>
      <c r="F321" s="19"/>
      <c r="G321" s="19"/>
      <c r="H321" s="19"/>
      <c r="I321" s="19"/>
      <c r="J321" s="85"/>
      <c r="K321" s="19"/>
      <c r="L321" s="19"/>
      <c r="M321" s="19"/>
      <c r="N321" s="19"/>
      <c r="O321" s="19"/>
      <c r="P321" s="19"/>
      <c r="Q321" s="19"/>
      <c r="R321" s="19"/>
      <c r="S321" s="19"/>
      <c r="T321" s="19"/>
      <c r="U321" s="19"/>
      <c r="V321" s="19"/>
      <c r="W321" s="19"/>
      <c r="X321" s="19"/>
      <c r="Y321" s="19"/>
      <c r="Z321" s="19"/>
      <c r="AA321" s="19"/>
      <c r="AB321" s="19"/>
    </row>
    <row r="322" spans="1:28" ht="15.75" customHeight="1">
      <c r="A322" s="19"/>
      <c r="B322" s="19"/>
      <c r="C322" s="19"/>
      <c r="D322" s="19"/>
      <c r="E322" s="19"/>
      <c r="F322" s="19"/>
      <c r="G322" s="19"/>
      <c r="H322" s="19"/>
      <c r="I322" s="19"/>
      <c r="J322" s="85"/>
      <c r="K322" s="19"/>
      <c r="L322" s="19"/>
      <c r="M322" s="19"/>
      <c r="N322" s="19"/>
      <c r="O322" s="19"/>
      <c r="P322" s="19"/>
      <c r="Q322" s="19"/>
      <c r="R322" s="19"/>
      <c r="S322" s="19"/>
      <c r="T322" s="19"/>
      <c r="U322" s="19"/>
      <c r="V322" s="19"/>
      <c r="W322" s="19"/>
      <c r="X322" s="19"/>
      <c r="Y322" s="19"/>
      <c r="Z322" s="19"/>
      <c r="AA322" s="19"/>
      <c r="AB322" s="19"/>
    </row>
    <row r="323" spans="1:28" ht="15.75" customHeight="1">
      <c r="A323" s="19"/>
      <c r="B323" s="19"/>
      <c r="C323" s="19"/>
      <c r="D323" s="19"/>
      <c r="E323" s="19"/>
      <c r="F323" s="19"/>
      <c r="G323" s="19"/>
      <c r="H323" s="19"/>
      <c r="I323" s="19"/>
      <c r="J323" s="85"/>
      <c r="K323" s="19"/>
      <c r="L323" s="19"/>
      <c r="M323" s="19"/>
      <c r="N323" s="19"/>
      <c r="O323" s="19"/>
      <c r="P323" s="19"/>
      <c r="Q323" s="19"/>
      <c r="R323" s="19"/>
      <c r="S323" s="19"/>
      <c r="T323" s="19"/>
      <c r="U323" s="19"/>
      <c r="V323" s="19"/>
      <c r="W323" s="19"/>
      <c r="X323" s="19"/>
      <c r="Y323" s="19"/>
      <c r="Z323" s="19"/>
      <c r="AA323" s="19"/>
      <c r="AB323" s="19"/>
    </row>
    <row r="324" spans="1:28" ht="15.75" customHeight="1">
      <c r="A324" s="19"/>
      <c r="B324" s="19"/>
      <c r="C324" s="19"/>
      <c r="D324" s="19"/>
      <c r="E324" s="19"/>
      <c r="F324" s="19"/>
      <c r="G324" s="19"/>
      <c r="H324" s="19"/>
      <c r="I324" s="19"/>
      <c r="J324" s="85"/>
      <c r="K324" s="19"/>
      <c r="L324" s="19"/>
      <c r="M324" s="19"/>
      <c r="N324" s="19"/>
      <c r="O324" s="19"/>
      <c r="P324" s="19"/>
      <c r="Q324" s="19"/>
      <c r="R324" s="19"/>
      <c r="S324" s="19"/>
      <c r="T324" s="19"/>
      <c r="U324" s="19"/>
      <c r="V324" s="19"/>
      <c r="W324" s="19"/>
      <c r="X324" s="19"/>
      <c r="Y324" s="19"/>
      <c r="Z324" s="19"/>
      <c r="AA324" s="19"/>
      <c r="AB324" s="19"/>
    </row>
    <row r="325" spans="1:28" ht="15.75" customHeight="1">
      <c r="A325" s="19"/>
      <c r="B325" s="19"/>
      <c r="C325" s="19"/>
      <c r="D325" s="19"/>
      <c r="E325" s="19"/>
      <c r="F325" s="19"/>
      <c r="G325" s="19"/>
      <c r="H325" s="19"/>
      <c r="I325" s="19"/>
      <c r="J325" s="85"/>
      <c r="K325" s="19"/>
      <c r="L325" s="19"/>
      <c r="M325" s="19"/>
      <c r="N325" s="19"/>
      <c r="O325" s="19"/>
      <c r="P325" s="19"/>
      <c r="Q325" s="19"/>
      <c r="R325" s="19"/>
      <c r="S325" s="19"/>
      <c r="T325" s="19"/>
      <c r="U325" s="19"/>
      <c r="V325" s="19"/>
      <c r="W325" s="19"/>
      <c r="X325" s="19"/>
      <c r="Y325" s="19"/>
      <c r="Z325" s="19"/>
      <c r="AA325" s="19"/>
      <c r="AB325" s="19"/>
    </row>
    <row r="326" spans="1:28" ht="15.75" customHeight="1">
      <c r="A326" s="19"/>
      <c r="B326" s="19"/>
      <c r="C326" s="19"/>
      <c r="D326" s="19"/>
      <c r="E326" s="19"/>
      <c r="F326" s="19"/>
      <c r="G326" s="19"/>
      <c r="H326" s="19"/>
      <c r="I326" s="19"/>
      <c r="J326" s="85"/>
      <c r="K326" s="19"/>
      <c r="L326" s="19"/>
      <c r="M326" s="19"/>
      <c r="N326" s="19"/>
      <c r="O326" s="19"/>
      <c r="P326" s="19"/>
      <c r="Q326" s="19"/>
      <c r="R326" s="19"/>
      <c r="S326" s="19"/>
      <c r="T326" s="19"/>
      <c r="U326" s="19"/>
      <c r="V326" s="19"/>
      <c r="W326" s="19"/>
      <c r="X326" s="19"/>
      <c r="Y326" s="19"/>
      <c r="Z326" s="19"/>
      <c r="AA326" s="19"/>
      <c r="AB326" s="19"/>
    </row>
    <row r="327" spans="1:28" ht="15.75" customHeight="1">
      <c r="A327" s="19"/>
      <c r="B327" s="19"/>
      <c r="C327" s="19"/>
      <c r="D327" s="19"/>
      <c r="E327" s="19"/>
      <c r="F327" s="19"/>
      <c r="G327" s="19"/>
      <c r="H327" s="19"/>
      <c r="I327" s="19"/>
      <c r="J327" s="85"/>
      <c r="K327" s="19"/>
      <c r="L327" s="19"/>
      <c r="M327" s="19"/>
      <c r="N327" s="19"/>
      <c r="O327" s="19"/>
      <c r="P327" s="19"/>
      <c r="Q327" s="19"/>
      <c r="R327" s="19"/>
      <c r="S327" s="19"/>
      <c r="T327" s="19"/>
      <c r="U327" s="19"/>
      <c r="V327" s="19"/>
      <c r="W327" s="19"/>
      <c r="X327" s="19"/>
      <c r="Y327" s="19"/>
      <c r="Z327" s="19"/>
      <c r="AA327" s="19"/>
      <c r="AB327" s="19"/>
    </row>
    <row r="328" spans="1:28" ht="15.75" customHeight="1">
      <c r="A328" s="19"/>
      <c r="B328" s="19"/>
      <c r="C328" s="19"/>
      <c r="D328" s="19"/>
      <c r="E328" s="19"/>
      <c r="F328" s="19"/>
      <c r="G328" s="19"/>
      <c r="H328" s="19"/>
      <c r="I328" s="19"/>
      <c r="J328" s="85"/>
      <c r="K328" s="19"/>
      <c r="L328" s="19"/>
      <c r="M328" s="19"/>
      <c r="N328" s="19"/>
      <c r="O328" s="19"/>
      <c r="P328" s="19"/>
      <c r="Q328" s="19"/>
      <c r="R328" s="19"/>
      <c r="S328" s="19"/>
      <c r="T328" s="19"/>
      <c r="U328" s="19"/>
      <c r="V328" s="19"/>
      <c r="W328" s="19"/>
      <c r="X328" s="19"/>
      <c r="Y328" s="19"/>
      <c r="Z328" s="19"/>
      <c r="AA328" s="19"/>
      <c r="AB328" s="19"/>
    </row>
    <row r="329" spans="1:28" ht="15.75" customHeight="1">
      <c r="A329" s="19"/>
      <c r="B329" s="19"/>
      <c r="C329" s="19"/>
      <c r="D329" s="19"/>
      <c r="E329" s="19"/>
      <c r="F329" s="19"/>
      <c r="G329" s="19"/>
      <c r="H329" s="19"/>
      <c r="I329" s="19"/>
      <c r="J329" s="85"/>
      <c r="K329" s="19"/>
      <c r="L329" s="19"/>
      <c r="M329" s="19"/>
      <c r="N329" s="19"/>
      <c r="O329" s="19"/>
      <c r="P329" s="19"/>
      <c r="Q329" s="19"/>
      <c r="R329" s="19"/>
      <c r="S329" s="19"/>
      <c r="T329" s="19"/>
      <c r="U329" s="19"/>
      <c r="V329" s="19"/>
      <c r="W329" s="19"/>
      <c r="X329" s="19"/>
      <c r="Y329" s="19"/>
      <c r="Z329" s="19"/>
      <c r="AA329" s="19"/>
      <c r="AB329" s="19"/>
    </row>
    <row r="330" spans="1:28" ht="15.75" customHeight="1">
      <c r="A330" s="19"/>
      <c r="B330" s="19"/>
      <c r="C330" s="19"/>
      <c r="D330" s="19"/>
      <c r="E330" s="19"/>
      <c r="F330" s="19"/>
      <c r="G330" s="19"/>
      <c r="H330" s="19"/>
      <c r="I330" s="19"/>
      <c r="J330" s="85"/>
      <c r="K330" s="19"/>
      <c r="L330" s="19"/>
      <c r="M330" s="19"/>
      <c r="N330" s="19"/>
      <c r="O330" s="19"/>
      <c r="P330" s="19"/>
      <c r="Q330" s="19"/>
      <c r="R330" s="19"/>
      <c r="S330" s="19"/>
      <c r="T330" s="19"/>
      <c r="U330" s="19"/>
      <c r="V330" s="19"/>
      <c r="W330" s="19"/>
      <c r="X330" s="19"/>
      <c r="Y330" s="19"/>
      <c r="Z330" s="19"/>
      <c r="AA330" s="19"/>
      <c r="AB330" s="19"/>
    </row>
    <row r="331" spans="1:28" ht="15.75" customHeight="1">
      <c r="A331" s="19"/>
      <c r="B331" s="19"/>
      <c r="C331" s="19"/>
      <c r="D331" s="19"/>
      <c r="E331" s="19"/>
      <c r="F331" s="19"/>
      <c r="G331" s="19"/>
      <c r="H331" s="19"/>
      <c r="I331" s="19"/>
      <c r="J331" s="85"/>
      <c r="K331" s="19"/>
      <c r="L331" s="19"/>
      <c r="M331" s="19"/>
      <c r="N331" s="19"/>
      <c r="O331" s="19"/>
      <c r="P331" s="19"/>
      <c r="Q331" s="19"/>
      <c r="R331" s="19"/>
      <c r="S331" s="19"/>
      <c r="T331" s="19"/>
      <c r="U331" s="19"/>
      <c r="V331" s="19"/>
      <c r="W331" s="19"/>
      <c r="X331" s="19"/>
      <c r="Y331" s="19"/>
      <c r="Z331" s="19"/>
      <c r="AA331" s="19"/>
      <c r="AB331" s="19"/>
    </row>
    <row r="332" spans="1:28" ht="15.75" customHeight="1">
      <c r="A332" s="19"/>
      <c r="B332" s="19"/>
      <c r="C332" s="19"/>
      <c r="D332" s="19"/>
      <c r="E332" s="19"/>
      <c r="F332" s="19"/>
      <c r="G332" s="19"/>
      <c r="H332" s="19"/>
      <c r="I332" s="19"/>
      <c r="J332" s="85"/>
      <c r="K332" s="19"/>
      <c r="L332" s="19"/>
      <c r="M332" s="19"/>
      <c r="N332" s="19"/>
      <c r="O332" s="19"/>
      <c r="P332" s="19"/>
      <c r="Q332" s="19"/>
      <c r="R332" s="19"/>
      <c r="S332" s="19"/>
      <c r="T332" s="19"/>
      <c r="U332" s="19"/>
      <c r="V332" s="19"/>
      <c r="W332" s="19"/>
      <c r="X332" s="19"/>
      <c r="Y332" s="19"/>
      <c r="Z332" s="19"/>
      <c r="AA332" s="19"/>
      <c r="AB332" s="19"/>
    </row>
    <row r="333" spans="1:28" ht="15.75" customHeight="1">
      <c r="A333" s="19"/>
      <c r="B333" s="19"/>
      <c r="C333" s="19"/>
      <c r="D333" s="19"/>
      <c r="E333" s="19"/>
      <c r="F333" s="19"/>
      <c r="G333" s="19"/>
      <c r="H333" s="19"/>
      <c r="I333" s="19"/>
      <c r="J333" s="85"/>
      <c r="K333" s="19"/>
      <c r="L333" s="19"/>
      <c r="M333" s="19"/>
      <c r="N333" s="19"/>
      <c r="O333" s="19"/>
      <c r="P333" s="19"/>
      <c r="Q333" s="19"/>
      <c r="R333" s="19"/>
      <c r="S333" s="19"/>
      <c r="T333" s="19"/>
      <c r="U333" s="19"/>
      <c r="V333" s="19"/>
      <c r="W333" s="19"/>
      <c r="X333" s="19"/>
      <c r="Y333" s="19"/>
      <c r="Z333" s="19"/>
      <c r="AA333" s="19"/>
      <c r="AB333" s="19"/>
    </row>
    <row r="334" spans="1:28" ht="15.75" customHeight="1">
      <c r="A334" s="19"/>
      <c r="B334" s="19"/>
      <c r="C334" s="19"/>
      <c r="D334" s="19"/>
      <c r="E334" s="19"/>
      <c r="F334" s="19"/>
      <c r="G334" s="19"/>
      <c r="H334" s="19"/>
      <c r="I334" s="19"/>
      <c r="J334" s="85"/>
      <c r="K334" s="19"/>
      <c r="L334" s="19"/>
      <c r="M334" s="19"/>
      <c r="N334" s="19"/>
      <c r="O334" s="19"/>
      <c r="P334" s="19"/>
      <c r="Q334" s="19"/>
      <c r="R334" s="19"/>
      <c r="S334" s="19"/>
      <c r="T334" s="19"/>
      <c r="U334" s="19"/>
      <c r="V334" s="19"/>
      <c r="W334" s="19"/>
      <c r="X334" s="19"/>
      <c r="Y334" s="19"/>
      <c r="Z334" s="19"/>
      <c r="AA334" s="19"/>
      <c r="AB334" s="19"/>
    </row>
    <row r="335" spans="1:28" ht="15.75" customHeight="1">
      <c r="A335" s="19"/>
      <c r="B335" s="19"/>
      <c r="C335" s="19"/>
      <c r="D335" s="19"/>
      <c r="E335" s="19"/>
      <c r="F335" s="19"/>
      <c r="G335" s="19"/>
      <c r="H335" s="19"/>
      <c r="I335" s="19"/>
      <c r="J335" s="85"/>
      <c r="K335" s="19"/>
      <c r="L335" s="19"/>
      <c r="M335" s="19"/>
      <c r="N335" s="19"/>
      <c r="O335" s="19"/>
      <c r="P335" s="19"/>
      <c r="Q335" s="19"/>
      <c r="R335" s="19"/>
      <c r="S335" s="19"/>
      <c r="T335" s="19"/>
      <c r="U335" s="19"/>
      <c r="V335" s="19"/>
      <c r="W335" s="19"/>
      <c r="X335" s="19"/>
      <c r="Y335" s="19"/>
      <c r="Z335" s="19"/>
      <c r="AA335" s="19"/>
      <c r="AB335" s="19"/>
    </row>
    <row r="336" spans="1:28" ht="15.75" customHeight="1">
      <c r="A336" s="19"/>
      <c r="B336" s="19"/>
      <c r="C336" s="19"/>
      <c r="D336" s="19"/>
      <c r="E336" s="19"/>
      <c r="F336" s="19"/>
      <c r="G336" s="19"/>
      <c r="H336" s="19"/>
      <c r="I336" s="19"/>
      <c r="J336" s="85"/>
      <c r="K336" s="19"/>
      <c r="L336" s="19"/>
      <c r="M336" s="19"/>
      <c r="N336" s="19"/>
      <c r="O336" s="19"/>
      <c r="P336" s="19"/>
      <c r="Q336" s="19"/>
      <c r="R336" s="19"/>
      <c r="S336" s="19"/>
      <c r="T336" s="19"/>
      <c r="U336" s="19"/>
      <c r="V336" s="19"/>
      <c r="W336" s="19"/>
      <c r="X336" s="19"/>
      <c r="Y336" s="19"/>
      <c r="Z336" s="19"/>
      <c r="AA336" s="19"/>
      <c r="AB336" s="19"/>
    </row>
    <row r="337" spans="1:28" ht="15.75" customHeight="1">
      <c r="A337" s="19"/>
      <c r="B337" s="19"/>
      <c r="C337" s="19"/>
      <c r="D337" s="19"/>
      <c r="E337" s="19"/>
      <c r="F337" s="19"/>
      <c r="G337" s="19"/>
      <c r="H337" s="19"/>
      <c r="I337" s="19"/>
      <c r="J337" s="85"/>
      <c r="K337" s="19"/>
      <c r="L337" s="19"/>
      <c r="M337" s="19"/>
      <c r="N337" s="19"/>
      <c r="O337" s="19"/>
      <c r="P337" s="19"/>
      <c r="Q337" s="19"/>
      <c r="R337" s="19"/>
      <c r="S337" s="19"/>
      <c r="T337" s="19"/>
      <c r="U337" s="19"/>
      <c r="V337" s="19"/>
      <c r="W337" s="19"/>
      <c r="X337" s="19"/>
      <c r="Y337" s="19"/>
      <c r="Z337" s="19"/>
      <c r="AA337" s="19"/>
      <c r="AB337" s="19"/>
    </row>
    <row r="338" spans="1:28" ht="15.75" customHeight="1">
      <c r="A338" s="19"/>
      <c r="B338" s="19"/>
      <c r="C338" s="19"/>
      <c r="D338" s="19"/>
      <c r="E338" s="19"/>
      <c r="F338" s="19"/>
      <c r="G338" s="19"/>
      <c r="H338" s="19"/>
      <c r="I338" s="19"/>
      <c r="J338" s="85"/>
      <c r="K338" s="19"/>
      <c r="L338" s="19"/>
      <c r="M338" s="19"/>
      <c r="N338" s="19"/>
      <c r="O338" s="19"/>
      <c r="P338" s="19"/>
      <c r="Q338" s="19"/>
      <c r="R338" s="19"/>
      <c r="S338" s="19"/>
      <c r="T338" s="19"/>
      <c r="U338" s="19"/>
      <c r="V338" s="19"/>
      <c r="W338" s="19"/>
      <c r="X338" s="19"/>
      <c r="Y338" s="19"/>
      <c r="Z338" s="19"/>
      <c r="AA338" s="19"/>
      <c r="AB338" s="19"/>
    </row>
    <row r="339" spans="1:28" ht="15.75" customHeight="1">
      <c r="A339" s="19"/>
      <c r="B339" s="19"/>
      <c r="C339" s="19"/>
      <c r="D339" s="19"/>
      <c r="E339" s="19"/>
      <c r="F339" s="19"/>
      <c r="G339" s="19"/>
      <c r="H339" s="19"/>
      <c r="I339" s="19"/>
      <c r="J339" s="85"/>
      <c r="K339" s="19"/>
      <c r="L339" s="19"/>
      <c r="M339" s="19"/>
      <c r="N339" s="19"/>
      <c r="O339" s="19"/>
      <c r="P339" s="19"/>
      <c r="Q339" s="19"/>
      <c r="R339" s="19"/>
      <c r="S339" s="19"/>
      <c r="T339" s="19"/>
      <c r="U339" s="19"/>
      <c r="V339" s="19"/>
      <c r="W339" s="19"/>
      <c r="X339" s="19"/>
      <c r="Y339" s="19"/>
      <c r="Z339" s="19"/>
      <c r="AA339" s="19"/>
      <c r="AB339" s="19"/>
    </row>
    <row r="340" spans="1:28" ht="15.75" customHeight="1">
      <c r="A340" s="19"/>
      <c r="B340" s="19"/>
      <c r="C340" s="19"/>
      <c r="D340" s="19"/>
      <c r="E340" s="19"/>
      <c r="F340" s="19"/>
      <c r="G340" s="19"/>
      <c r="H340" s="19"/>
      <c r="I340" s="19"/>
      <c r="J340" s="85"/>
      <c r="K340" s="19"/>
      <c r="L340" s="19"/>
      <c r="M340" s="19"/>
      <c r="N340" s="19"/>
      <c r="O340" s="19"/>
      <c r="P340" s="19"/>
      <c r="Q340" s="19"/>
      <c r="R340" s="19"/>
      <c r="S340" s="19"/>
      <c r="T340" s="19"/>
      <c r="U340" s="19"/>
      <c r="V340" s="19"/>
      <c r="W340" s="19"/>
      <c r="X340" s="19"/>
      <c r="Y340" s="19"/>
      <c r="Z340" s="19"/>
      <c r="AA340" s="19"/>
      <c r="AB340" s="19"/>
    </row>
    <row r="341" spans="1:28" ht="15.75" customHeight="1">
      <c r="A341" s="19"/>
      <c r="B341" s="19"/>
      <c r="C341" s="19"/>
      <c r="D341" s="19"/>
      <c r="E341" s="19"/>
      <c r="F341" s="19"/>
      <c r="G341" s="19"/>
      <c r="H341" s="19"/>
      <c r="I341" s="19"/>
      <c r="J341" s="85"/>
      <c r="K341" s="19"/>
      <c r="L341" s="19"/>
      <c r="M341" s="19"/>
      <c r="N341" s="19"/>
      <c r="O341" s="19"/>
      <c r="P341" s="19"/>
      <c r="Q341" s="19"/>
      <c r="R341" s="19"/>
      <c r="S341" s="19"/>
      <c r="T341" s="19"/>
      <c r="U341" s="19"/>
      <c r="V341" s="19"/>
      <c r="W341" s="19"/>
      <c r="X341" s="19"/>
      <c r="Y341" s="19"/>
      <c r="Z341" s="19"/>
      <c r="AA341" s="19"/>
      <c r="AB341" s="19"/>
    </row>
    <row r="342" spans="1:28" ht="15.75" customHeight="1">
      <c r="A342" s="19"/>
      <c r="B342" s="19"/>
      <c r="C342" s="19"/>
      <c r="D342" s="19"/>
      <c r="E342" s="19"/>
      <c r="F342" s="19"/>
      <c r="G342" s="19"/>
      <c r="H342" s="19"/>
      <c r="I342" s="19"/>
      <c r="J342" s="85"/>
      <c r="K342" s="19"/>
      <c r="L342" s="19"/>
      <c r="M342" s="19"/>
      <c r="N342" s="19"/>
      <c r="O342" s="19"/>
      <c r="P342" s="19"/>
      <c r="Q342" s="19"/>
      <c r="R342" s="19"/>
      <c r="S342" s="19"/>
      <c r="T342" s="19"/>
      <c r="U342" s="19"/>
      <c r="V342" s="19"/>
      <c r="W342" s="19"/>
      <c r="X342" s="19"/>
      <c r="Y342" s="19"/>
      <c r="Z342" s="19"/>
      <c r="AA342" s="19"/>
      <c r="AB342" s="19"/>
    </row>
    <row r="343" spans="1:28" ht="15.75" customHeight="1">
      <c r="A343" s="19"/>
      <c r="B343" s="19"/>
      <c r="C343" s="19"/>
      <c r="D343" s="19"/>
      <c r="E343" s="19"/>
      <c r="F343" s="19"/>
      <c r="G343" s="19"/>
      <c r="H343" s="19"/>
      <c r="I343" s="19"/>
      <c r="J343" s="85"/>
      <c r="K343" s="19"/>
      <c r="L343" s="19"/>
      <c r="M343" s="19"/>
      <c r="N343" s="19"/>
      <c r="O343" s="19"/>
      <c r="P343" s="19"/>
      <c r="Q343" s="19"/>
      <c r="R343" s="19"/>
      <c r="S343" s="19"/>
      <c r="T343" s="19"/>
      <c r="U343" s="19"/>
      <c r="V343" s="19"/>
      <c r="W343" s="19"/>
      <c r="X343" s="19"/>
      <c r="Y343" s="19"/>
      <c r="Z343" s="19"/>
      <c r="AA343" s="19"/>
      <c r="AB343" s="19"/>
    </row>
    <row r="344" spans="1:28" ht="15.75" customHeight="1">
      <c r="A344" s="19"/>
      <c r="B344" s="19"/>
      <c r="C344" s="19"/>
      <c r="D344" s="19"/>
      <c r="E344" s="19"/>
      <c r="F344" s="19"/>
      <c r="G344" s="19"/>
      <c r="H344" s="19"/>
      <c r="I344" s="19"/>
      <c r="J344" s="85"/>
      <c r="K344" s="19"/>
      <c r="L344" s="19"/>
      <c r="M344" s="19"/>
      <c r="N344" s="19"/>
      <c r="O344" s="19"/>
      <c r="P344" s="19"/>
      <c r="Q344" s="19"/>
      <c r="R344" s="19"/>
      <c r="S344" s="19"/>
      <c r="T344" s="19"/>
      <c r="U344" s="19"/>
      <c r="V344" s="19"/>
      <c r="W344" s="19"/>
      <c r="X344" s="19"/>
      <c r="Y344" s="19"/>
      <c r="Z344" s="19"/>
      <c r="AA344" s="19"/>
      <c r="AB344" s="19"/>
    </row>
    <row r="345" spans="1:28" ht="15.75" customHeight="1">
      <c r="A345" s="19"/>
      <c r="B345" s="19"/>
      <c r="C345" s="19"/>
      <c r="D345" s="19"/>
      <c r="E345" s="19"/>
      <c r="F345" s="19"/>
      <c r="G345" s="19"/>
      <c r="H345" s="19"/>
      <c r="I345" s="19"/>
      <c r="J345" s="85"/>
      <c r="K345" s="19"/>
      <c r="L345" s="19"/>
      <c r="M345" s="19"/>
      <c r="N345" s="19"/>
      <c r="O345" s="19"/>
      <c r="P345" s="19"/>
      <c r="Q345" s="19"/>
      <c r="R345" s="19"/>
      <c r="S345" s="19"/>
      <c r="T345" s="19"/>
      <c r="U345" s="19"/>
      <c r="V345" s="19"/>
      <c r="W345" s="19"/>
      <c r="X345" s="19"/>
      <c r="Y345" s="19"/>
      <c r="Z345" s="19"/>
      <c r="AA345" s="19"/>
      <c r="AB345" s="19"/>
    </row>
    <row r="346" spans="1:28" ht="15.75" customHeight="1">
      <c r="A346" s="19"/>
      <c r="B346" s="19"/>
      <c r="C346" s="19"/>
      <c r="D346" s="19"/>
      <c r="E346" s="19"/>
      <c r="F346" s="19"/>
      <c r="G346" s="19"/>
      <c r="H346" s="19"/>
      <c r="I346" s="19"/>
      <c r="J346" s="85"/>
      <c r="K346" s="19"/>
      <c r="L346" s="19"/>
      <c r="M346" s="19"/>
      <c r="N346" s="19"/>
      <c r="O346" s="19"/>
      <c r="P346" s="19"/>
      <c r="Q346" s="19"/>
      <c r="R346" s="19"/>
      <c r="S346" s="19"/>
      <c r="T346" s="19"/>
      <c r="U346" s="19"/>
      <c r="V346" s="19"/>
      <c r="W346" s="19"/>
      <c r="X346" s="19"/>
      <c r="Y346" s="19"/>
      <c r="Z346" s="19"/>
      <c r="AA346" s="19"/>
      <c r="AB346" s="19"/>
    </row>
    <row r="347" spans="1:28" ht="15.75" customHeight="1">
      <c r="A347" s="19"/>
      <c r="B347" s="19"/>
      <c r="C347" s="19"/>
      <c r="D347" s="19"/>
      <c r="E347" s="19"/>
      <c r="F347" s="19"/>
      <c r="G347" s="19"/>
      <c r="H347" s="19"/>
      <c r="I347" s="19"/>
      <c r="J347" s="85"/>
      <c r="K347" s="19"/>
      <c r="L347" s="19"/>
      <c r="M347" s="19"/>
      <c r="N347" s="19"/>
      <c r="O347" s="19"/>
      <c r="P347" s="19"/>
      <c r="Q347" s="19"/>
      <c r="R347" s="19"/>
      <c r="S347" s="19"/>
      <c r="T347" s="19"/>
      <c r="U347" s="19"/>
      <c r="V347" s="19"/>
      <c r="W347" s="19"/>
      <c r="X347" s="19"/>
      <c r="Y347" s="19"/>
      <c r="Z347" s="19"/>
      <c r="AA347" s="19"/>
      <c r="AB347" s="19"/>
    </row>
    <row r="348" spans="1:28" ht="15.75" customHeight="1">
      <c r="A348" s="19"/>
      <c r="B348" s="19"/>
      <c r="C348" s="19"/>
      <c r="D348" s="19"/>
      <c r="E348" s="19"/>
      <c r="F348" s="19"/>
      <c r="G348" s="19"/>
      <c r="H348" s="19"/>
      <c r="I348" s="19"/>
      <c r="J348" s="85"/>
      <c r="K348" s="19"/>
      <c r="L348" s="19"/>
      <c r="M348" s="19"/>
      <c r="N348" s="19"/>
      <c r="O348" s="19"/>
      <c r="P348" s="19"/>
      <c r="Q348" s="19"/>
      <c r="R348" s="19"/>
      <c r="S348" s="19"/>
      <c r="T348" s="19"/>
      <c r="U348" s="19"/>
      <c r="V348" s="19"/>
      <c r="W348" s="19"/>
      <c r="X348" s="19"/>
      <c r="Y348" s="19"/>
      <c r="Z348" s="19"/>
      <c r="AA348" s="19"/>
      <c r="AB348" s="19"/>
    </row>
    <row r="349" spans="1:28" ht="15.75" customHeight="1">
      <c r="A349" s="19"/>
      <c r="B349" s="19"/>
      <c r="C349" s="19"/>
      <c r="D349" s="19"/>
      <c r="E349" s="19"/>
      <c r="F349" s="19"/>
      <c r="G349" s="19"/>
      <c r="H349" s="19"/>
      <c r="I349" s="19"/>
      <c r="J349" s="85"/>
      <c r="K349" s="19"/>
      <c r="L349" s="19"/>
      <c r="M349" s="19"/>
      <c r="N349" s="19"/>
      <c r="O349" s="19"/>
      <c r="P349" s="19"/>
      <c r="Q349" s="19"/>
      <c r="R349" s="19"/>
      <c r="S349" s="19"/>
      <c r="T349" s="19"/>
      <c r="U349" s="19"/>
      <c r="V349" s="19"/>
      <c r="W349" s="19"/>
      <c r="X349" s="19"/>
      <c r="Y349" s="19"/>
      <c r="Z349" s="19"/>
      <c r="AA349" s="19"/>
      <c r="AB349" s="19"/>
    </row>
    <row r="350" spans="1:28" ht="15.75" customHeight="1">
      <c r="A350" s="19"/>
      <c r="B350" s="19"/>
      <c r="C350" s="19"/>
      <c r="D350" s="19"/>
      <c r="E350" s="19"/>
      <c r="F350" s="19"/>
      <c r="G350" s="19"/>
      <c r="H350" s="19"/>
      <c r="I350" s="19"/>
      <c r="J350" s="85"/>
      <c r="K350" s="19"/>
      <c r="L350" s="19"/>
      <c r="M350" s="19"/>
      <c r="N350" s="19"/>
      <c r="O350" s="19"/>
      <c r="P350" s="19"/>
      <c r="Q350" s="19"/>
      <c r="R350" s="19"/>
      <c r="S350" s="19"/>
      <c r="T350" s="19"/>
      <c r="U350" s="19"/>
      <c r="V350" s="19"/>
      <c r="W350" s="19"/>
      <c r="X350" s="19"/>
      <c r="Y350" s="19"/>
      <c r="Z350" s="19"/>
      <c r="AA350" s="19"/>
      <c r="AB350" s="19"/>
    </row>
    <row r="351" spans="1:28" ht="15.75" customHeight="1">
      <c r="A351" s="19"/>
      <c r="B351" s="19"/>
      <c r="C351" s="19"/>
      <c r="D351" s="19"/>
      <c r="E351" s="19"/>
      <c r="F351" s="19"/>
      <c r="G351" s="19"/>
      <c r="H351" s="19"/>
      <c r="I351" s="19"/>
      <c r="J351" s="85"/>
      <c r="K351" s="19"/>
      <c r="L351" s="19"/>
      <c r="M351" s="19"/>
      <c r="N351" s="19"/>
      <c r="O351" s="19"/>
      <c r="P351" s="19"/>
      <c r="Q351" s="19"/>
      <c r="R351" s="19"/>
      <c r="S351" s="19"/>
      <c r="T351" s="19"/>
      <c r="U351" s="19"/>
      <c r="V351" s="19"/>
      <c r="W351" s="19"/>
      <c r="X351" s="19"/>
      <c r="Y351" s="19"/>
      <c r="Z351" s="19"/>
      <c r="AA351" s="19"/>
      <c r="AB351" s="19"/>
    </row>
    <row r="352" spans="1:28" ht="15.75" customHeight="1">
      <c r="A352" s="19"/>
      <c r="B352" s="19"/>
      <c r="C352" s="19"/>
      <c r="D352" s="19"/>
      <c r="E352" s="19"/>
      <c r="F352" s="19"/>
      <c r="G352" s="19"/>
      <c r="H352" s="19"/>
      <c r="I352" s="19"/>
      <c r="J352" s="85"/>
      <c r="K352" s="19"/>
      <c r="L352" s="19"/>
      <c r="M352" s="19"/>
      <c r="N352" s="19"/>
      <c r="O352" s="19"/>
      <c r="P352" s="19"/>
      <c r="Q352" s="19"/>
      <c r="R352" s="19"/>
      <c r="S352" s="19"/>
      <c r="T352" s="19"/>
      <c r="U352" s="19"/>
      <c r="V352" s="19"/>
      <c r="W352" s="19"/>
      <c r="X352" s="19"/>
      <c r="Y352" s="19"/>
      <c r="Z352" s="19"/>
      <c r="AA352" s="19"/>
      <c r="AB352" s="19"/>
    </row>
    <row r="353" spans="1:28" ht="15.75" customHeight="1">
      <c r="A353" s="19"/>
      <c r="B353" s="19"/>
      <c r="C353" s="19"/>
      <c r="D353" s="19"/>
      <c r="E353" s="19"/>
      <c r="F353" s="19"/>
      <c r="G353" s="19"/>
      <c r="H353" s="19"/>
      <c r="I353" s="19"/>
      <c r="J353" s="85"/>
      <c r="K353" s="19"/>
      <c r="L353" s="19"/>
      <c r="M353" s="19"/>
      <c r="N353" s="19"/>
      <c r="O353" s="19"/>
      <c r="P353" s="19"/>
      <c r="Q353" s="19"/>
      <c r="R353" s="19"/>
      <c r="S353" s="19"/>
      <c r="T353" s="19"/>
      <c r="U353" s="19"/>
      <c r="V353" s="19"/>
      <c r="W353" s="19"/>
      <c r="X353" s="19"/>
      <c r="Y353" s="19"/>
      <c r="Z353" s="19"/>
      <c r="AA353" s="19"/>
      <c r="AB353" s="19"/>
    </row>
    <row r="354" spans="1:28" ht="15.75" customHeight="1">
      <c r="A354" s="19"/>
      <c r="B354" s="19"/>
      <c r="C354" s="19"/>
      <c r="D354" s="19"/>
      <c r="E354" s="19"/>
      <c r="F354" s="19"/>
      <c r="G354" s="19"/>
      <c r="H354" s="19"/>
      <c r="I354" s="19"/>
      <c r="J354" s="85"/>
      <c r="K354" s="19"/>
      <c r="L354" s="19"/>
      <c r="M354" s="19"/>
      <c r="N354" s="19"/>
      <c r="O354" s="19"/>
      <c r="P354" s="19"/>
      <c r="Q354" s="19"/>
      <c r="R354" s="19"/>
      <c r="S354" s="19"/>
      <c r="T354" s="19"/>
      <c r="U354" s="19"/>
      <c r="V354" s="19"/>
      <c r="W354" s="19"/>
      <c r="X354" s="19"/>
      <c r="Y354" s="19"/>
      <c r="Z354" s="19"/>
      <c r="AA354" s="19"/>
      <c r="AB354" s="19"/>
    </row>
    <row r="355" spans="1:28" ht="15.75" customHeight="1">
      <c r="A355" s="19"/>
      <c r="B355" s="19"/>
      <c r="C355" s="19"/>
      <c r="D355" s="19"/>
      <c r="E355" s="19"/>
      <c r="F355" s="19"/>
      <c r="G355" s="19"/>
      <c r="H355" s="19"/>
      <c r="I355" s="19"/>
      <c r="J355" s="85"/>
      <c r="K355" s="19"/>
      <c r="L355" s="19"/>
      <c r="M355" s="19"/>
      <c r="N355" s="19"/>
      <c r="O355" s="19"/>
      <c r="P355" s="19"/>
      <c r="Q355" s="19"/>
      <c r="R355" s="19"/>
      <c r="S355" s="19"/>
      <c r="T355" s="19"/>
      <c r="U355" s="19"/>
      <c r="V355" s="19"/>
      <c r="W355" s="19"/>
      <c r="X355" s="19"/>
      <c r="Y355" s="19"/>
      <c r="Z355" s="19"/>
      <c r="AA355" s="19"/>
      <c r="AB355" s="19"/>
    </row>
    <row r="356" spans="1:28" ht="15.75" customHeight="1">
      <c r="A356" s="19"/>
      <c r="B356" s="19"/>
      <c r="C356" s="19"/>
      <c r="D356" s="19"/>
      <c r="E356" s="19"/>
      <c r="F356" s="19"/>
      <c r="G356" s="19"/>
      <c r="H356" s="19"/>
      <c r="I356" s="19"/>
      <c r="J356" s="85"/>
      <c r="K356" s="19"/>
      <c r="L356" s="19"/>
      <c r="M356" s="19"/>
      <c r="N356" s="19"/>
      <c r="O356" s="19"/>
      <c r="P356" s="19"/>
      <c r="Q356" s="19"/>
      <c r="R356" s="19"/>
      <c r="S356" s="19"/>
      <c r="T356" s="19"/>
      <c r="U356" s="19"/>
      <c r="V356" s="19"/>
      <c r="W356" s="19"/>
      <c r="X356" s="19"/>
      <c r="Y356" s="19"/>
      <c r="Z356" s="19"/>
      <c r="AA356" s="19"/>
      <c r="AB356" s="19"/>
    </row>
    <row r="357" spans="1:28" ht="15.75" customHeight="1">
      <c r="A357" s="19"/>
      <c r="B357" s="19"/>
      <c r="C357" s="19"/>
      <c r="D357" s="19"/>
      <c r="E357" s="19"/>
      <c r="F357" s="19"/>
      <c r="G357" s="19"/>
      <c r="H357" s="19"/>
      <c r="I357" s="19"/>
      <c r="J357" s="85"/>
      <c r="K357" s="19"/>
      <c r="L357" s="19"/>
      <c r="M357" s="19"/>
      <c r="N357" s="19"/>
      <c r="O357" s="19"/>
      <c r="P357" s="19"/>
      <c r="Q357" s="19"/>
      <c r="R357" s="19"/>
      <c r="S357" s="19"/>
      <c r="T357" s="19"/>
      <c r="U357" s="19"/>
      <c r="V357" s="19"/>
      <c r="W357" s="19"/>
      <c r="X357" s="19"/>
      <c r="Y357" s="19"/>
      <c r="Z357" s="19"/>
      <c r="AA357" s="19"/>
      <c r="AB357" s="19"/>
    </row>
    <row r="358" spans="1:28" ht="15.75" customHeight="1">
      <c r="A358" s="19"/>
      <c r="B358" s="19"/>
      <c r="C358" s="19"/>
      <c r="D358" s="19"/>
      <c r="E358" s="19"/>
      <c r="F358" s="19"/>
      <c r="G358" s="19"/>
      <c r="H358" s="19"/>
      <c r="I358" s="19"/>
      <c r="J358" s="85"/>
      <c r="K358" s="19"/>
      <c r="L358" s="19"/>
      <c r="M358" s="19"/>
      <c r="N358" s="19"/>
      <c r="O358" s="19"/>
      <c r="P358" s="19"/>
      <c r="Q358" s="19"/>
      <c r="R358" s="19"/>
      <c r="S358" s="19"/>
      <c r="T358" s="19"/>
      <c r="U358" s="19"/>
      <c r="V358" s="19"/>
      <c r="W358" s="19"/>
      <c r="X358" s="19"/>
      <c r="Y358" s="19"/>
      <c r="Z358" s="19"/>
      <c r="AA358" s="19"/>
      <c r="AB358" s="19"/>
    </row>
    <row r="359" spans="1:28" ht="15.75" customHeight="1">
      <c r="A359" s="19"/>
      <c r="B359" s="19"/>
      <c r="C359" s="19"/>
      <c r="D359" s="19"/>
      <c r="E359" s="19"/>
      <c r="F359" s="19"/>
      <c r="G359" s="19"/>
      <c r="H359" s="19"/>
      <c r="I359" s="19"/>
      <c r="J359" s="85"/>
      <c r="K359" s="19"/>
      <c r="L359" s="19"/>
      <c r="M359" s="19"/>
      <c r="N359" s="19"/>
      <c r="O359" s="19"/>
      <c r="P359" s="19"/>
      <c r="Q359" s="19"/>
      <c r="R359" s="19"/>
      <c r="S359" s="19"/>
      <c r="T359" s="19"/>
      <c r="U359" s="19"/>
      <c r="V359" s="19"/>
      <c r="W359" s="19"/>
      <c r="X359" s="19"/>
      <c r="Y359" s="19"/>
      <c r="Z359" s="19"/>
      <c r="AA359" s="19"/>
      <c r="AB359" s="19"/>
    </row>
    <row r="360" spans="1:28" ht="15.75" customHeight="1">
      <c r="A360" s="19"/>
      <c r="B360" s="19"/>
      <c r="C360" s="19"/>
      <c r="D360" s="19"/>
      <c r="E360" s="19"/>
      <c r="F360" s="19"/>
      <c r="G360" s="19"/>
      <c r="H360" s="19"/>
      <c r="I360" s="19"/>
      <c r="J360" s="85"/>
      <c r="K360" s="19"/>
      <c r="L360" s="19"/>
      <c r="M360" s="19"/>
      <c r="N360" s="19"/>
      <c r="O360" s="19"/>
      <c r="P360" s="19"/>
      <c r="Q360" s="19"/>
      <c r="R360" s="19"/>
      <c r="S360" s="19"/>
      <c r="T360" s="19"/>
      <c r="U360" s="19"/>
      <c r="V360" s="19"/>
      <c r="W360" s="19"/>
      <c r="X360" s="19"/>
      <c r="Y360" s="19"/>
      <c r="Z360" s="19"/>
      <c r="AA360" s="19"/>
      <c r="AB360" s="19"/>
    </row>
    <row r="361" spans="1:28" ht="15.75" customHeight="1">
      <c r="A361" s="19"/>
      <c r="B361" s="19"/>
      <c r="C361" s="19"/>
      <c r="D361" s="19"/>
      <c r="E361" s="19"/>
      <c r="F361" s="19"/>
      <c r="G361" s="19"/>
      <c r="H361" s="19"/>
      <c r="I361" s="19"/>
      <c r="J361" s="85"/>
      <c r="K361" s="19"/>
      <c r="L361" s="19"/>
      <c r="M361" s="19"/>
      <c r="N361" s="19"/>
      <c r="O361" s="19"/>
      <c r="P361" s="19"/>
      <c r="Q361" s="19"/>
      <c r="R361" s="19"/>
      <c r="S361" s="19"/>
      <c r="T361" s="19"/>
      <c r="U361" s="19"/>
      <c r="V361" s="19"/>
      <c r="W361" s="19"/>
      <c r="X361" s="19"/>
      <c r="Y361" s="19"/>
      <c r="Z361" s="19"/>
      <c r="AA361" s="19"/>
      <c r="AB361" s="19"/>
    </row>
    <row r="362" spans="1:28" ht="15.75" customHeight="1">
      <c r="A362" s="19"/>
      <c r="B362" s="19"/>
      <c r="C362" s="19"/>
      <c r="D362" s="19"/>
      <c r="E362" s="19"/>
      <c r="F362" s="19"/>
      <c r="G362" s="19"/>
      <c r="H362" s="19"/>
      <c r="I362" s="19"/>
      <c r="J362" s="85"/>
      <c r="K362" s="19"/>
      <c r="L362" s="19"/>
      <c r="M362" s="19"/>
      <c r="N362" s="19"/>
      <c r="O362" s="19"/>
      <c r="P362" s="19"/>
      <c r="Q362" s="19"/>
      <c r="R362" s="19"/>
      <c r="S362" s="19"/>
      <c r="T362" s="19"/>
      <c r="U362" s="19"/>
      <c r="V362" s="19"/>
      <c r="W362" s="19"/>
      <c r="X362" s="19"/>
      <c r="Y362" s="19"/>
      <c r="Z362" s="19"/>
      <c r="AA362" s="19"/>
      <c r="AB362" s="19"/>
    </row>
    <row r="363" spans="1:28" ht="15.75" customHeight="1">
      <c r="A363" s="19"/>
      <c r="B363" s="19"/>
      <c r="C363" s="19"/>
      <c r="D363" s="19"/>
      <c r="E363" s="19"/>
      <c r="F363" s="19"/>
      <c r="G363" s="19"/>
      <c r="H363" s="19"/>
      <c r="I363" s="19"/>
      <c r="J363" s="85"/>
      <c r="K363" s="19"/>
      <c r="L363" s="19"/>
      <c r="M363" s="19"/>
      <c r="N363" s="19"/>
      <c r="O363" s="19"/>
      <c r="P363" s="19"/>
      <c r="Q363" s="19"/>
      <c r="R363" s="19"/>
      <c r="S363" s="19"/>
      <c r="T363" s="19"/>
      <c r="U363" s="19"/>
      <c r="V363" s="19"/>
      <c r="W363" s="19"/>
      <c r="X363" s="19"/>
      <c r="Y363" s="19"/>
      <c r="Z363" s="19"/>
      <c r="AA363" s="19"/>
      <c r="AB363" s="19"/>
    </row>
    <row r="364" spans="1:28" ht="15.75" customHeight="1">
      <c r="A364" s="19"/>
      <c r="B364" s="19"/>
      <c r="C364" s="19"/>
      <c r="D364" s="19"/>
      <c r="E364" s="19"/>
      <c r="F364" s="19"/>
      <c r="G364" s="19"/>
      <c r="H364" s="19"/>
      <c r="I364" s="19"/>
      <c r="J364" s="85"/>
      <c r="K364" s="19"/>
      <c r="L364" s="19"/>
      <c r="M364" s="19"/>
      <c r="N364" s="19"/>
      <c r="O364" s="19"/>
      <c r="P364" s="19"/>
      <c r="Q364" s="19"/>
      <c r="R364" s="19"/>
      <c r="S364" s="19"/>
      <c r="T364" s="19"/>
      <c r="U364" s="19"/>
      <c r="V364" s="19"/>
      <c r="W364" s="19"/>
      <c r="X364" s="19"/>
      <c r="Y364" s="19"/>
      <c r="Z364" s="19"/>
      <c r="AA364" s="19"/>
      <c r="AB364" s="19"/>
    </row>
    <row r="365" spans="1:28" ht="15.75" customHeight="1">
      <c r="A365" s="19"/>
      <c r="B365" s="19"/>
      <c r="C365" s="19"/>
      <c r="D365" s="19"/>
      <c r="E365" s="19"/>
      <c r="F365" s="19"/>
      <c r="G365" s="19"/>
      <c r="H365" s="19"/>
      <c r="I365" s="19"/>
      <c r="J365" s="85"/>
      <c r="K365" s="19"/>
      <c r="L365" s="19"/>
      <c r="M365" s="19"/>
      <c r="N365" s="19"/>
      <c r="O365" s="19"/>
      <c r="P365" s="19"/>
      <c r="Q365" s="19"/>
      <c r="R365" s="19"/>
      <c r="S365" s="19"/>
      <c r="T365" s="19"/>
      <c r="U365" s="19"/>
      <c r="V365" s="19"/>
      <c r="W365" s="19"/>
      <c r="X365" s="19"/>
      <c r="Y365" s="19"/>
      <c r="Z365" s="19"/>
      <c r="AA365" s="19"/>
      <c r="AB365" s="19"/>
    </row>
    <row r="366" spans="1:28" ht="15.75" customHeight="1">
      <c r="A366" s="19"/>
      <c r="B366" s="19"/>
      <c r="C366" s="19"/>
      <c r="D366" s="19"/>
      <c r="E366" s="19"/>
      <c r="F366" s="19"/>
      <c r="G366" s="19"/>
      <c r="H366" s="19"/>
      <c r="I366" s="19"/>
      <c r="J366" s="85"/>
      <c r="K366" s="19"/>
      <c r="L366" s="19"/>
      <c r="M366" s="19"/>
      <c r="N366" s="19"/>
      <c r="O366" s="19"/>
      <c r="P366" s="19"/>
      <c r="Q366" s="19"/>
      <c r="R366" s="19"/>
      <c r="S366" s="19"/>
      <c r="T366" s="19"/>
      <c r="U366" s="19"/>
      <c r="V366" s="19"/>
      <c r="W366" s="19"/>
      <c r="X366" s="19"/>
      <c r="Y366" s="19"/>
      <c r="Z366" s="19"/>
      <c r="AA366" s="19"/>
      <c r="AB366" s="19"/>
    </row>
    <row r="367" spans="1:28" ht="15.75" customHeight="1">
      <c r="A367" s="19"/>
      <c r="B367" s="19"/>
      <c r="C367" s="19"/>
      <c r="D367" s="19"/>
      <c r="E367" s="19"/>
      <c r="F367" s="19"/>
      <c r="G367" s="19"/>
      <c r="H367" s="19"/>
      <c r="I367" s="19"/>
      <c r="J367" s="85"/>
      <c r="K367" s="19"/>
      <c r="L367" s="19"/>
      <c r="M367" s="19"/>
      <c r="N367" s="19"/>
      <c r="O367" s="19"/>
      <c r="P367" s="19"/>
      <c r="Q367" s="19"/>
      <c r="R367" s="19"/>
      <c r="S367" s="19"/>
      <c r="T367" s="19"/>
      <c r="U367" s="19"/>
      <c r="V367" s="19"/>
      <c r="W367" s="19"/>
      <c r="X367" s="19"/>
      <c r="Y367" s="19"/>
      <c r="Z367" s="19"/>
      <c r="AA367" s="19"/>
      <c r="AB367" s="19"/>
    </row>
    <row r="368" spans="1:28" ht="15.75" customHeight="1">
      <c r="A368" s="19"/>
      <c r="B368" s="19"/>
      <c r="C368" s="19"/>
      <c r="D368" s="19"/>
      <c r="E368" s="19"/>
      <c r="F368" s="19"/>
      <c r="G368" s="19"/>
      <c r="H368" s="19"/>
      <c r="I368" s="19"/>
      <c r="J368" s="85"/>
      <c r="K368" s="19"/>
      <c r="L368" s="19"/>
      <c r="M368" s="19"/>
      <c r="N368" s="19"/>
      <c r="O368" s="19"/>
      <c r="P368" s="19"/>
      <c r="Q368" s="19"/>
      <c r="R368" s="19"/>
      <c r="S368" s="19"/>
      <c r="T368" s="19"/>
      <c r="U368" s="19"/>
      <c r="V368" s="19"/>
      <c r="W368" s="19"/>
      <c r="X368" s="19"/>
      <c r="Y368" s="19"/>
      <c r="Z368" s="19"/>
      <c r="AA368" s="19"/>
      <c r="AB368" s="19"/>
    </row>
    <row r="369" spans="1:28" ht="15.75" customHeight="1">
      <c r="A369" s="19"/>
      <c r="B369" s="19"/>
      <c r="C369" s="19"/>
      <c r="D369" s="19"/>
      <c r="E369" s="19"/>
      <c r="F369" s="19"/>
      <c r="G369" s="19"/>
      <c r="H369" s="19"/>
      <c r="I369" s="19"/>
      <c r="J369" s="85"/>
      <c r="K369" s="19"/>
      <c r="L369" s="19"/>
      <c r="M369" s="19"/>
      <c r="N369" s="19"/>
      <c r="O369" s="19"/>
      <c r="P369" s="19"/>
      <c r="Q369" s="19"/>
      <c r="R369" s="19"/>
      <c r="S369" s="19"/>
      <c r="T369" s="19"/>
      <c r="U369" s="19"/>
      <c r="V369" s="19"/>
      <c r="W369" s="19"/>
      <c r="X369" s="19"/>
      <c r="Y369" s="19"/>
      <c r="Z369" s="19"/>
      <c r="AA369" s="19"/>
      <c r="AB369" s="19"/>
    </row>
    <row r="370" spans="1:28" ht="15.75" customHeight="1">
      <c r="A370" s="19"/>
      <c r="B370" s="19"/>
      <c r="C370" s="19"/>
      <c r="D370" s="19"/>
      <c r="E370" s="19"/>
      <c r="F370" s="19"/>
      <c r="G370" s="19"/>
      <c r="H370" s="19"/>
      <c r="I370" s="19"/>
      <c r="J370" s="85"/>
      <c r="K370" s="19"/>
      <c r="L370" s="19"/>
      <c r="M370" s="19"/>
      <c r="N370" s="19"/>
      <c r="O370" s="19"/>
      <c r="P370" s="19"/>
      <c r="Q370" s="19"/>
      <c r="R370" s="19"/>
      <c r="S370" s="19"/>
      <c r="T370" s="19"/>
      <c r="U370" s="19"/>
      <c r="V370" s="19"/>
      <c r="W370" s="19"/>
      <c r="X370" s="19"/>
      <c r="Y370" s="19"/>
      <c r="Z370" s="19"/>
      <c r="AA370" s="19"/>
      <c r="AB370" s="19"/>
    </row>
    <row r="371" spans="1:28" ht="15.75" customHeight="1">
      <c r="A371" s="19"/>
      <c r="B371" s="19"/>
      <c r="C371" s="19"/>
      <c r="D371" s="19"/>
      <c r="E371" s="19"/>
      <c r="F371" s="19"/>
      <c r="G371" s="19"/>
      <c r="H371" s="19"/>
      <c r="I371" s="19"/>
      <c r="J371" s="85"/>
      <c r="K371" s="19"/>
      <c r="L371" s="19"/>
      <c r="M371" s="19"/>
      <c r="N371" s="19"/>
      <c r="O371" s="19"/>
      <c r="P371" s="19"/>
      <c r="Q371" s="19"/>
      <c r="R371" s="19"/>
      <c r="S371" s="19"/>
      <c r="T371" s="19"/>
      <c r="U371" s="19"/>
      <c r="V371" s="19"/>
      <c r="W371" s="19"/>
      <c r="X371" s="19"/>
      <c r="Y371" s="19"/>
      <c r="Z371" s="19"/>
      <c r="AA371" s="19"/>
      <c r="AB371" s="19"/>
    </row>
    <row r="372" spans="1:28" ht="15.75" customHeight="1">
      <c r="A372" s="19"/>
      <c r="B372" s="19"/>
      <c r="C372" s="19"/>
      <c r="D372" s="19"/>
      <c r="E372" s="19"/>
      <c r="F372" s="19"/>
      <c r="G372" s="19"/>
      <c r="H372" s="19"/>
      <c r="I372" s="19"/>
      <c r="J372" s="85"/>
      <c r="K372" s="19"/>
      <c r="L372" s="19"/>
      <c r="M372" s="19"/>
      <c r="N372" s="19"/>
      <c r="O372" s="19"/>
      <c r="P372" s="19"/>
      <c r="Q372" s="19"/>
      <c r="R372" s="19"/>
      <c r="S372" s="19"/>
      <c r="T372" s="19"/>
      <c r="U372" s="19"/>
      <c r="V372" s="19"/>
      <c r="W372" s="19"/>
      <c r="X372" s="19"/>
      <c r="Y372" s="19"/>
      <c r="Z372" s="19"/>
      <c r="AA372" s="19"/>
      <c r="AB372" s="19"/>
    </row>
    <row r="373" spans="1:28" ht="15.75" customHeight="1">
      <c r="A373" s="19"/>
      <c r="B373" s="19"/>
      <c r="C373" s="19"/>
      <c r="D373" s="19"/>
      <c r="E373" s="19"/>
      <c r="F373" s="19"/>
      <c r="G373" s="19"/>
      <c r="H373" s="19"/>
      <c r="I373" s="19"/>
      <c r="J373" s="85"/>
      <c r="K373" s="19"/>
      <c r="L373" s="19"/>
      <c r="M373" s="19"/>
      <c r="N373" s="19"/>
      <c r="O373" s="19"/>
      <c r="P373" s="19"/>
      <c r="Q373" s="19"/>
      <c r="R373" s="19"/>
      <c r="S373" s="19"/>
      <c r="T373" s="19"/>
      <c r="U373" s="19"/>
      <c r="V373" s="19"/>
      <c r="W373" s="19"/>
      <c r="X373" s="19"/>
      <c r="Y373" s="19"/>
      <c r="Z373" s="19"/>
      <c r="AA373" s="19"/>
      <c r="AB373" s="19"/>
    </row>
    <row r="374" spans="1:28" ht="15.75" customHeight="1">
      <c r="A374" s="19"/>
      <c r="B374" s="19"/>
      <c r="C374" s="19"/>
      <c r="D374" s="19"/>
      <c r="E374" s="19"/>
      <c r="F374" s="19"/>
      <c r="G374" s="19"/>
      <c r="H374" s="19"/>
      <c r="I374" s="19"/>
      <c r="J374" s="85"/>
      <c r="K374" s="19"/>
      <c r="L374" s="19"/>
      <c r="M374" s="19"/>
      <c r="N374" s="19"/>
      <c r="O374" s="19"/>
      <c r="P374" s="19"/>
      <c r="Q374" s="19"/>
      <c r="R374" s="19"/>
      <c r="S374" s="19"/>
      <c r="T374" s="19"/>
      <c r="U374" s="19"/>
      <c r="V374" s="19"/>
      <c r="W374" s="19"/>
      <c r="X374" s="19"/>
      <c r="Y374" s="19"/>
      <c r="Z374" s="19"/>
      <c r="AA374" s="19"/>
      <c r="AB374" s="19"/>
    </row>
    <row r="375" spans="1:28" ht="15.75" customHeight="1">
      <c r="A375" s="19"/>
      <c r="B375" s="19"/>
      <c r="C375" s="19"/>
      <c r="D375" s="19"/>
      <c r="E375" s="19"/>
      <c r="F375" s="19"/>
      <c r="G375" s="19"/>
      <c r="H375" s="19"/>
      <c r="I375" s="19"/>
      <c r="J375" s="85"/>
      <c r="K375" s="19"/>
      <c r="L375" s="19"/>
      <c r="M375" s="19"/>
      <c r="N375" s="19"/>
      <c r="O375" s="19"/>
      <c r="P375" s="19"/>
      <c r="Q375" s="19"/>
      <c r="R375" s="19"/>
      <c r="S375" s="19"/>
      <c r="T375" s="19"/>
      <c r="U375" s="19"/>
      <c r="V375" s="19"/>
      <c r="W375" s="19"/>
      <c r="X375" s="19"/>
      <c r="Y375" s="19"/>
      <c r="Z375" s="19"/>
      <c r="AA375" s="19"/>
      <c r="AB375" s="19"/>
    </row>
    <row r="376" spans="1:28" ht="15.75" customHeight="1">
      <c r="A376" s="19"/>
      <c r="B376" s="19"/>
      <c r="C376" s="19"/>
      <c r="D376" s="19"/>
      <c r="E376" s="19"/>
      <c r="F376" s="19"/>
      <c r="G376" s="19"/>
      <c r="H376" s="19"/>
      <c r="I376" s="19"/>
      <c r="J376" s="85"/>
      <c r="K376" s="19"/>
      <c r="L376" s="19"/>
      <c r="M376" s="19"/>
      <c r="N376" s="19"/>
      <c r="O376" s="19"/>
      <c r="P376" s="19"/>
      <c r="Q376" s="19"/>
      <c r="R376" s="19"/>
      <c r="S376" s="19"/>
      <c r="T376" s="19"/>
      <c r="U376" s="19"/>
      <c r="V376" s="19"/>
      <c r="W376" s="19"/>
      <c r="X376" s="19"/>
      <c r="Y376" s="19"/>
      <c r="Z376" s="19"/>
      <c r="AA376" s="19"/>
      <c r="AB376" s="19"/>
    </row>
    <row r="377" spans="1:28" ht="15.75" customHeight="1">
      <c r="A377" s="19"/>
      <c r="B377" s="19"/>
      <c r="C377" s="19"/>
      <c r="D377" s="19"/>
      <c r="E377" s="19"/>
      <c r="F377" s="19"/>
      <c r="G377" s="19"/>
      <c r="H377" s="19"/>
      <c r="I377" s="19"/>
      <c r="J377" s="85"/>
      <c r="K377" s="19"/>
      <c r="L377" s="19"/>
      <c r="M377" s="19"/>
      <c r="N377" s="19"/>
      <c r="O377" s="19"/>
      <c r="P377" s="19"/>
      <c r="Q377" s="19"/>
      <c r="R377" s="19"/>
      <c r="S377" s="19"/>
      <c r="T377" s="19"/>
      <c r="U377" s="19"/>
      <c r="V377" s="19"/>
      <c r="W377" s="19"/>
      <c r="X377" s="19"/>
      <c r="Y377" s="19"/>
      <c r="Z377" s="19"/>
      <c r="AA377" s="19"/>
      <c r="AB377" s="19"/>
    </row>
    <row r="378" spans="1:28" ht="15.75" customHeight="1">
      <c r="A378" s="19"/>
      <c r="B378" s="19"/>
      <c r="C378" s="19"/>
      <c r="D378" s="19"/>
      <c r="E378" s="19"/>
      <c r="F378" s="19"/>
      <c r="G378" s="19"/>
      <c r="H378" s="19"/>
      <c r="I378" s="19"/>
      <c r="J378" s="85"/>
      <c r="K378" s="19"/>
      <c r="L378" s="19"/>
      <c r="M378" s="19"/>
      <c r="N378" s="19"/>
      <c r="O378" s="19"/>
      <c r="P378" s="19"/>
      <c r="Q378" s="19"/>
      <c r="R378" s="19"/>
      <c r="S378" s="19"/>
      <c r="T378" s="19"/>
      <c r="U378" s="19"/>
      <c r="V378" s="19"/>
      <c r="W378" s="19"/>
      <c r="X378" s="19"/>
      <c r="Y378" s="19"/>
      <c r="Z378" s="19"/>
      <c r="AA378" s="19"/>
      <c r="AB378" s="19"/>
    </row>
    <row r="379" spans="1:28" ht="15.75" customHeight="1">
      <c r="A379" s="19"/>
      <c r="B379" s="19"/>
      <c r="C379" s="19"/>
      <c r="D379" s="19"/>
      <c r="E379" s="19"/>
      <c r="F379" s="19"/>
      <c r="G379" s="19"/>
      <c r="H379" s="19"/>
      <c r="I379" s="19"/>
      <c r="J379" s="85"/>
      <c r="K379" s="19"/>
      <c r="L379" s="19"/>
      <c r="M379" s="19"/>
      <c r="N379" s="19"/>
      <c r="O379" s="19"/>
      <c r="P379" s="19"/>
      <c r="Q379" s="19"/>
      <c r="R379" s="19"/>
      <c r="S379" s="19"/>
      <c r="T379" s="19"/>
      <c r="U379" s="19"/>
      <c r="V379" s="19"/>
      <c r="W379" s="19"/>
      <c r="X379" s="19"/>
      <c r="Y379" s="19"/>
      <c r="Z379" s="19"/>
      <c r="AA379" s="19"/>
      <c r="AB379" s="19"/>
    </row>
    <row r="380" spans="1:28" ht="15.75" customHeight="1">
      <c r="A380" s="19"/>
      <c r="B380" s="19"/>
      <c r="C380" s="19"/>
      <c r="D380" s="19"/>
      <c r="E380" s="19"/>
      <c r="F380" s="19"/>
      <c r="G380" s="19"/>
      <c r="H380" s="19"/>
      <c r="I380" s="19"/>
      <c r="J380" s="85"/>
      <c r="K380" s="19"/>
      <c r="L380" s="19"/>
      <c r="M380" s="19"/>
      <c r="N380" s="19"/>
      <c r="O380" s="19"/>
      <c r="P380" s="19"/>
      <c r="Q380" s="19"/>
      <c r="R380" s="19"/>
      <c r="S380" s="19"/>
      <c r="T380" s="19"/>
      <c r="U380" s="19"/>
      <c r="V380" s="19"/>
      <c r="W380" s="19"/>
      <c r="X380" s="19"/>
      <c r="Y380" s="19"/>
      <c r="Z380" s="19"/>
      <c r="AA380" s="19"/>
      <c r="AB380" s="19"/>
    </row>
    <row r="381" spans="1:28" ht="15.75" customHeight="1">
      <c r="A381" s="19"/>
      <c r="B381" s="19"/>
      <c r="C381" s="19"/>
      <c r="D381" s="19"/>
      <c r="E381" s="19"/>
      <c r="F381" s="19"/>
      <c r="G381" s="19"/>
      <c r="H381" s="19"/>
      <c r="I381" s="19"/>
      <c r="J381" s="85"/>
      <c r="K381" s="19"/>
      <c r="L381" s="19"/>
      <c r="M381" s="19"/>
      <c r="N381" s="19"/>
      <c r="O381" s="19"/>
      <c r="P381" s="19"/>
      <c r="Q381" s="19"/>
      <c r="R381" s="19"/>
      <c r="S381" s="19"/>
      <c r="T381" s="19"/>
      <c r="U381" s="19"/>
      <c r="V381" s="19"/>
      <c r="W381" s="19"/>
      <c r="X381" s="19"/>
      <c r="Y381" s="19"/>
      <c r="Z381" s="19"/>
      <c r="AA381" s="19"/>
      <c r="AB381" s="19"/>
    </row>
    <row r="382" spans="1:28" ht="15.75" customHeight="1">
      <c r="A382" s="19"/>
      <c r="B382" s="19"/>
      <c r="C382" s="19"/>
      <c r="D382" s="19"/>
      <c r="E382" s="19"/>
      <c r="F382" s="19"/>
      <c r="G382" s="19"/>
      <c r="H382" s="19"/>
      <c r="I382" s="19"/>
      <c r="J382" s="85"/>
      <c r="K382" s="19"/>
      <c r="L382" s="19"/>
      <c r="M382" s="19"/>
      <c r="N382" s="19"/>
      <c r="O382" s="19"/>
      <c r="P382" s="19"/>
      <c r="Q382" s="19"/>
      <c r="R382" s="19"/>
      <c r="S382" s="19"/>
      <c r="T382" s="19"/>
      <c r="U382" s="19"/>
      <c r="V382" s="19"/>
      <c r="W382" s="19"/>
      <c r="X382" s="19"/>
      <c r="Y382" s="19"/>
      <c r="Z382" s="19"/>
      <c r="AA382" s="19"/>
      <c r="AB382" s="19"/>
    </row>
    <row r="383" spans="1:28" ht="15.75" customHeight="1">
      <c r="A383" s="19"/>
      <c r="B383" s="19"/>
      <c r="C383" s="19"/>
      <c r="D383" s="19"/>
      <c r="E383" s="19"/>
      <c r="F383" s="19"/>
      <c r="G383" s="19"/>
      <c r="H383" s="19"/>
      <c r="I383" s="19"/>
      <c r="J383" s="85"/>
      <c r="K383" s="19"/>
      <c r="L383" s="19"/>
      <c r="M383" s="19"/>
      <c r="N383" s="19"/>
      <c r="O383" s="19"/>
      <c r="P383" s="19"/>
      <c r="Q383" s="19"/>
      <c r="R383" s="19"/>
      <c r="S383" s="19"/>
      <c r="T383" s="19"/>
      <c r="U383" s="19"/>
      <c r="V383" s="19"/>
      <c r="W383" s="19"/>
      <c r="X383" s="19"/>
      <c r="Y383" s="19"/>
      <c r="Z383" s="19"/>
      <c r="AA383" s="19"/>
      <c r="AB383" s="19"/>
    </row>
    <row r="384" spans="1:28" ht="15.75" customHeight="1">
      <c r="A384" s="19"/>
      <c r="B384" s="19"/>
      <c r="C384" s="19"/>
      <c r="D384" s="19"/>
      <c r="E384" s="19"/>
      <c r="F384" s="19"/>
      <c r="G384" s="19"/>
      <c r="H384" s="19"/>
      <c r="I384" s="19"/>
      <c r="J384" s="85"/>
      <c r="K384" s="19"/>
      <c r="L384" s="19"/>
      <c r="M384" s="19"/>
      <c r="N384" s="19"/>
      <c r="O384" s="19"/>
      <c r="P384" s="19"/>
      <c r="Q384" s="19"/>
      <c r="R384" s="19"/>
      <c r="S384" s="19"/>
      <c r="T384" s="19"/>
      <c r="U384" s="19"/>
      <c r="V384" s="19"/>
      <c r="W384" s="19"/>
      <c r="X384" s="19"/>
      <c r="Y384" s="19"/>
      <c r="Z384" s="19"/>
      <c r="AA384" s="19"/>
      <c r="AB384" s="19"/>
    </row>
    <row r="385" spans="1:28" ht="15.75" customHeight="1">
      <c r="A385" s="19"/>
      <c r="B385" s="19"/>
      <c r="C385" s="19"/>
      <c r="D385" s="19"/>
      <c r="E385" s="19"/>
      <c r="F385" s="19"/>
      <c r="G385" s="19"/>
      <c r="H385" s="19"/>
      <c r="I385" s="19"/>
      <c r="J385" s="85"/>
      <c r="K385" s="19"/>
      <c r="L385" s="19"/>
      <c r="M385" s="19"/>
      <c r="N385" s="19"/>
      <c r="O385" s="19"/>
      <c r="P385" s="19"/>
      <c r="Q385" s="19"/>
      <c r="R385" s="19"/>
      <c r="S385" s="19"/>
      <c r="T385" s="19"/>
      <c r="U385" s="19"/>
      <c r="V385" s="19"/>
      <c r="W385" s="19"/>
      <c r="X385" s="19"/>
      <c r="Y385" s="19"/>
      <c r="Z385" s="19"/>
      <c r="AA385" s="19"/>
      <c r="AB385" s="19"/>
    </row>
    <row r="386" spans="1:28" ht="15.75" customHeight="1">
      <c r="A386" s="19"/>
      <c r="B386" s="19"/>
      <c r="C386" s="19"/>
      <c r="D386" s="19"/>
      <c r="E386" s="19"/>
      <c r="F386" s="19"/>
      <c r="G386" s="19"/>
      <c r="H386" s="19"/>
      <c r="I386" s="19"/>
      <c r="J386" s="85"/>
      <c r="K386" s="19"/>
      <c r="L386" s="19"/>
      <c r="M386" s="19"/>
      <c r="N386" s="19"/>
      <c r="O386" s="19"/>
      <c r="P386" s="19"/>
      <c r="Q386" s="19"/>
      <c r="R386" s="19"/>
      <c r="S386" s="19"/>
      <c r="T386" s="19"/>
      <c r="U386" s="19"/>
      <c r="V386" s="19"/>
      <c r="W386" s="19"/>
      <c r="X386" s="19"/>
      <c r="Y386" s="19"/>
      <c r="Z386" s="19"/>
      <c r="AA386" s="19"/>
      <c r="AB386" s="19"/>
    </row>
    <row r="387" spans="1:28" ht="15.75" customHeight="1">
      <c r="A387" s="19"/>
      <c r="B387" s="19"/>
      <c r="C387" s="19"/>
      <c r="D387" s="19"/>
      <c r="E387" s="19"/>
      <c r="F387" s="19"/>
      <c r="G387" s="19"/>
      <c r="H387" s="19"/>
      <c r="I387" s="19"/>
      <c r="J387" s="85"/>
      <c r="K387" s="19"/>
      <c r="L387" s="19"/>
      <c r="M387" s="19"/>
      <c r="N387" s="19"/>
      <c r="O387" s="19"/>
      <c r="P387" s="19"/>
      <c r="Q387" s="19"/>
      <c r="R387" s="19"/>
      <c r="S387" s="19"/>
      <c r="T387" s="19"/>
      <c r="U387" s="19"/>
      <c r="V387" s="19"/>
      <c r="W387" s="19"/>
      <c r="X387" s="19"/>
      <c r="Y387" s="19"/>
      <c r="Z387" s="19"/>
      <c r="AA387" s="19"/>
      <c r="AB387" s="19"/>
    </row>
    <row r="388" spans="1:28" ht="15.75" customHeight="1">
      <c r="A388" s="19"/>
      <c r="B388" s="19"/>
      <c r="C388" s="19"/>
      <c r="D388" s="19"/>
      <c r="E388" s="19"/>
      <c r="F388" s="19"/>
      <c r="G388" s="19"/>
      <c r="H388" s="19"/>
      <c r="I388" s="19"/>
      <c r="J388" s="85"/>
      <c r="K388" s="19"/>
      <c r="L388" s="19"/>
      <c r="M388" s="19"/>
      <c r="N388" s="19"/>
      <c r="O388" s="19"/>
      <c r="P388" s="19"/>
      <c r="Q388" s="19"/>
      <c r="R388" s="19"/>
      <c r="S388" s="19"/>
      <c r="T388" s="19"/>
      <c r="U388" s="19"/>
      <c r="V388" s="19"/>
      <c r="W388" s="19"/>
      <c r="X388" s="19"/>
      <c r="Y388" s="19"/>
      <c r="Z388" s="19"/>
      <c r="AA388" s="19"/>
      <c r="AB388" s="19"/>
    </row>
    <row r="389" spans="1:28" ht="15.75" customHeight="1">
      <c r="A389" s="19"/>
      <c r="B389" s="19"/>
      <c r="C389" s="19"/>
      <c r="D389" s="19"/>
      <c r="E389" s="19"/>
      <c r="F389" s="19"/>
      <c r="G389" s="19"/>
      <c r="H389" s="19"/>
      <c r="I389" s="19"/>
      <c r="J389" s="85"/>
      <c r="K389" s="19"/>
      <c r="L389" s="19"/>
      <c r="M389" s="19"/>
      <c r="N389" s="19"/>
      <c r="O389" s="19"/>
      <c r="P389" s="19"/>
      <c r="Q389" s="19"/>
      <c r="R389" s="19"/>
      <c r="S389" s="19"/>
      <c r="T389" s="19"/>
      <c r="U389" s="19"/>
      <c r="V389" s="19"/>
      <c r="W389" s="19"/>
      <c r="X389" s="19"/>
      <c r="Y389" s="19"/>
      <c r="Z389" s="19"/>
      <c r="AA389" s="19"/>
      <c r="AB389" s="19"/>
    </row>
    <row r="390" spans="1:28" ht="15.75" customHeight="1">
      <c r="A390" s="19"/>
      <c r="B390" s="19"/>
      <c r="C390" s="19"/>
      <c r="D390" s="19"/>
      <c r="E390" s="19"/>
      <c r="F390" s="19"/>
      <c r="G390" s="19"/>
      <c r="H390" s="19"/>
      <c r="I390" s="19"/>
      <c r="J390" s="85"/>
      <c r="K390" s="19"/>
      <c r="L390" s="19"/>
      <c r="M390" s="19"/>
      <c r="N390" s="19"/>
      <c r="O390" s="19"/>
      <c r="P390" s="19"/>
      <c r="Q390" s="19"/>
      <c r="R390" s="19"/>
      <c r="S390" s="19"/>
      <c r="T390" s="19"/>
      <c r="U390" s="19"/>
      <c r="V390" s="19"/>
      <c r="W390" s="19"/>
      <c r="X390" s="19"/>
      <c r="Y390" s="19"/>
      <c r="Z390" s="19"/>
      <c r="AA390" s="19"/>
      <c r="AB390" s="19"/>
    </row>
    <row r="391" spans="1:28" ht="15.75" customHeight="1">
      <c r="A391" s="19"/>
      <c r="B391" s="19"/>
      <c r="C391" s="19"/>
      <c r="D391" s="19"/>
      <c r="E391" s="19"/>
      <c r="F391" s="19"/>
      <c r="G391" s="19"/>
      <c r="H391" s="19"/>
      <c r="I391" s="19"/>
      <c r="J391" s="85"/>
      <c r="K391" s="19"/>
      <c r="L391" s="19"/>
      <c r="M391" s="19"/>
      <c r="N391" s="19"/>
      <c r="O391" s="19"/>
      <c r="P391" s="19"/>
      <c r="Q391" s="19"/>
      <c r="R391" s="19"/>
      <c r="S391" s="19"/>
      <c r="T391" s="19"/>
      <c r="U391" s="19"/>
      <c r="V391" s="19"/>
      <c r="W391" s="19"/>
      <c r="X391" s="19"/>
      <c r="Y391" s="19"/>
      <c r="Z391" s="19"/>
      <c r="AA391" s="19"/>
      <c r="AB391" s="19"/>
    </row>
    <row r="392" spans="1:28" ht="15.75" customHeight="1">
      <c r="A392" s="19"/>
      <c r="B392" s="19"/>
      <c r="C392" s="19"/>
      <c r="D392" s="19"/>
      <c r="E392" s="19"/>
      <c r="F392" s="19"/>
      <c r="G392" s="19"/>
      <c r="H392" s="19"/>
      <c r="I392" s="19"/>
      <c r="J392" s="85"/>
      <c r="K392" s="19"/>
      <c r="L392" s="19"/>
      <c r="M392" s="19"/>
      <c r="N392" s="19"/>
      <c r="O392" s="19"/>
      <c r="P392" s="19"/>
      <c r="Q392" s="19"/>
      <c r="R392" s="19"/>
      <c r="S392" s="19"/>
      <c r="T392" s="19"/>
      <c r="U392" s="19"/>
      <c r="V392" s="19"/>
      <c r="W392" s="19"/>
      <c r="X392" s="19"/>
      <c r="Y392" s="19"/>
      <c r="Z392" s="19"/>
      <c r="AA392" s="19"/>
      <c r="AB392" s="19"/>
    </row>
    <row r="393" spans="1:28" ht="15.75" customHeight="1">
      <c r="A393" s="19"/>
      <c r="B393" s="19"/>
      <c r="C393" s="19"/>
      <c r="D393" s="19"/>
      <c r="E393" s="19"/>
      <c r="F393" s="19"/>
      <c r="G393" s="19"/>
      <c r="H393" s="19"/>
      <c r="I393" s="19"/>
      <c r="J393" s="85"/>
      <c r="K393" s="19"/>
      <c r="L393" s="19"/>
      <c r="M393" s="19"/>
      <c r="N393" s="19"/>
      <c r="O393" s="19"/>
      <c r="P393" s="19"/>
      <c r="Q393" s="19"/>
      <c r="R393" s="19"/>
      <c r="S393" s="19"/>
      <c r="T393" s="19"/>
      <c r="U393" s="19"/>
      <c r="V393" s="19"/>
      <c r="W393" s="19"/>
      <c r="X393" s="19"/>
      <c r="Y393" s="19"/>
      <c r="Z393" s="19"/>
      <c r="AA393" s="19"/>
      <c r="AB393" s="19"/>
    </row>
    <row r="394" spans="1:28" ht="15.75" customHeight="1">
      <c r="A394" s="19"/>
      <c r="B394" s="19"/>
      <c r="C394" s="19"/>
      <c r="D394" s="19"/>
      <c r="E394" s="19"/>
      <c r="F394" s="19"/>
      <c r="G394" s="19"/>
      <c r="H394" s="19"/>
      <c r="I394" s="19"/>
      <c r="J394" s="85"/>
      <c r="K394" s="19"/>
      <c r="L394" s="19"/>
      <c r="M394" s="19"/>
      <c r="N394" s="19"/>
      <c r="O394" s="19"/>
      <c r="P394" s="19"/>
      <c r="Q394" s="19"/>
      <c r="R394" s="19"/>
      <c r="S394" s="19"/>
      <c r="T394" s="19"/>
      <c r="U394" s="19"/>
      <c r="V394" s="19"/>
      <c r="W394" s="19"/>
      <c r="X394" s="19"/>
      <c r="Y394" s="19"/>
      <c r="Z394" s="19"/>
      <c r="AA394" s="19"/>
      <c r="AB394" s="19"/>
    </row>
    <row r="395" spans="1:28" ht="15.75" customHeight="1">
      <c r="A395" s="19"/>
      <c r="B395" s="19"/>
      <c r="C395" s="19"/>
      <c r="D395" s="19"/>
      <c r="E395" s="19"/>
      <c r="F395" s="19"/>
      <c r="G395" s="19"/>
      <c r="H395" s="19"/>
      <c r="I395" s="19"/>
      <c r="J395" s="85"/>
      <c r="K395" s="19"/>
      <c r="L395" s="19"/>
      <c r="M395" s="19"/>
      <c r="N395" s="19"/>
      <c r="O395" s="19"/>
      <c r="P395" s="19"/>
      <c r="Q395" s="19"/>
      <c r="R395" s="19"/>
      <c r="S395" s="19"/>
      <c r="T395" s="19"/>
      <c r="U395" s="19"/>
      <c r="V395" s="19"/>
      <c r="W395" s="19"/>
      <c r="X395" s="19"/>
      <c r="Y395" s="19"/>
      <c r="Z395" s="19"/>
      <c r="AA395" s="19"/>
      <c r="AB395" s="19"/>
    </row>
    <row r="396" spans="1:28" ht="15.75" customHeight="1">
      <c r="A396" s="19"/>
      <c r="B396" s="19"/>
      <c r="C396" s="19"/>
      <c r="D396" s="19"/>
      <c r="E396" s="19"/>
      <c r="F396" s="19"/>
      <c r="G396" s="19"/>
      <c r="H396" s="19"/>
      <c r="I396" s="19"/>
      <c r="J396" s="85"/>
      <c r="K396" s="19"/>
      <c r="L396" s="19"/>
      <c r="M396" s="19"/>
      <c r="N396" s="19"/>
      <c r="O396" s="19"/>
      <c r="P396" s="19"/>
      <c r="Q396" s="19"/>
      <c r="R396" s="19"/>
      <c r="S396" s="19"/>
      <c r="T396" s="19"/>
      <c r="U396" s="19"/>
      <c r="V396" s="19"/>
      <c r="W396" s="19"/>
      <c r="X396" s="19"/>
      <c r="Y396" s="19"/>
      <c r="Z396" s="19"/>
      <c r="AA396" s="19"/>
      <c r="AB396" s="19"/>
    </row>
    <row r="397" spans="1:28" ht="15.75" customHeight="1">
      <c r="A397" s="19"/>
      <c r="B397" s="19"/>
      <c r="C397" s="19"/>
      <c r="D397" s="19"/>
      <c r="E397" s="19"/>
      <c r="F397" s="19"/>
      <c r="G397" s="19"/>
      <c r="H397" s="19"/>
      <c r="I397" s="19"/>
      <c r="J397" s="85"/>
      <c r="K397" s="19"/>
      <c r="L397" s="19"/>
      <c r="M397" s="19"/>
      <c r="N397" s="19"/>
      <c r="O397" s="19"/>
      <c r="P397" s="19"/>
      <c r="Q397" s="19"/>
      <c r="R397" s="19"/>
      <c r="S397" s="19"/>
      <c r="T397" s="19"/>
      <c r="U397" s="19"/>
      <c r="V397" s="19"/>
      <c r="W397" s="19"/>
      <c r="X397" s="19"/>
      <c r="Y397" s="19"/>
      <c r="Z397" s="19"/>
      <c r="AA397" s="19"/>
      <c r="AB397" s="19"/>
    </row>
    <row r="398" spans="1:28" ht="15.75" customHeight="1">
      <c r="A398" s="19"/>
      <c r="B398" s="19"/>
      <c r="C398" s="19"/>
      <c r="D398" s="19"/>
      <c r="E398" s="19"/>
      <c r="F398" s="19"/>
      <c r="G398" s="19"/>
      <c r="H398" s="19"/>
      <c r="I398" s="19"/>
      <c r="J398" s="85"/>
      <c r="K398" s="19"/>
      <c r="L398" s="19"/>
      <c r="M398" s="19"/>
      <c r="N398" s="19"/>
      <c r="O398" s="19"/>
      <c r="P398" s="19"/>
      <c r="Q398" s="19"/>
      <c r="R398" s="19"/>
      <c r="S398" s="19"/>
      <c r="T398" s="19"/>
      <c r="U398" s="19"/>
      <c r="V398" s="19"/>
      <c r="W398" s="19"/>
      <c r="X398" s="19"/>
      <c r="Y398" s="19"/>
      <c r="Z398" s="19"/>
      <c r="AA398" s="19"/>
      <c r="AB398" s="19"/>
    </row>
    <row r="399" spans="1:28" ht="15.75" customHeight="1">
      <c r="A399" s="19"/>
      <c r="B399" s="19"/>
      <c r="C399" s="19"/>
      <c r="D399" s="19"/>
      <c r="E399" s="19"/>
      <c r="F399" s="19"/>
      <c r="G399" s="19"/>
      <c r="H399" s="19"/>
      <c r="I399" s="19"/>
      <c r="J399" s="85"/>
      <c r="K399" s="19"/>
      <c r="L399" s="19"/>
      <c r="M399" s="19"/>
      <c r="N399" s="19"/>
      <c r="O399" s="19"/>
      <c r="P399" s="19"/>
      <c r="Q399" s="19"/>
      <c r="R399" s="19"/>
      <c r="S399" s="19"/>
      <c r="T399" s="19"/>
      <c r="U399" s="19"/>
      <c r="V399" s="19"/>
      <c r="W399" s="19"/>
      <c r="X399" s="19"/>
      <c r="Y399" s="19"/>
      <c r="Z399" s="19"/>
      <c r="AA399" s="19"/>
      <c r="AB399" s="19"/>
    </row>
    <row r="400" spans="1:28" ht="15.75" customHeight="1">
      <c r="A400" s="19"/>
      <c r="B400" s="19"/>
      <c r="C400" s="19"/>
      <c r="D400" s="19"/>
      <c r="E400" s="19"/>
      <c r="F400" s="19"/>
      <c r="G400" s="19"/>
      <c r="H400" s="19"/>
      <c r="I400" s="19"/>
      <c r="J400" s="85"/>
      <c r="K400" s="19"/>
      <c r="L400" s="19"/>
      <c r="M400" s="19"/>
      <c r="N400" s="19"/>
      <c r="O400" s="19"/>
      <c r="P400" s="19"/>
      <c r="Q400" s="19"/>
      <c r="R400" s="19"/>
      <c r="S400" s="19"/>
      <c r="T400" s="19"/>
      <c r="U400" s="19"/>
      <c r="V400" s="19"/>
      <c r="W400" s="19"/>
      <c r="X400" s="19"/>
      <c r="Y400" s="19"/>
      <c r="Z400" s="19"/>
      <c r="AA400" s="19"/>
      <c r="AB400" s="19"/>
    </row>
    <row r="401" spans="1:28" ht="15.75" customHeight="1">
      <c r="A401" s="19"/>
      <c r="B401" s="19"/>
      <c r="C401" s="19"/>
      <c r="D401" s="19"/>
      <c r="E401" s="19"/>
      <c r="F401" s="19"/>
      <c r="G401" s="19"/>
      <c r="H401" s="19"/>
      <c r="I401" s="19"/>
      <c r="J401" s="85"/>
      <c r="K401" s="19"/>
      <c r="L401" s="19"/>
      <c r="M401" s="19"/>
      <c r="N401" s="19"/>
      <c r="O401" s="19"/>
      <c r="P401" s="19"/>
      <c r="Q401" s="19"/>
      <c r="R401" s="19"/>
      <c r="S401" s="19"/>
      <c r="T401" s="19"/>
      <c r="U401" s="19"/>
      <c r="V401" s="19"/>
      <c r="W401" s="19"/>
      <c r="X401" s="19"/>
      <c r="Y401" s="19"/>
      <c r="Z401" s="19"/>
      <c r="AA401" s="19"/>
      <c r="AB401" s="19"/>
    </row>
    <row r="402" spans="1:28" ht="15.75" customHeight="1">
      <c r="A402" s="19"/>
      <c r="B402" s="19"/>
      <c r="C402" s="19"/>
      <c r="D402" s="19"/>
      <c r="E402" s="19"/>
      <c r="F402" s="19"/>
      <c r="G402" s="19"/>
      <c r="H402" s="19"/>
      <c r="I402" s="19"/>
      <c r="J402" s="85"/>
      <c r="K402" s="19"/>
      <c r="L402" s="19"/>
      <c r="M402" s="19"/>
      <c r="N402" s="19"/>
      <c r="O402" s="19"/>
      <c r="P402" s="19"/>
      <c r="Q402" s="19"/>
      <c r="R402" s="19"/>
      <c r="S402" s="19"/>
      <c r="T402" s="19"/>
      <c r="U402" s="19"/>
      <c r="V402" s="19"/>
      <c r="W402" s="19"/>
      <c r="X402" s="19"/>
      <c r="Y402" s="19"/>
      <c r="Z402" s="19"/>
      <c r="AA402" s="19"/>
      <c r="AB402" s="19"/>
    </row>
    <row r="403" spans="1:28" ht="15.75" customHeight="1">
      <c r="A403" s="19"/>
      <c r="B403" s="19"/>
      <c r="C403" s="19"/>
      <c r="D403" s="19"/>
      <c r="E403" s="19"/>
      <c r="F403" s="19"/>
      <c r="G403" s="19"/>
      <c r="H403" s="19"/>
      <c r="I403" s="19"/>
      <c r="J403" s="85"/>
      <c r="K403" s="19"/>
      <c r="L403" s="19"/>
      <c r="M403" s="19"/>
      <c r="N403" s="19"/>
      <c r="O403" s="19"/>
      <c r="P403" s="19"/>
      <c r="Q403" s="19"/>
      <c r="R403" s="19"/>
      <c r="S403" s="19"/>
      <c r="T403" s="19"/>
      <c r="U403" s="19"/>
      <c r="V403" s="19"/>
      <c r="W403" s="19"/>
      <c r="X403" s="19"/>
      <c r="Y403" s="19"/>
      <c r="Z403" s="19"/>
      <c r="AA403" s="19"/>
      <c r="AB403" s="19"/>
    </row>
    <row r="404" spans="1:28" ht="15.75" customHeight="1">
      <c r="A404" s="19"/>
      <c r="B404" s="19"/>
      <c r="C404" s="19"/>
      <c r="D404" s="19"/>
      <c r="E404" s="19"/>
      <c r="F404" s="19"/>
      <c r="G404" s="19"/>
      <c r="H404" s="19"/>
      <c r="I404" s="19"/>
      <c r="J404" s="85"/>
      <c r="K404" s="19"/>
      <c r="L404" s="19"/>
      <c r="M404" s="19"/>
      <c r="N404" s="19"/>
      <c r="O404" s="19"/>
      <c r="P404" s="19"/>
      <c r="Q404" s="19"/>
      <c r="R404" s="19"/>
      <c r="S404" s="19"/>
      <c r="T404" s="19"/>
      <c r="U404" s="19"/>
      <c r="V404" s="19"/>
      <c r="W404" s="19"/>
      <c r="X404" s="19"/>
      <c r="Y404" s="19"/>
      <c r="Z404" s="19"/>
      <c r="AA404" s="19"/>
      <c r="AB404" s="19"/>
    </row>
    <row r="405" spans="1:28" ht="15.75" customHeight="1">
      <c r="A405" s="19"/>
      <c r="B405" s="19"/>
      <c r="C405" s="19"/>
      <c r="D405" s="19"/>
      <c r="E405" s="19"/>
      <c r="F405" s="19"/>
      <c r="G405" s="19"/>
      <c r="H405" s="19"/>
      <c r="I405" s="19"/>
      <c r="J405" s="85"/>
      <c r="K405" s="19"/>
      <c r="L405" s="19"/>
      <c r="M405" s="19"/>
      <c r="N405" s="19"/>
      <c r="O405" s="19"/>
      <c r="P405" s="19"/>
      <c r="Q405" s="19"/>
      <c r="R405" s="19"/>
      <c r="S405" s="19"/>
      <c r="T405" s="19"/>
      <c r="U405" s="19"/>
      <c r="V405" s="19"/>
      <c r="W405" s="19"/>
      <c r="X405" s="19"/>
      <c r="Y405" s="19"/>
      <c r="Z405" s="19"/>
      <c r="AA405" s="19"/>
      <c r="AB405" s="19"/>
    </row>
    <row r="406" spans="1:28" ht="15.75" customHeight="1">
      <c r="A406" s="19"/>
      <c r="B406" s="19"/>
      <c r="C406" s="19"/>
      <c r="D406" s="19"/>
      <c r="E406" s="19"/>
      <c r="F406" s="19"/>
      <c r="G406" s="19"/>
      <c r="H406" s="19"/>
      <c r="I406" s="19"/>
      <c r="J406" s="85"/>
      <c r="K406" s="19"/>
      <c r="L406" s="19"/>
      <c r="M406" s="19"/>
      <c r="N406" s="19"/>
      <c r="O406" s="19"/>
      <c r="P406" s="19"/>
      <c r="Q406" s="19"/>
      <c r="R406" s="19"/>
      <c r="S406" s="19"/>
      <c r="T406" s="19"/>
      <c r="U406" s="19"/>
      <c r="V406" s="19"/>
      <c r="W406" s="19"/>
      <c r="X406" s="19"/>
      <c r="Y406" s="19"/>
      <c r="Z406" s="19"/>
      <c r="AA406" s="19"/>
      <c r="AB406" s="19"/>
    </row>
    <row r="407" spans="1:28" ht="15.75" customHeight="1">
      <c r="A407" s="19"/>
      <c r="B407" s="19"/>
      <c r="C407" s="19"/>
      <c r="D407" s="19"/>
      <c r="E407" s="19"/>
      <c r="F407" s="19"/>
      <c r="G407" s="19"/>
      <c r="H407" s="19"/>
      <c r="I407" s="19"/>
      <c r="J407" s="85"/>
      <c r="K407" s="19"/>
      <c r="L407" s="19"/>
      <c r="M407" s="19"/>
      <c r="N407" s="19"/>
      <c r="O407" s="19"/>
      <c r="P407" s="19"/>
      <c r="Q407" s="19"/>
      <c r="R407" s="19"/>
      <c r="S407" s="19"/>
      <c r="T407" s="19"/>
      <c r="U407" s="19"/>
      <c r="V407" s="19"/>
      <c r="W407" s="19"/>
      <c r="X407" s="19"/>
      <c r="Y407" s="19"/>
      <c r="Z407" s="19"/>
      <c r="AA407" s="19"/>
      <c r="AB407" s="19"/>
    </row>
    <row r="408" spans="1:28" ht="15.75" customHeight="1">
      <c r="A408" s="19"/>
      <c r="B408" s="19"/>
      <c r="C408" s="19"/>
      <c r="D408" s="19"/>
      <c r="E408" s="19"/>
      <c r="F408" s="19"/>
      <c r="G408" s="19"/>
      <c r="H408" s="19"/>
      <c r="I408" s="19"/>
      <c r="J408" s="85"/>
      <c r="K408" s="19"/>
      <c r="L408" s="19"/>
      <c r="M408" s="19"/>
      <c r="N408" s="19"/>
      <c r="O408" s="19"/>
      <c r="P408" s="19"/>
      <c r="Q408" s="19"/>
      <c r="R408" s="19"/>
      <c r="S408" s="19"/>
      <c r="T408" s="19"/>
      <c r="U408" s="19"/>
      <c r="V408" s="19"/>
      <c r="W408" s="19"/>
      <c r="X408" s="19"/>
      <c r="Y408" s="19"/>
      <c r="Z408" s="19"/>
      <c r="AA408" s="19"/>
      <c r="AB408" s="19"/>
    </row>
    <row r="409" spans="1:28" ht="15.75" customHeight="1">
      <c r="A409" s="19"/>
      <c r="B409" s="19"/>
      <c r="C409" s="19"/>
      <c r="D409" s="19"/>
      <c r="E409" s="19"/>
      <c r="F409" s="19"/>
      <c r="G409" s="19"/>
      <c r="H409" s="19"/>
      <c r="I409" s="19"/>
      <c r="J409" s="85"/>
      <c r="K409" s="19"/>
      <c r="L409" s="19"/>
      <c r="M409" s="19"/>
      <c r="N409" s="19"/>
      <c r="O409" s="19"/>
      <c r="P409" s="19"/>
      <c r="Q409" s="19"/>
      <c r="R409" s="19"/>
      <c r="S409" s="19"/>
      <c r="T409" s="19"/>
      <c r="U409" s="19"/>
      <c r="V409" s="19"/>
      <c r="W409" s="19"/>
      <c r="X409" s="19"/>
      <c r="Y409" s="19"/>
      <c r="Z409" s="19"/>
      <c r="AA409" s="19"/>
      <c r="AB409" s="19"/>
    </row>
    <row r="410" spans="1:28" ht="15.75" customHeight="1">
      <c r="A410" s="19"/>
      <c r="B410" s="19"/>
      <c r="C410" s="19"/>
      <c r="D410" s="19"/>
      <c r="E410" s="19"/>
      <c r="F410" s="19"/>
      <c r="G410" s="19"/>
      <c r="H410" s="19"/>
      <c r="I410" s="19"/>
      <c r="J410" s="85"/>
      <c r="K410" s="19"/>
      <c r="L410" s="19"/>
      <c r="M410" s="19"/>
      <c r="N410" s="19"/>
      <c r="O410" s="19"/>
      <c r="P410" s="19"/>
      <c r="Q410" s="19"/>
      <c r="R410" s="19"/>
      <c r="S410" s="19"/>
      <c r="T410" s="19"/>
      <c r="U410" s="19"/>
      <c r="V410" s="19"/>
      <c r="W410" s="19"/>
      <c r="X410" s="19"/>
      <c r="Y410" s="19"/>
      <c r="Z410" s="19"/>
      <c r="AA410" s="19"/>
      <c r="AB410" s="19"/>
    </row>
    <row r="411" spans="1:28" ht="15.75" customHeight="1">
      <c r="A411" s="19"/>
      <c r="B411" s="19"/>
      <c r="C411" s="19"/>
      <c r="D411" s="19"/>
      <c r="E411" s="19"/>
      <c r="F411" s="19"/>
      <c r="G411" s="19"/>
      <c r="H411" s="19"/>
      <c r="I411" s="19"/>
      <c r="J411" s="85"/>
      <c r="K411" s="19"/>
      <c r="L411" s="19"/>
      <c r="M411" s="19"/>
      <c r="N411" s="19"/>
      <c r="O411" s="19"/>
      <c r="P411" s="19"/>
      <c r="Q411" s="19"/>
      <c r="R411" s="19"/>
      <c r="S411" s="19"/>
      <c r="T411" s="19"/>
      <c r="U411" s="19"/>
      <c r="V411" s="19"/>
      <c r="W411" s="19"/>
      <c r="X411" s="19"/>
      <c r="Y411" s="19"/>
      <c r="Z411" s="19"/>
      <c r="AA411" s="19"/>
      <c r="AB411" s="19"/>
    </row>
    <row r="412" spans="1:28" ht="15.75" customHeight="1">
      <c r="A412" s="19"/>
      <c r="B412" s="19"/>
      <c r="C412" s="19"/>
      <c r="D412" s="19"/>
      <c r="E412" s="19"/>
      <c r="F412" s="19"/>
      <c r="G412" s="19"/>
      <c r="H412" s="19"/>
      <c r="I412" s="19"/>
      <c r="J412" s="85"/>
      <c r="K412" s="19"/>
      <c r="L412" s="19"/>
      <c r="M412" s="19"/>
      <c r="N412" s="19"/>
      <c r="O412" s="19"/>
      <c r="P412" s="19"/>
      <c r="Q412" s="19"/>
      <c r="R412" s="19"/>
      <c r="S412" s="19"/>
      <c r="T412" s="19"/>
      <c r="U412" s="19"/>
      <c r="V412" s="19"/>
      <c r="W412" s="19"/>
      <c r="X412" s="19"/>
      <c r="Y412" s="19"/>
      <c r="Z412" s="19"/>
      <c r="AA412" s="19"/>
      <c r="AB412" s="19"/>
    </row>
    <row r="413" spans="1:28" ht="15.75" customHeight="1">
      <c r="A413" s="19"/>
      <c r="B413" s="19"/>
      <c r="C413" s="19"/>
      <c r="D413" s="19"/>
      <c r="E413" s="19"/>
      <c r="F413" s="19"/>
      <c r="G413" s="19"/>
      <c r="H413" s="19"/>
      <c r="I413" s="19"/>
      <c r="J413" s="85"/>
      <c r="K413" s="19"/>
      <c r="L413" s="19"/>
      <c r="M413" s="19"/>
      <c r="N413" s="19"/>
      <c r="O413" s="19"/>
      <c r="P413" s="19"/>
      <c r="Q413" s="19"/>
      <c r="R413" s="19"/>
      <c r="S413" s="19"/>
      <c r="T413" s="19"/>
      <c r="U413" s="19"/>
      <c r="V413" s="19"/>
      <c r="W413" s="19"/>
      <c r="X413" s="19"/>
      <c r="Y413" s="19"/>
      <c r="Z413" s="19"/>
      <c r="AA413" s="19"/>
      <c r="AB413" s="19"/>
    </row>
    <row r="414" spans="1:28" ht="15.75" customHeight="1">
      <c r="A414" s="19"/>
      <c r="B414" s="19"/>
      <c r="C414" s="19"/>
      <c r="D414" s="19"/>
      <c r="E414" s="19"/>
      <c r="F414" s="19"/>
      <c r="G414" s="19"/>
      <c r="H414" s="19"/>
      <c r="I414" s="19"/>
      <c r="J414" s="85"/>
      <c r="K414" s="19"/>
      <c r="L414" s="19"/>
      <c r="M414" s="19"/>
      <c r="N414" s="19"/>
      <c r="O414" s="19"/>
      <c r="P414" s="19"/>
      <c r="Q414" s="19"/>
      <c r="R414" s="19"/>
      <c r="S414" s="19"/>
      <c r="T414" s="19"/>
      <c r="U414" s="19"/>
      <c r="V414" s="19"/>
      <c r="W414" s="19"/>
      <c r="X414" s="19"/>
      <c r="Y414" s="19"/>
      <c r="Z414" s="19"/>
      <c r="AA414" s="19"/>
      <c r="AB414" s="19"/>
    </row>
    <row r="415" spans="1:28" ht="15.75" customHeight="1">
      <c r="A415" s="19"/>
      <c r="B415" s="19"/>
      <c r="C415" s="19"/>
      <c r="D415" s="19"/>
      <c r="E415" s="19"/>
      <c r="F415" s="19"/>
      <c r="G415" s="19"/>
      <c r="H415" s="19"/>
      <c r="I415" s="19"/>
      <c r="J415" s="85"/>
      <c r="K415" s="19"/>
      <c r="L415" s="19"/>
      <c r="M415" s="19"/>
      <c r="N415" s="19"/>
      <c r="O415" s="19"/>
      <c r="P415" s="19"/>
      <c r="Q415" s="19"/>
      <c r="R415" s="19"/>
      <c r="S415" s="19"/>
      <c r="T415" s="19"/>
      <c r="U415" s="19"/>
      <c r="V415" s="19"/>
      <c r="W415" s="19"/>
      <c r="X415" s="19"/>
      <c r="Y415" s="19"/>
      <c r="Z415" s="19"/>
      <c r="AA415" s="19"/>
      <c r="AB415" s="19"/>
    </row>
    <row r="416" spans="1:28" ht="15.75" customHeight="1">
      <c r="A416" s="19"/>
      <c r="B416" s="19"/>
      <c r="C416" s="19"/>
      <c r="D416" s="19"/>
      <c r="E416" s="19"/>
      <c r="F416" s="19"/>
      <c r="G416" s="19"/>
      <c r="H416" s="19"/>
      <c r="I416" s="19"/>
      <c r="J416" s="85"/>
      <c r="K416" s="19"/>
      <c r="L416" s="19"/>
      <c r="M416" s="19"/>
      <c r="N416" s="19"/>
      <c r="O416" s="19"/>
      <c r="P416" s="19"/>
      <c r="Q416" s="19"/>
      <c r="R416" s="19"/>
      <c r="S416" s="19"/>
      <c r="T416" s="19"/>
      <c r="U416" s="19"/>
      <c r="V416" s="19"/>
      <c r="W416" s="19"/>
      <c r="X416" s="19"/>
      <c r="Y416" s="19"/>
      <c r="Z416" s="19"/>
      <c r="AA416" s="19"/>
      <c r="AB416" s="19"/>
    </row>
    <row r="417" spans="1:28" ht="15.75" customHeight="1">
      <c r="A417" s="19"/>
      <c r="B417" s="19"/>
      <c r="C417" s="19"/>
      <c r="D417" s="19"/>
      <c r="E417" s="19"/>
      <c r="F417" s="19"/>
      <c r="G417" s="19"/>
      <c r="H417" s="19"/>
      <c r="I417" s="19"/>
      <c r="J417" s="85"/>
      <c r="K417" s="19"/>
      <c r="L417" s="19"/>
      <c r="M417" s="19"/>
      <c r="N417" s="19"/>
      <c r="O417" s="19"/>
      <c r="P417" s="19"/>
      <c r="Q417" s="19"/>
      <c r="R417" s="19"/>
      <c r="S417" s="19"/>
      <c r="T417" s="19"/>
      <c r="U417" s="19"/>
      <c r="V417" s="19"/>
      <c r="W417" s="19"/>
      <c r="X417" s="19"/>
      <c r="Y417" s="19"/>
      <c r="Z417" s="19"/>
      <c r="AA417" s="19"/>
      <c r="AB417" s="19"/>
    </row>
    <row r="418" spans="1:28" ht="15.75" customHeight="1">
      <c r="A418" s="19"/>
      <c r="B418" s="19"/>
      <c r="C418" s="19"/>
      <c r="D418" s="19"/>
      <c r="E418" s="19"/>
      <c r="F418" s="19"/>
      <c r="G418" s="19"/>
      <c r="H418" s="19"/>
      <c r="I418" s="19"/>
      <c r="J418" s="85"/>
      <c r="K418" s="19"/>
      <c r="L418" s="19"/>
      <c r="M418" s="19"/>
      <c r="N418" s="19"/>
      <c r="O418" s="19"/>
      <c r="P418" s="19"/>
      <c r="Q418" s="19"/>
      <c r="R418" s="19"/>
      <c r="S418" s="19"/>
      <c r="T418" s="19"/>
      <c r="U418" s="19"/>
      <c r="V418" s="19"/>
      <c r="W418" s="19"/>
      <c r="X418" s="19"/>
      <c r="Y418" s="19"/>
      <c r="Z418" s="19"/>
      <c r="AA418" s="19"/>
      <c r="AB418" s="19"/>
    </row>
    <row r="419" spans="1:28" ht="15.75" customHeight="1">
      <c r="A419" s="19"/>
      <c r="B419" s="19"/>
      <c r="C419" s="19"/>
      <c r="D419" s="19"/>
      <c r="E419" s="19"/>
      <c r="F419" s="19"/>
      <c r="G419" s="19"/>
      <c r="H419" s="19"/>
      <c r="I419" s="19"/>
      <c r="J419" s="85"/>
      <c r="K419" s="19"/>
      <c r="L419" s="19"/>
      <c r="M419" s="19"/>
      <c r="N419" s="19"/>
      <c r="O419" s="19"/>
      <c r="P419" s="19"/>
      <c r="Q419" s="19"/>
      <c r="R419" s="19"/>
      <c r="S419" s="19"/>
      <c r="T419" s="19"/>
      <c r="U419" s="19"/>
      <c r="V419" s="19"/>
      <c r="W419" s="19"/>
      <c r="X419" s="19"/>
      <c r="Y419" s="19"/>
      <c r="Z419" s="19"/>
      <c r="AA419" s="19"/>
      <c r="AB419" s="19"/>
    </row>
    <row r="420" spans="1:28" ht="15.75" customHeight="1">
      <c r="A420" s="19"/>
      <c r="B420" s="19"/>
      <c r="C420" s="19"/>
      <c r="D420" s="19"/>
      <c r="E420" s="19"/>
      <c r="F420" s="19"/>
      <c r="G420" s="19"/>
      <c r="H420" s="19"/>
      <c r="I420" s="19"/>
      <c r="J420" s="85"/>
      <c r="K420" s="19"/>
      <c r="L420" s="19"/>
      <c r="M420" s="19"/>
      <c r="N420" s="19"/>
      <c r="O420" s="19"/>
      <c r="P420" s="19"/>
      <c r="Q420" s="19"/>
      <c r="R420" s="19"/>
      <c r="S420" s="19"/>
      <c r="T420" s="19"/>
      <c r="U420" s="19"/>
      <c r="V420" s="19"/>
      <c r="W420" s="19"/>
      <c r="X420" s="19"/>
      <c r="Y420" s="19"/>
      <c r="Z420" s="19"/>
      <c r="AA420" s="19"/>
      <c r="AB420" s="19"/>
    </row>
    <row r="421" spans="1:28" ht="15.75" customHeight="1">
      <c r="A421" s="19"/>
      <c r="B421" s="19"/>
      <c r="C421" s="19"/>
      <c r="D421" s="19"/>
      <c r="E421" s="19"/>
      <c r="F421" s="19"/>
      <c r="G421" s="19"/>
      <c r="H421" s="19"/>
      <c r="I421" s="19"/>
      <c r="J421" s="85"/>
      <c r="K421" s="19"/>
      <c r="L421" s="19"/>
      <c r="M421" s="19"/>
      <c r="N421" s="19"/>
      <c r="O421" s="19"/>
      <c r="P421" s="19"/>
      <c r="Q421" s="19"/>
      <c r="R421" s="19"/>
      <c r="S421" s="19"/>
      <c r="T421" s="19"/>
      <c r="U421" s="19"/>
      <c r="V421" s="19"/>
      <c r="W421" s="19"/>
      <c r="X421" s="19"/>
      <c r="Y421" s="19"/>
      <c r="Z421" s="19"/>
      <c r="AA421" s="19"/>
      <c r="AB421" s="19"/>
    </row>
    <row r="422" spans="1:28" ht="15.75" customHeight="1">
      <c r="A422" s="19"/>
      <c r="B422" s="19"/>
      <c r="C422" s="19"/>
      <c r="D422" s="19"/>
      <c r="E422" s="19"/>
      <c r="F422" s="19"/>
      <c r="G422" s="19"/>
      <c r="H422" s="19"/>
      <c r="I422" s="19"/>
      <c r="J422" s="85"/>
      <c r="K422" s="19"/>
      <c r="L422" s="19"/>
      <c r="M422" s="19"/>
      <c r="N422" s="19"/>
      <c r="O422" s="19"/>
      <c r="P422" s="19"/>
      <c r="Q422" s="19"/>
      <c r="R422" s="19"/>
      <c r="S422" s="19"/>
      <c r="T422" s="19"/>
      <c r="U422" s="19"/>
      <c r="V422" s="19"/>
      <c r="W422" s="19"/>
      <c r="X422" s="19"/>
      <c r="Y422" s="19"/>
      <c r="Z422" s="19"/>
      <c r="AA422" s="19"/>
      <c r="AB422" s="19"/>
    </row>
    <row r="423" spans="1:28" ht="15.75" customHeight="1">
      <c r="A423" s="19"/>
      <c r="B423" s="19"/>
      <c r="C423" s="19"/>
      <c r="D423" s="19"/>
      <c r="E423" s="19"/>
      <c r="F423" s="19"/>
      <c r="G423" s="19"/>
      <c r="H423" s="19"/>
      <c r="I423" s="19"/>
      <c r="J423" s="85"/>
      <c r="K423" s="19"/>
      <c r="L423" s="19"/>
      <c r="M423" s="19"/>
      <c r="N423" s="19"/>
      <c r="O423" s="19"/>
      <c r="P423" s="19"/>
      <c r="Q423" s="19"/>
      <c r="R423" s="19"/>
      <c r="S423" s="19"/>
      <c r="T423" s="19"/>
      <c r="U423" s="19"/>
      <c r="V423" s="19"/>
      <c r="W423" s="19"/>
      <c r="X423" s="19"/>
      <c r="Y423" s="19"/>
      <c r="Z423" s="19"/>
      <c r="AA423" s="19"/>
      <c r="AB423" s="19"/>
    </row>
    <row r="424" spans="1:28" ht="15.75" customHeight="1">
      <c r="A424" s="19"/>
      <c r="B424" s="19"/>
      <c r="C424" s="19"/>
      <c r="D424" s="19"/>
      <c r="E424" s="19"/>
      <c r="F424" s="19"/>
      <c r="G424" s="19"/>
      <c r="H424" s="19"/>
      <c r="I424" s="19"/>
      <c r="J424" s="85"/>
      <c r="K424" s="19"/>
      <c r="L424" s="19"/>
      <c r="M424" s="19"/>
      <c r="N424" s="19"/>
      <c r="O424" s="19"/>
      <c r="P424" s="19"/>
      <c r="Q424" s="19"/>
      <c r="R424" s="19"/>
      <c r="S424" s="19"/>
      <c r="T424" s="19"/>
      <c r="U424" s="19"/>
      <c r="V424" s="19"/>
      <c r="W424" s="19"/>
      <c r="X424" s="19"/>
      <c r="Y424" s="19"/>
      <c r="Z424" s="19"/>
      <c r="AA424" s="19"/>
      <c r="AB424" s="19"/>
    </row>
    <row r="425" spans="1:28" ht="15.75" customHeight="1">
      <c r="A425" s="19"/>
      <c r="B425" s="19"/>
      <c r="C425" s="19"/>
      <c r="D425" s="19"/>
      <c r="E425" s="19"/>
      <c r="F425" s="19"/>
      <c r="G425" s="19"/>
      <c r="H425" s="19"/>
      <c r="I425" s="19"/>
      <c r="J425" s="85"/>
      <c r="K425" s="19"/>
      <c r="L425" s="19"/>
      <c r="M425" s="19"/>
      <c r="N425" s="19"/>
      <c r="O425" s="19"/>
      <c r="P425" s="19"/>
      <c r="Q425" s="19"/>
      <c r="R425" s="19"/>
      <c r="S425" s="19"/>
      <c r="T425" s="19"/>
      <c r="U425" s="19"/>
      <c r="V425" s="19"/>
      <c r="W425" s="19"/>
      <c r="X425" s="19"/>
      <c r="Y425" s="19"/>
      <c r="Z425" s="19"/>
      <c r="AA425" s="19"/>
      <c r="AB425" s="19"/>
    </row>
    <row r="426" spans="1:28" ht="15.75" customHeight="1">
      <c r="A426" s="19"/>
      <c r="B426" s="19"/>
      <c r="C426" s="19"/>
      <c r="D426" s="19"/>
      <c r="E426" s="19"/>
      <c r="F426" s="19"/>
      <c r="G426" s="19"/>
      <c r="H426" s="19"/>
      <c r="I426" s="19"/>
      <c r="J426" s="85"/>
      <c r="K426" s="19"/>
      <c r="L426" s="19"/>
      <c r="M426" s="19"/>
      <c r="N426" s="19"/>
      <c r="O426" s="19"/>
      <c r="P426" s="19"/>
      <c r="Q426" s="19"/>
      <c r="R426" s="19"/>
      <c r="S426" s="19"/>
      <c r="T426" s="19"/>
      <c r="U426" s="19"/>
      <c r="V426" s="19"/>
      <c r="W426" s="19"/>
      <c r="X426" s="19"/>
      <c r="Y426" s="19"/>
      <c r="Z426" s="19"/>
      <c r="AA426" s="19"/>
      <c r="AB426" s="19"/>
    </row>
    <row r="427" spans="1:28" ht="15.75" customHeight="1">
      <c r="A427" s="19"/>
      <c r="B427" s="19"/>
      <c r="C427" s="19"/>
      <c r="D427" s="19"/>
      <c r="E427" s="19"/>
      <c r="F427" s="19"/>
      <c r="G427" s="19"/>
      <c r="H427" s="19"/>
      <c r="I427" s="19"/>
      <c r="J427" s="85"/>
      <c r="K427" s="19"/>
      <c r="L427" s="19"/>
      <c r="M427" s="19"/>
      <c r="N427" s="19"/>
      <c r="O427" s="19"/>
      <c r="P427" s="19"/>
      <c r="Q427" s="19"/>
      <c r="R427" s="19"/>
      <c r="S427" s="19"/>
      <c r="T427" s="19"/>
      <c r="U427" s="19"/>
      <c r="V427" s="19"/>
      <c r="W427" s="19"/>
      <c r="X427" s="19"/>
      <c r="Y427" s="19"/>
      <c r="Z427" s="19"/>
      <c r="AA427" s="19"/>
      <c r="AB427" s="19"/>
    </row>
    <row r="428" spans="1:28" ht="15.75" customHeight="1">
      <c r="A428" s="19"/>
      <c r="B428" s="19"/>
      <c r="C428" s="19"/>
      <c r="D428" s="19"/>
      <c r="E428" s="19"/>
      <c r="F428" s="19"/>
      <c r="G428" s="19"/>
      <c r="H428" s="19"/>
      <c r="I428" s="19"/>
      <c r="J428" s="85"/>
      <c r="K428" s="19"/>
      <c r="L428" s="19"/>
      <c r="M428" s="19"/>
      <c r="N428" s="19"/>
      <c r="O428" s="19"/>
      <c r="P428" s="19"/>
      <c r="Q428" s="19"/>
      <c r="R428" s="19"/>
      <c r="S428" s="19"/>
      <c r="T428" s="19"/>
      <c r="U428" s="19"/>
      <c r="V428" s="19"/>
      <c r="W428" s="19"/>
      <c r="X428" s="19"/>
      <c r="Y428" s="19"/>
      <c r="Z428" s="19"/>
      <c r="AA428" s="19"/>
      <c r="AB428" s="19"/>
    </row>
    <row r="429" spans="1:28" ht="15.75" customHeight="1">
      <c r="A429" s="19"/>
      <c r="B429" s="19"/>
      <c r="C429" s="19"/>
      <c r="D429" s="19"/>
      <c r="E429" s="19"/>
      <c r="F429" s="19"/>
      <c r="G429" s="19"/>
      <c r="H429" s="19"/>
      <c r="I429" s="19"/>
      <c r="J429" s="85"/>
      <c r="K429" s="19"/>
      <c r="L429" s="19"/>
      <c r="M429" s="19"/>
      <c r="N429" s="19"/>
      <c r="O429" s="19"/>
      <c r="P429" s="19"/>
      <c r="Q429" s="19"/>
      <c r="R429" s="19"/>
      <c r="S429" s="19"/>
      <c r="T429" s="19"/>
      <c r="U429" s="19"/>
      <c r="V429" s="19"/>
      <c r="W429" s="19"/>
      <c r="X429" s="19"/>
      <c r="Y429" s="19"/>
      <c r="Z429" s="19"/>
      <c r="AA429" s="19"/>
      <c r="AB429" s="19"/>
    </row>
    <row r="430" spans="1:28" ht="15.75" customHeight="1">
      <c r="A430" s="19"/>
      <c r="B430" s="19"/>
      <c r="C430" s="19"/>
      <c r="D430" s="19"/>
      <c r="E430" s="19"/>
      <c r="F430" s="19"/>
      <c r="G430" s="19"/>
      <c r="H430" s="19"/>
      <c r="I430" s="19"/>
      <c r="J430" s="85"/>
      <c r="K430" s="19"/>
      <c r="L430" s="19"/>
      <c r="M430" s="19"/>
      <c r="N430" s="19"/>
      <c r="O430" s="19"/>
      <c r="P430" s="19"/>
      <c r="Q430" s="19"/>
      <c r="R430" s="19"/>
      <c r="S430" s="19"/>
      <c r="T430" s="19"/>
      <c r="U430" s="19"/>
      <c r="V430" s="19"/>
      <c r="W430" s="19"/>
      <c r="X430" s="19"/>
      <c r="Y430" s="19"/>
      <c r="Z430" s="19"/>
      <c r="AA430" s="19"/>
      <c r="AB430" s="19"/>
    </row>
    <row r="431" spans="1:28" ht="15.75" customHeight="1">
      <c r="A431" s="19"/>
      <c r="B431" s="19"/>
      <c r="C431" s="19"/>
      <c r="D431" s="19"/>
      <c r="E431" s="19"/>
      <c r="F431" s="19"/>
      <c r="G431" s="19"/>
      <c r="H431" s="19"/>
      <c r="I431" s="19"/>
      <c r="J431" s="85"/>
      <c r="K431" s="19"/>
      <c r="L431" s="19"/>
      <c r="M431" s="19"/>
      <c r="N431" s="19"/>
      <c r="O431" s="19"/>
      <c r="P431" s="19"/>
      <c r="Q431" s="19"/>
      <c r="R431" s="19"/>
      <c r="S431" s="19"/>
      <c r="T431" s="19"/>
      <c r="U431" s="19"/>
      <c r="V431" s="19"/>
      <c r="W431" s="19"/>
      <c r="X431" s="19"/>
      <c r="Y431" s="19"/>
      <c r="Z431" s="19"/>
      <c r="AA431" s="19"/>
      <c r="AB431" s="19"/>
    </row>
    <row r="432" spans="1:28" ht="15.75" customHeight="1">
      <c r="A432" s="19"/>
      <c r="B432" s="19"/>
      <c r="C432" s="19"/>
      <c r="D432" s="19"/>
      <c r="E432" s="19"/>
      <c r="F432" s="19"/>
      <c r="G432" s="19"/>
      <c r="H432" s="19"/>
      <c r="I432" s="19"/>
      <c r="J432" s="85"/>
      <c r="K432" s="19"/>
      <c r="L432" s="19"/>
      <c r="M432" s="19"/>
      <c r="N432" s="19"/>
      <c r="O432" s="19"/>
      <c r="P432" s="19"/>
      <c r="Q432" s="19"/>
      <c r="R432" s="19"/>
      <c r="S432" s="19"/>
      <c r="T432" s="19"/>
      <c r="U432" s="19"/>
      <c r="V432" s="19"/>
      <c r="W432" s="19"/>
      <c r="X432" s="19"/>
      <c r="Y432" s="19"/>
      <c r="Z432" s="19"/>
      <c r="AA432" s="19"/>
      <c r="AB432" s="19"/>
    </row>
    <row r="433" spans="1:28" ht="15.75" customHeight="1">
      <c r="A433" s="19"/>
      <c r="B433" s="19"/>
      <c r="C433" s="19"/>
      <c r="D433" s="19"/>
      <c r="E433" s="19"/>
      <c r="F433" s="19"/>
      <c r="G433" s="19"/>
      <c r="H433" s="19"/>
      <c r="I433" s="19"/>
      <c r="J433" s="85"/>
      <c r="K433" s="19"/>
      <c r="L433" s="19"/>
      <c r="M433" s="19"/>
      <c r="N433" s="19"/>
      <c r="O433" s="19"/>
      <c r="P433" s="19"/>
      <c r="Q433" s="19"/>
      <c r="R433" s="19"/>
      <c r="S433" s="19"/>
      <c r="T433" s="19"/>
      <c r="U433" s="19"/>
      <c r="V433" s="19"/>
      <c r="W433" s="19"/>
      <c r="X433" s="19"/>
      <c r="Y433" s="19"/>
      <c r="Z433" s="19"/>
      <c r="AA433" s="19"/>
      <c r="AB433" s="19"/>
    </row>
    <row r="434" spans="1:28" ht="15.75" customHeight="1">
      <c r="A434" s="19"/>
      <c r="B434" s="19"/>
      <c r="C434" s="19"/>
      <c r="D434" s="19"/>
      <c r="E434" s="19"/>
      <c r="F434" s="19"/>
      <c r="G434" s="19"/>
      <c r="H434" s="19"/>
      <c r="I434" s="19"/>
      <c r="J434" s="85"/>
      <c r="K434" s="19"/>
      <c r="L434" s="19"/>
      <c r="M434" s="19"/>
      <c r="N434" s="19"/>
      <c r="O434" s="19"/>
      <c r="P434" s="19"/>
      <c r="Q434" s="19"/>
      <c r="R434" s="19"/>
      <c r="S434" s="19"/>
      <c r="T434" s="19"/>
      <c r="U434" s="19"/>
      <c r="V434" s="19"/>
      <c r="W434" s="19"/>
      <c r="X434" s="19"/>
      <c r="Y434" s="19"/>
      <c r="Z434" s="19"/>
      <c r="AA434" s="19"/>
      <c r="AB434" s="19"/>
    </row>
    <row r="435" spans="1:28" ht="15.75" customHeight="1">
      <c r="A435" s="19"/>
      <c r="B435" s="19"/>
      <c r="C435" s="19"/>
      <c r="D435" s="19"/>
      <c r="E435" s="19"/>
      <c r="F435" s="19"/>
      <c r="G435" s="19"/>
      <c r="H435" s="19"/>
      <c r="I435" s="19"/>
      <c r="J435" s="85"/>
      <c r="K435" s="19"/>
      <c r="L435" s="19"/>
      <c r="M435" s="19"/>
      <c r="N435" s="19"/>
      <c r="O435" s="19"/>
      <c r="P435" s="19"/>
      <c r="Q435" s="19"/>
      <c r="R435" s="19"/>
      <c r="S435" s="19"/>
      <c r="T435" s="19"/>
      <c r="U435" s="19"/>
      <c r="V435" s="19"/>
      <c r="W435" s="19"/>
      <c r="X435" s="19"/>
      <c r="Y435" s="19"/>
      <c r="Z435" s="19"/>
      <c r="AA435" s="19"/>
      <c r="AB435" s="19"/>
    </row>
    <row r="436" spans="1:28" ht="15.75" customHeight="1">
      <c r="A436" s="19"/>
      <c r="B436" s="19"/>
      <c r="C436" s="19"/>
      <c r="D436" s="19"/>
      <c r="E436" s="19"/>
      <c r="F436" s="19"/>
      <c r="G436" s="19"/>
      <c r="H436" s="19"/>
      <c r="I436" s="19"/>
      <c r="J436" s="85"/>
      <c r="K436" s="19"/>
      <c r="L436" s="19"/>
      <c r="M436" s="19"/>
      <c r="N436" s="19"/>
      <c r="O436" s="19"/>
      <c r="P436" s="19"/>
      <c r="Q436" s="19"/>
      <c r="R436" s="19"/>
      <c r="S436" s="19"/>
      <c r="T436" s="19"/>
      <c r="U436" s="19"/>
      <c r="V436" s="19"/>
      <c r="W436" s="19"/>
      <c r="X436" s="19"/>
      <c r="Y436" s="19"/>
      <c r="Z436" s="19"/>
      <c r="AA436" s="19"/>
      <c r="AB436" s="19"/>
    </row>
    <row r="437" spans="1:28" ht="15.75" customHeight="1">
      <c r="A437" s="19"/>
      <c r="B437" s="19"/>
      <c r="C437" s="19"/>
      <c r="D437" s="19"/>
      <c r="E437" s="19"/>
      <c r="F437" s="19"/>
      <c r="G437" s="19"/>
      <c r="H437" s="19"/>
      <c r="I437" s="19"/>
      <c r="J437" s="85"/>
      <c r="K437" s="19"/>
      <c r="L437" s="19"/>
      <c r="M437" s="19"/>
      <c r="N437" s="19"/>
      <c r="O437" s="19"/>
      <c r="P437" s="19"/>
      <c r="Q437" s="19"/>
      <c r="R437" s="19"/>
      <c r="S437" s="19"/>
      <c r="T437" s="19"/>
      <c r="U437" s="19"/>
      <c r="V437" s="19"/>
      <c r="W437" s="19"/>
      <c r="X437" s="19"/>
      <c r="Y437" s="19"/>
      <c r="Z437" s="19"/>
      <c r="AA437" s="19"/>
      <c r="AB437" s="19"/>
    </row>
    <row r="438" spans="1:28" ht="15.75" customHeight="1">
      <c r="A438" s="19"/>
      <c r="B438" s="19"/>
      <c r="C438" s="19"/>
      <c r="D438" s="19"/>
      <c r="E438" s="19"/>
      <c r="F438" s="19"/>
      <c r="G438" s="19"/>
      <c r="H438" s="19"/>
      <c r="I438" s="19"/>
      <c r="J438" s="85"/>
      <c r="K438" s="19"/>
      <c r="L438" s="19"/>
      <c r="M438" s="19"/>
      <c r="N438" s="19"/>
      <c r="O438" s="19"/>
      <c r="P438" s="19"/>
      <c r="Q438" s="19"/>
      <c r="R438" s="19"/>
      <c r="S438" s="19"/>
      <c r="T438" s="19"/>
      <c r="U438" s="19"/>
      <c r="V438" s="19"/>
      <c r="W438" s="19"/>
      <c r="X438" s="19"/>
      <c r="Y438" s="19"/>
      <c r="Z438" s="19"/>
      <c r="AA438" s="19"/>
      <c r="AB438" s="19"/>
    </row>
    <row r="439" spans="1:28" ht="15.75" customHeight="1">
      <c r="A439" s="19"/>
      <c r="B439" s="19"/>
      <c r="C439" s="19"/>
      <c r="D439" s="19"/>
      <c r="E439" s="19"/>
      <c r="F439" s="19"/>
      <c r="G439" s="19"/>
      <c r="H439" s="19"/>
      <c r="I439" s="19"/>
      <c r="J439" s="85"/>
      <c r="K439" s="19"/>
      <c r="L439" s="19"/>
      <c r="M439" s="19"/>
      <c r="N439" s="19"/>
      <c r="O439" s="19"/>
      <c r="P439" s="19"/>
      <c r="Q439" s="19"/>
      <c r="R439" s="19"/>
      <c r="S439" s="19"/>
      <c r="T439" s="19"/>
      <c r="U439" s="19"/>
      <c r="V439" s="19"/>
      <c r="W439" s="19"/>
      <c r="X439" s="19"/>
      <c r="Y439" s="19"/>
      <c r="Z439" s="19"/>
      <c r="AA439" s="19"/>
      <c r="AB439" s="19"/>
    </row>
    <row r="440" spans="1:28" ht="15.75" customHeight="1">
      <c r="A440" s="19"/>
      <c r="B440" s="19"/>
      <c r="C440" s="19"/>
      <c r="D440" s="19"/>
      <c r="E440" s="19"/>
      <c r="F440" s="19"/>
      <c r="G440" s="19"/>
      <c r="H440" s="19"/>
      <c r="I440" s="19"/>
      <c r="J440" s="85"/>
      <c r="K440" s="19"/>
      <c r="L440" s="19"/>
      <c r="M440" s="19"/>
      <c r="N440" s="19"/>
      <c r="O440" s="19"/>
      <c r="P440" s="19"/>
      <c r="Q440" s="19"/>
      <c r="R440" s="19"/>
      <c r="S440" s="19"/>
      <c r="T440" s="19"/>
      <c r="U440" s="19"/>
      <c r="V440" s="19"/>
      <c r="W440" s="19"/>
      <c r="X440" s="19"/>
      <c r="Y440" s="19"/>
      <c r="Z440" s="19"/>
      <c r="AA440" s="19"/>
      <c r="AB440" s="19"/>
    </row>
    <row r="441" spans="1:28" ht="15.75" customHeight="1">
      <c r="A441" s="19"/>
      <c r="B441" s="19"/>
      <c r="C441" s="19"/>
      <c r="D441" s="19"/>
      <c r="E441" s="19"/>
      <c r="F441" s="19"/>
      <c r="G441" s="19"/>
      <c r="H441" s="19"/>
      <c r="I441" s="19"/>
      <c r="J441" s="85"/>
      <c r="K441" s="19"/>
      <c r="L441" s="19"/>
      <c r="M441" s="19"/>
      <c r="N441" s="19"/>
      <c r="O441" s="19"/>
      <c r="P441" s="19"/>
      <c r="Q441" s="19"/>
      <c r="R441" s="19"/>
      <c r="S441" s="19"/>
      <c r="T441" s="19"/>
      <c r="U441" s="19"/>
      <c r="V441" s="19"/>
      <c r="W441" s="19"/>
      <c r="X441" s="19"/>
      <c r="Y441" s="19"/>
      <c r="Z441" s="19"/>
      <c r="AA441" s="19"/>
      <c r="AB441" s="19"/>
    </row>
    <row r="442" spans="1:28" ht="15.75" customHeight="1">
      <c r="A442" s="19"/>
      <c r="B442" s="19"/>
      <c r="C442" s="19"/>
      <c r="D442" s="19"/>
      <c r="E442" s="19"/>
      <c r="F442" s="19"/>
      <c r="G442" s="19"/>
      <c r="H442" s="19"/>
      <c r="I442" s="19"/>
      <c r="J442" s="85"/>
      <c r="K442" s="19"/>
      <c r="L442" s="19"/>
      <c r="M442" s="19"/>
      <c r="N442" s="19"/>
      <c r="O442" s="19"/>
      <c r="P442" s="19"/>
      <c r="Q442" s="19"/>
      <c r="R442" s="19"/>
      <c r="S442" s="19"/>
      <c r="T442" s="19"/>
      <c r="U442" s="19"/>
      <c r="V442" s="19"/>
      <c r="W442" s="19"/>
      <c r="X442" s="19"/>
      <c r="Y442" s="19"/>
      <c r="Z442" s="19"/>
      <c r="AA442" s="19"/>
      <c r="AB442" s="19"/>
    </row>
    <row r="443" spans="1:28" ht="15.75" customHeight="1">
      <c r="A443" s="19"/>
      <c r="B443" s="19"/>
      <c r="C443" s="19"/>
      <c r="D443" s="19"/>
      <c r="E443" s="19"/>
      <c r="F443" s="19"/>
      <c r="G443" s="19"/>
      <c r="H443" s="19"/>
      <c r="I443" s="19"/>
      <c r="J443" s="85"/>
      <c r="K443" s="19"/>
      <c r="L443" s="19"/>
      <c r="M443" s="19"/>
      <c r="N443" s="19"/>
      <c r="O443" s="19"/>
      <c r="P443" s="19"/>
      <c r="Q443" s="19"/>
      <c r="R443" s="19"/>
      <c r="S443" s="19"/>
      <c r="T443" s="19"/>
      <c r="U443" s="19"/>
      <c r="V443" s="19"/>
      <c r="W443" s="19"/>
      <c r="X443" s="19"/>
      <c r="Y443" s="19"/>
      <c r="Z443" s="19"/>
      <c r="AA443" s="19"/>
      <c r="AB443" s="19"/>
    </row>
    <row r="444" spans="1:28" ht="15.75" customHeight="1">
      <c r="A444" s="19"/>
      <c r="B444" s="19"/>
      <c r="C444" s="19"/>
      <c r="D444" s="19"/>
      <c r="E444" s="19"/>
      <c r="F444" s="19"/>
      <c r="G444" s="19"/>
      <c r="H444" s="19"/>
      <c r="I444" s="19"/>
      <c r="J444" s="85"/>
      <c r="K444" s="19"/>
      <c r="L444" s="19"/>
      <c r="M444" s="19"/>
      <c r="N444" s="19"/>
      <c r="O444" s="19"/>
      <c r="P444" s="19"/>
      <c r="Q444" s="19"/>
      <c r="R444" s="19"/>
      <c r="S444" s="19"/>
      <c r="T444" s="19"/>
      <c r="U444" s="19"/>
      <c r="V444" s="19"/>
      <c r="W444" s="19"/>
      <c r="X444" s="19"/>
      <c r="Y444" s="19"/>
      <c r="Z444" s="19"/>
      <c r="AA444" s="19"/>
      <c r="AB444" s="19"/>
    </row>
    <row r="445" spans="1:28" ht="15.75" customHeight="1">
      <c r="A445" s="19"/>
      <c r="B445" s="19"/>
      <c r="C445" s="19"/>
      <c r="D445" s="19"/>
      <c r="E445" s="19"/>
      <c r="F445" s="19"/>
      <c r="G445" s="19"/>
      <c r="H445" s="19"/>
      <c r="I445" s="19"/>
      <c r="J445" s="85"/>
      <c r="K445" s="19"/>
      <c r="L445" s="19"/>
      <c r="M445" s="19"/>
      <c r="N445" s="19"/>
      <c r="O445" s="19"/>
      <c r="P445" s="19"/>
      <c r="Q445" s="19"/>
      <c r="R445" s="19"/>
      <c r="S445" s="19"/>
      <c r="T445" s="19"/>
      <c r="U445" s="19"/>
      <c r="V445" s="19"/>
      <c r="W445" s="19"/>
      <c r="X445" s="19"/>
      <c r="Y445" s="19"/>
      <c r="Z445" s="19"/>
      <c r="AA445" s="19"/>
      <c r="AB445" s="19"/>
    </row>
    <row r="446" spans="1:28" ht="15.75" customHeight="1">
      <c r="A446" s="19"/>
      <c r="B446" s="19"/>
      <c r="C446" s="19"/>
      <c r="D446" s="19"/>
      <c r="E446" s="19"/>
      <c r="F446" s="19"/>
      <c r="G446" s="19"/>
      <c r="H446" s="19"/>
      <c r="I446" s="19"/>
      <c r="J446" s="85"/>
      <c r="K446" s="19"/>
      <c r="L446" s="19"/>
      <c r="M446" s="19"/>
      <c r="N446" s="19"/>
      <c r="O446" s="19"/>
      <c r="P446" s="19"/>
      <c r="Q446" s="19"/>
      <c r="R446" s="19"/>
      <c r="S446" s="19"/>
      <c r="T446" s="19"/>
      <c r="U446" s="19"/>
      <c r="V446" s="19"/>
      <c r="W446" s="19"/>
      <c r="X446" s="19"/>
      <c r="Y446" s="19"/>
      <c r="Z446" s="19"/>
      <c r="AA446" s="19"/>
      <c r="AB446" s="19"/>
    </row>
    <row r="447" spans="1:28" ht="15.75" customHeight="1">
      <c r="A447" s="19"/>
      <c r="B447" s="19"/>
      <c r="C447" s="19"/>
      <c r="D447" s="19"/>
      <c r="E447" s="19"/>
      <c r="F447" s="19"/>
      <c r="G447" s="19"/>
      <c r="H447" s="19"/>
      <c r="I447" s="19"/>
      <c r="J447" s="85"/>
      <c r="K447" s="19"/>
      <c r="L447" s="19"/>
      <c r="M447" s="19"/>
      <c r="N447" s="19"/>
      <c r="O447" s="19"/>
      <c r="P447" s="19"/>
      <c r="Q447" s="19"/>
      <c r="R447" s="19"/>
      <c r="S447" s="19"/>
      <c r="T447" s="19"/>
      <c r="U447" s="19"/>
      <c r="V447" s="19"/>
      <c r="W447" s="19"/>
      <c r="X447" s="19"/>
      <c r="Y447" s="19"/>
      <c r="Z447" s="19"/>
      <c r="AA447" s="19"/>
      <c r="AB447" s="19"/>
    </row>
    <row r="448" spans="1:28" ht="15.75" customHeight="1">
      <c r="A448" s="19"/>
      <c r="B448" s="19"/>
      <c r="C448" s="19"/>
      <c r="D448" s="19"/>
      <c r="E448" s="19"/>
      <c r="F448" s="19"/>
      <c r="G448" s="19"/>
      <c r="H448" s="19"/>
      <c r="I448" s="19"/>
      <c r="J448" s="85"/>
      <c r="K448" s="19"/>
      <c r="L448" s="19"/>
      <c r="M448" s="19"/>
      <c r="N448" s="19"/>
      <c r="O448" s="19"/>
      <c r="P448" s="19"/>
      <c r="Q448" s="19"/>
      <c r="R448" s="19"/>
      <c r="S448" s="19"/>
      <c r="T448" s="19"/>
      <c r="U448" s="19"/>
      <c r="V448" s="19"/>
      <c r="W448" s="19"/>
      <c r="X448" s="19"/>
      <c r="Y448" s="19"/>
      <c r="Z448" s="19"/>
      <c r="AA448" s="19"/>
      <c r="AB448" s="19"/>
    </row>
    <row r="449" spans="1:28" ht="15.75" customHeight="1">
      <c r="A449" s="19"/>
      <c r="B449" s="19"/>
      <c r="C449" s="19"/>
      <c r="D449" s="19"/>
      <c r="E449" s="19"/>
      <c r="F449" s="19"/>
      <c r="G449" s="19"/>
      <c r="H449" s="19"/>
      <c r="I449" s="19"/>
      <c r="J449" s="85"/>
      <c r="K449" s="19"/>
      <c r="L449" s="19"/>
      <c r="M449" s="19"/>
      <c r="N449" s="19"/>
      <c r="O449" s="19"/>
      <c r="P449" s="19"/>
      <c r="Q449" s="19"/>
      <c r="R449" s="19"/>
      <c r="S449" s="19"/>
      <c r="T449" s="19"/>
      <c r="U449" s="19"/>
      <c r="V449" s="19"/>
      <c r="W449" s="19"/>
      <c r="X449" s="19"/>
      <c r="Y449" s="19"/>
      <c r="Z449" s="19"/>
      <c r="AA449" s="19"/>
      <c r="AB449" s="19"/>
    </row>
    <row r="450" spans="1:28" ht="15.75" customHeight="1">
      <c r="A450" s="19"/>
      <c r="B450" s="19"/>
      <c r="C450" s="19"/>
      <c r="D450" s="19"/>
      <c r="E450" s="19"/>
      <c r="F450" s="19"/>
      <c r="G450" s="19"/>
      <c r="H450" s="19"/>
      <c r="I450" s="19"/>
      <c r="J450" s="85"/>
      <c r="K450" s="19"/>
      <c r="L450" s="19"/>
      <c r="M450" s="19"/>
      <c r="N450" s="19"/>
      <c r="O450" s="19"/>
      <c r="P450" s="19"/>
      <c r="Q450" s="19"/>
      <c r="R450" s="19"/>
      <c r="S450" s="19"/>
      <c r="T450" s="19"/>
      <c r="U450" s="19"/>
      <c r="V450" s="19"/>
      <c r="W450" s="19"/>
      <c r="X450" s="19"/>
      <c r="Y450" s="19"/>
      <c r="Z450" s="19"/>
      <c r="AA450" s="19"/>
      <c r="AB450" s="19"/>
    </row>
    <row r="451" spans="1:28" ht="15.75" customHeight="1">
      <c r="A451" s="19"/>
      <c r="B451" s="19"/>
      <c r="C451" s="19"/>
      <c r="D451" s="19"/>
      <c r="E451" s="19"/>
      <c r="F451" s="19"/>
      <c r="G451" s="19"/>
      <c r="H451" s="19"/>
      <c r="I451" s="19"/>
      <c r="J451" s="85"/>
      <c r="K451" s="19"/>
      <c r="L451" s="19"/>
      <c r="M451" s="19"/>
      <c r="N451" s="19"/>
      <c r="O451" s="19"/>
      <c r="P451" s="19"/>
      <c r="Q451" s="19"/>
      <c r="R451" s="19"/>
      <c r="S451" s="19"/>
      <c r="T451" s="19"/>
      <c r="U451" s="19"/>
      <c r="V451" s="19"/>
      <c r="W451" s="19"/>
      <c r="X451" s="19"/>
      <c r="Y451" s="19"/>
      <c r="Z451" s="19"/>
      <c r="AA451" s="19"/>
      <c r="AB451" s="19"/>
    </row>
    <row r="452" spans="1:28" ht="15.75" customHeight="1">
      <c r="A452" s="19"/>
      <c r="B452" s="19"/>
      <c r="C452" s="19"/>
      <c r="D452" s="19"/>
      <c r="E452" s="19"/>
      <c r="F452" s="19"/>
      <c r="G452" s="19"/>
      <c r="H452" s="19"/>
      <c r="I452" s="19"/>
      <c r="J452" s="85"/>
      <c r="K452" s="19"/>
      <c r="L452" s="19"/>
      <c r="M452" s="19"/>
      <c r="N452" s="19"/>
      <c r="O452" s="19"/>
      <c r="P452" s="19"/>
      <c r="Q452" s="19"/>
      <c r="R452" s="19"/>
      <c r="S452" s="19"/>
      <c r="T452" s="19"/>
      <c r="U452" s="19"/>
      <c r="V452" s="19"/>
      <c r="W452" s="19"/>
      <c r="X452" s="19"/>
      <c r="Y452" s="19"/>
      <c r="Z452" s="19"/>
      <c r="AA452" s="19"/>
      <c r="AB452" s="19"/>
    </row>
    <row r="453" spans="1:28" ht="15.75" customHeight="1">
      <c r="A453" s="19"/>
      <c r="B453" s="19"/>
      <c r="C453" s="19"/>
      <c r="D453" s="19"/>
      <c r="E453" s="19"/>
      <c r="F453" s="19"/>
      <c r="G453" s="19"/>
      <c r="H453" s="19"/>
      <c r="I453" s="19"/>
      <c r="J453" s="85"/>
      <c r="K453" s="19"/>
      <c r="L453" s="19"/>
      <c r="M453" s="19"/>
      <c r="N453" s="19"/>
      <c r="O453" s="19"/>
      <c r="P453" s="19"/>
      <c r="Q453" s="19"/>
      <c r="R453" s="19"/>
      <c r="S453" s="19"/>
      <c r="T453" s="19"/>
      <c r="U453" s="19"/>
      <c r="V453" s="19"/>
      <c r="W453" s="19"/>
      <c r="X453" s="19"/>
      <c r="Y453" s="19"/>
      <c r="Z453" s="19"/>
      <c r="AA453" s="19"/>
      <c r="AB453" s="19"/>
    </row>
    <row r="454" spans="1:28" ht="15.75" customHeight="1">
      <c r="A454" s="19"/>
      <c r="B454" s="19"/>
      <c r="C454" s="19"/>
      <c r="D454" s="19"/>
      <c r="E454" s="19"/>
      <c r="F454" s="19"/>
      <c r="G454" s="19"/>
      <c r="H454" s="19"/>
      <c r="I454" s="19"/>
      <c r="J454" s="85"/>
      <c r="K454" s="19"/>
      <c r="L454" s="19"/>
      <c r="M454" s="19"/>
      <c r="N454" s="19"/>
      <c r="O454" s="19"/>
      <c r="P454" s="19"/>
      <c r="Q454" s="19"/>
      <c r="R454" s="19"/>
      <c r="S454" s="19"/>
      <c r="T454" s="19"/>
      <c r="U454" s="19"/>
      <c r="V454" s="19"/>
      <c r="W454" s="19"/>
      <c r="X454" s="19"/>
      <c r="Y454" s="19"/>
      <c r="Z454" s="19"/>
      <c r="AA454" s="19"/>
      <c r="AB454" s="19"/>
    </row>
    <row r="455" spans="1:28" ht="15.75" customHeight="1">
      <c r="A455" s="19"/>
      <c r="B455" s="19"/>
      <c r="C455" s="19"/>
      <c r="D455" s="19"/>
      <c r="E455" s="19"/>
      <c r="F455" s="19"/>
      <c r="G455" s="19"/>
      <c r="H455" s="19"/>
      <c r="I455" s="19"/>
      <c r="J455" s="85"/>
      <c r="K455" s="19"/>
      <c r="L455" s="19"/>
      <c r="M455" s="19"/>
      <c r="N455" s="19"/>
      <c r="O455" s="19"/>
      <c r="P455" s="19"/>
      <c r="Q455" s="19"/>
      <c r="R455" s="19"/>
      <c r="S455" s="19"/>
      <c r="T455" s="19"/>
      <c r="U455" s="19"/>
      <c r="V455" s="19"/>
      <c r="W455" s="19"/>
      <c r="X455" s="19"/>
      <c r="Y455" s="19"/>
      <c r="Z455" s="19"/>
      <c r="AA455" s="19"/>
      <c r="AB455" s="19"/>
    </row>
    <row r="456" spans="1:28" ht="15.75" customHeight="1">
      <c r="A456" s="19"/>
      <c r="B456" s="19"/>
      <c r="C456" s="19"/>
      <c r="D456" s="19"/>
      <c r="E456" s="19"/>
      <c r="F456" s="19"/>
      <c r="G456" s="19"/>
      <c r="H456" s="19"/>
      <c r="I456" s="19"/>
      <c r="J456" s="85"/>
      <c r="K456" s="19"/>
      <c r="L456" s="19"/>
      <c r="M456" s="19"/>
      <c r="N456" s="19"/>
      <c r="O456" s="19"/>
      <c r="P456" s="19"/>
      <c r="Q456" s="19"/>
      <c r="R456" s="19"/>
      <c r="S456" s="19"/>
      <c r="T456" s="19"/>
      <c r="U456" s="19"/>
      <c r="V456" s="19"/>
      <c r="W456" s="19"/>
      <c r="X456" s="19"/>
      <c r="Y456" s="19"/>
      <c r="Z456" s="19"/>
      <c r="AA456" s="19"/>
      <c r="AB456" s="19"/>
    </row>
    <row r="457" spans="1:28" ht="15.75" customHeight="1">
      <c r="A457" s="19"/>
      <c r="B457" s="19"/>
      <c r="C457" s="19"/>
      <c r="D457" s="19"/>
      <c r="E457" s="19"/>
      <c r="F457" s="19"/>
      <c r="G457" s="19"/>
      <c r="H457" s="19"/>
      <c r="I457" s="19"/>
      <c r="J457" s="85"/>
      <c r="K457" s="19"/>
      <c r="L457" s="19"/>
      <c r="M457" s="19"/>
      <c r="N457" s="19"/>
      <c r="O457" s="19"/>
      <c r="P457" s="19"/>
      <c r="Q457" s="19"/>
      <c r="R457" s="19"/>
      <c r="S457" s="19"/>
      <c r="T457" s="19"/>
      <c r="U457" s="19"/>
      <c r="V457" s="19"/>
      <c r="W457" s="19"/>
      <c r="X457" s="19"/>
      <c r="Y457" s="19"/>
      <c r="Z457" s="19"/>
      <c r="AA457" s="19"/>
      <c r="AB457" s="19"/>
    </row>
    <row r="458" spans="1:28" ht="15.75" customHeight="1">
      <c r="A458" s="19"/>
      <c r="B458" s="19"/>
      <c r="C458" s="19"/>
      <c r="D458" s="19"/>
      <c r="E458" s="19"/>
      <c r="F458" s="19"/>
      <c r="G458" s="19"/>
      <c r="H458" s="19"/>
      <c r="I458" s="19"/>
      <c r="J458" s="85"/>
      <c r="K458" s="19"/>
      <c r="L458" s="19"/>
      <c r="M458" s="19"/>
      <c r="N458" s="19"/>
      <c r="O458" s="19"/>
      <c r="P458" s="19"/>
      <c r="Q458" s="19"/>
      <c r="R458" s="19"/>
      <c r="S458" s="19"/>
      <c r="T458" s="19"/>
      <c r="U458" s="19"/>
      <c r="V458" s="19"/>
      <c r="W458" s="19"/>
      <c r="X458" s="19"/>
      <c r="Y458" s="19"/>
      <c r="Z458" s="19"/>
      <c r="AA458" s="19"/>
      <c r="AB458" s="19"/>
    </row>
    <row r="459" spans="1:28" ht="15.75" customHeight="1">
      <c r="A459" s="19"/>
      <c r="B459" s="19"/>
      <c r="C459" s="19"/>
      <c r="D459" s="19"/>
      <c r="E459" s="19"/>
      <c r="F459" s="19"/>
      <c r="G459" s="19"/>
      <c r="H459" s="19"/>
      <c r="I459" s="19"/>
      <c r="J459" s="85"/>
      <c r="K459" s="19"/>
      <c r="L459" s="19"/>
      <c r="M459" s="19"/>
      <c r="N459" s="19"/>
      <c r="O459" s="19"/>
      <c r="P459" s="19"/>
      <c r="Q459" s="19"/>
      <c r="R459" s="19"/>
      <c r="S459" s="19"/>
      <c r="T459" s="19"/>
      <c r="U459" s="19"/>
      <c r="V459" s="19"/>
      <c r="W459" s="19"/>
      <c r="X459" s="19"/>
      <c r="Y459" s="19"/>
      <c r="Z459" s="19"/>
      <c r="AA459" s="19"/>
      <c r="AB459" s="19"/>
    </row>
    <row r="460" spans="1:28" ht="15.75" customHeight="1">
      <c r="A460" s="19"/>
      <c r="B460" s="19"/>
      <c r="C460" s="19"/>
      <c r="D460" s="19"/>
      <c r="E460" s="19"/>
      <c r="F460" s="19"/>
      <c r="G460" s="19"/>
      <c r="H460" s="19"/>
      <c r="I460" s="19"/>
      <c r="J460" s="85"/>
      <c r="K460" s="19"/>
      <c r="L460" s="19"/>
      <c r="M460" s="19"/>
      <c r="N460" s="19"/>
      <c r="O460" s="19"/>
      <c r="P460" s="19"/>
      <c r="Q460" s="19"/>
      <c r="R460" s="19"/>
      <c r="S460" s="19"/>
      <c r="T460" s="19"/>
      <c r="U460" s="19"/>
      <c r="V460" s="19"/>
      <c r="W460" s="19"/>
      <c r="X460" s="19"/>
      <c r="Y460" s="19"/>
      <c r="Z460" s="19"/>
      <c r="AA460" s="19"/>
      <c r="AB460" s="19"/>
    </row>
    <row r="461" spans="1:28" ht="15.75" customHeight="1">
      <c r="A461" s="19"/>
      <c r="B461" s="19"/>
      <c r="C461" s="19"/>
      <c r="D461" s="19"/>
      <c r="E461" s="19"/>
      <c r="F461" s="19"/>
      <c r="G461" s="19"/>
      <c r="H461" s="19"/>
      <c r="I461" s="19"/>
      <c r="J461" s="85"/>
      <c r="K461" s="19"/>
      <c r="L461" s="19"/>
      <c r="M461" s="19"/>
      <c r="N461" s="19"/>
      <c r="O461" s="19"/>
      <c r="P461" s="19"/>
      <c r="Q461" s="19"/>
      <c r="R461" s="19"/>
      <c r="S461" s="19"/>
      <c r="T461" s="19"/>
      <c r="U461" s="19"/>
      <c r="V461" s="19"/>
      <c r="W461" s="19"/>
      <c r="X461" s="19"/>
      <c r="Y461" s="19"/>
      <c r="Z461" s="19"/>
      <c r="AA461" s="19"/>
      <c r="AB461" s="19"/>
    </row>
    <row r="462" spans="1:28" ht="15.75" customHeight="1">
      <c r="A462" s="19"/>
      <c r="B462" s="19"/>
      <c r="C462" s="19"/>
      <c r="D462" s="19"/>
      <c r="E462" s="19"/>
      <c r="F462" s="19"/>
      <c r="G462" s="19"/>
      <c r="H462" s="19"/>
      <c r="I462" s="19"/>
      <c r="J462" s="85"/>
      <c r="K462" s="19"/>
      <c r="L462" s="19"/>
      <c r="M462" s="19"/>
      <c r="N462" s="19"/>
      <c r="O462" s="19"/>
      <c r="P462" s="19"/>
      <c r="Q462" s="19"/>
      <c r="R462" s="19"/>
      <c r="S462" s="19"/>
      <c r="T462" s="19"/>
      <c r="U462" s="19"/>
      <c r="V462" s="19"/>
      <c r="W462" s="19"/>
      <c r="X462" s="19"/>
      <c r="Y462" s="19"/>
      <c r="Z462" s="19"/>
      <c r="AA462" s="19"/>
      <c r="AB462" s="19"/>
    </row>
    <row r="463" spans="1:28" ht="15.75" customHeight="1">
      <c r="A463" s="19"/>
      <c r="B463" s="19"/>
      <c r="C463" s="19"/>
      <c r="D463" s="19"/>
      <c r="E463" s="19"/>
      <c r="F463" s="19"/>
      <c r="G463" s="19"/>
      <c r="H463" s="19"/>
      <c r="I463" s="19"/>
      <c r="J463" s="85"/>
      <c r="K463" s="19"/>
      <c r="L463" s="19"/>
      <c r="M463" s="19"/>
      <c r="N463" s="19"/>
      <c r="O463" s="19"/>
      <c r="P463" s="19"/>
      <c r="Q463" s="19"/>
      <c r="R463" s="19"/>
      <c r="S463" s="19"/>
      <c r="T463" s="19"/>
      <c r="U463" s="19"/>
      <c r="V463" s="19"/>
      <c r="W463" s="19"/>
      <c r="X463" s="19"/>
      <c r="Y463" s="19"/>
      <c r="Z463" s="19"/>
      <c r="AA463" s="19"/>
      <c r="AB463" s="19"/>
    </row>
    <row r="464" spans="1:28" ht="15.75" customHeight="1">
      <c r="A464" s="19"/>
      <c r="B464" s="19"/>
      <c r="C464" s="19"/>
      <c r="D464" s="19"/>
      <c r="E464" s="19"/>
      <c r="F464" s="19"/>
      <c r="G464" s="19"/>
      <c r="H464" s="19"/>
      <c r="I464" s="19"/>
      <c r="J464" s="85"/>
      <c r="K464" s="19"/>
      <c r="L464" s="19"/>
      <c r="M464" s="19"/>
      <c r="N464" s="19"/>
      <c r="O464" s="19"/>
      <c r="P464" s="19"/>
      <c r="Q464" s="19"/>
      <c r="R464" s="19"/>
      <c r="S464" s="19"/>
      <c r="T464" s="19"/>
      <c r="U464" s="19"/>
      <c r="V464" s="19"/>
      <c r="W464" s="19"/>
      <c r="X464" s="19"/>
      <c r="Y464" s="19"/>
      <c r="Z464" s="19"/>
      <c r="AA464" s="19"/>
      <c r="AB464" s="19"/>
    </row>
    <row r="465" spans="1:28" ht="15.75" customHeight="1">
      <c r="A465" s="19"/>
      <c r="B465" s="19"/>
      <c r="C465" s="19"/>
      <c r="D465" s="19"/>
      <c r="E465" s="19"/>
      <c r="F465" s="19"/>
      <c r="G465" s="19"/>
      <c r="H465" s="19"/>
      <c r="I465" s="19"/>
      <c r="J465" s="85"/>
      <c r="K465" s="19"/>
      <c r="L465" s="19"/>
      <c r="M465" s="19"/>
      <c r="N465" s="19"/>
      <c r="O465" s="19"/>
      <c r="P465" s="19"/>
      <c r="Q465" s="19"/>
      <c r="R465" s="19"/>
      <c r="S465" s="19"/>
      <c r="T465" s="19"/>
      <c r="U465" s="19"/>
      <c r="V465" s="19"/>
      <c r="W465" s="19"/>
      <c r="X465" s="19"/>
      <c r="Y465" s="19"/>
      <c r="Z465" s="19"/>
      <c r="AA465" s="19"/>
      <c r="AB465" s="19"/>
    </row>
    <row r="466" spans="1:28" ht="15.75" customHeight="1">
      <c r="A466" s="19"/>
      <c r="B466" s="19"/>
      <c r="C466" s="19"/>
      <c r="D466" s="19"/>
      <c r="E466" s="19"/>
      <c r="F466" s="19"/>
      <c r="G466" s="19"/>
      <c r="H466" s="19"/>
      <c r="I466" s="19"/>
      <c r="J466" s="85"/>
      <c r="K466" s="19"/>
      <c r="L466" s="19"/>
      <c r="M466" s="19"/>
      <c r="N466" s="19"/>
      <c r="O466" s="19"/>
      <c r="P466" s="19"/>
      <c r="Q466" s="19"/>
      <c r="R466" s="19"/>
      <c r="S466" s="19"/>
      <c r="T466" s="19"/>
      <c r="U466" s="19"/>
      <c r="V466" s="19"/>
      <c r="W466" s="19"/>
      <c r="X466" s="19"/>
      <c r="Y466" s="19"/>
      <c r="Z466" s="19"/>
      <c r="AA466" s="19"/>
      <c r="AB466" s="19"/>
    </row>
    <row r="467" spans="1:28" ht="15.75" customHeight="1">
      <c r="A467" s="19"/>
      <c r="B467" s="19"/>
      <c r="C467" s="19"/>
      <c r="D467" s="19"/>
      <c r="E467" s="19"/>
      <c r="F467" s="19"/>
      <c r="G467" s="19"/>
      <c r="H467" s="19"/>
      <c r="I467" s="19"/>
      <c r="J467" s="85"/>
      <c r="K467" s="19"/>
      <c r="L467" s="19"/>
      <c r="M467" s="19"/>
      <c r="N467" s="19"/>
      <c r="O467" s="19"/>
      <c r="P467" s="19"/>
      <c r="Q467" s="19"/>
      <c r="R467" s="19"/>
      <c r="S467" s="19"/>
      <c r="T467" s="19"/>
      <c r="U467" s="19"/>
      <c r="V467" s="19"/>
      <c r="W467" s="19"/>
      <c r="X467" s="19"/>
      <c r="Y467" s="19"/>
      <c r="Z467" s="19"/>
      <c r="AA467" s="19"/>
      <c r="AB467" s="19"/>
    </row>
    <row r="468" spans="1:28" ht="15.75" customHeight="1">
      <c r="A468" s="19"/>
      <c r="B468" s="19"/>
      <c r="C468" s="19"/>
      <c r="D468" s="19"/>
      <c r="E468" s="19"/>
      <c r="F468" s="19"/>
      <c r="G468" s="19"/>
      <c r="H468" s="19"/>
      <c r="I468" s="19"/>
      <c r="J468" s="85"/>
      <c r="K468" s="19"/>
      <c r="L468" s="19"/>
      <c r="M468" s="19"/>
      <c r="N468" s="19"/>
      <c r="O468" s="19"/>
      <c r="P468" s="19"/>
      <c r="Q468" s="19"/>
      <c r="R468" s="19"/>
      <c r="S468" s="19"/>
      <c r="T468" s="19"/>
      <c r="U468" s="19"/>
      <c r="V468" s="19"/>
      <c r="W468" s="19"/>
      <c r="X468" s="19"/>
      <c r="Y468" s="19"/>
      <c r="Z468" s="19"/>
      <c r="AA468" s="19"/>
      <c r="AB468" s="19"/>
    </row>
    <row r="469" spans="1:28" ht="15.75" customHeight="1">
      <c r="A469" s="19"/>
      <c r="B469" s="19"/>
      <c r="C469" s="19"/>
      <c r="D469" s="19"/>
      <c r="E469" s="19"/>
      <c r="F469" s="19"/>
      <c r="G469" s="19"/>
      <c r="H469" s="19"/>
      <c r="I469" s="19"/>
      <c r="J469" s="85"/>
      <c r="K469" s="19"/>
      <c r="L469" s="19"/>
      <c r="M469" s="19"/>
      <c r="N469" s="19"/>
      <c r="O469" s="19"/>
      <c r="P469" s="19"/>
      <c r="Q469" s="19"/>
      <c r="R469" s="19"/>
      <c r="S469" s="19"/>
      <c r="T469" s="19"/>
      <c r="U469" s="19"/>
      <c r="V469" s="19"/>
      <c r="W469" s="19"/>
      <c r="X469" s="19"/>
      <c r="Y469" s="19"/>
      <c r="Z469" s="19"/>
      <c r="AA469" s="19"/>
      <c r="AB469" s="19"/>
    </row>
    <row r="470" spans="1:28" ht="15.75" customHeight="1">
      <c r="A470" s="19"/>
      <c r="B470" s="19"/>
      <c r="C470" s="19"/>
      <c r="D470" s="19"/>
      <c r="E470" s="19"/>
      <c r="F470" s="19"/>
      <c r="G470" s="19"/>
      <c r="H470" s="19"/>
      <c r="I470" s="19"/>
      <c r="J470" s="85"/>
      <c r="K470" s="19"/>
      <c r="L470" s="19"/>
      <c r="M470" s="19"/>
      <c r="N470" s="19"/>
      <c r="O470" s="19"/>
      <c r="P470" s="19"/>
      <c r="Q470" s="19"/>
      <c r="R470" s="19"/>
      <c r="S470" s="19"/>
      <c r="T470" s="19"/>
      <c r="U470" s="19"/>
      <c r="V470" s="19"/>
      <c r="W470" s="19"/>
      <c r="X470" s="19"/>
      <c r="Y470" s="19"/>
      <c r="Z470" s="19"/>
      <c r="AA470" s="19"/>
      <c r="AB470" s="19"/>
    </row>
    <row r="471" spans="1:28" ht="15.75" customHeight="1">
      <c r="A471" s="19"/>
      <c r="B471" s="19"/>
      <c r="C471" s="19"/>
      <c r="D471" s="19"/>
      <c r="E471" s="19"/>
      <c r="F471" s="19"/>
      <c r="G471" s="19"/>
      <c r="H471" s="19"/>
      <c r="I471" s="19"/>
      <c r="J471" s="85"/>
      <c r="K471" s="19"/>
      <c r="L471" s="19"/>
      <c r="M471" s="19"/>
      <c r="N471" s="19"/>
      <c r="O471" s="19"/>
      <c r="P471" s="19"/>
      <c r="Q471" s="19"/>
      <c r="R471" s="19"/>
      <c r="S471" s="19"/>
      <c r="T471" s="19"/>
      <c r="U471" s="19"/>
      <c r="V471" s="19"/>
      <c r="W471" s="19"/>
      <c r="X471" s="19"/>
      <c r="Y471" s="19"/>
      <c r="Z471" s="19"/>
      <c r="AA471" s="19"/>
      <c r="AB471" s="19"/>
    </row>
    <row r="472" spans="1:28" ht="15.75" customHeight="1">
      <c r="A472" s="19"/>
      <c r="B472" s="19"/>
      <c r="C472" s="19"/>
      <c r="D472" s="19"/>
      <c r="E472" s="19"/>
      <c r="F472" s="19"/>
      <c r="G472" s="19"/>
      <c r="H472" s="19"/>
      <c r="I472" s="19"/>
      <c r="J472" s="85"/>
      <c r="K472" s="19"/>
      <c r="L472" s="19"/>
      <c r="M472" s="19"/>
      <c r="N472" s="19"/>
      <c r="O472" s="19"/>
      <c r="P472" s="19"/>
      <c r="Q472" s="19"/>
      <c r="R472" s="19"/>
      <c r="S472" s="19"/>
      <c r="T472" s="19"/>
      <c r="U472" s="19"/>
      <c r="V472" s="19"/>
      <c r="W472" s="19"/>
      <c r="X472" s="19"/>
      <c r="Y472" s="19"/>
      <c r="Z472" s="19"/>
      <c r="AA472" s="19"/>
      <c r="AB472" s="19"/>
    </row>
    <row r="473" spans="1:28" ht="15.75" customHeight="1">
      <c r="A473" s="19"/>
      <c r="B473" s="19"/>
      <c r="C473" s="19"/>
      <c r="D473" s="19"/>
      <c r="E473" s="19"/>
      <c r="F473" s="19"/>
      <c r="G473" s="19"/>
      <c r="H473" s="19"/>
      <c r="I473" s="19"/>
      <c r="J473" s="85"/>
      <c r="K473" s="19"/>
      <c r="L473" s="19"/>
      <c r="M473" s="19"/>
      <c r="N473" s="19"/>
      <c r="O473" s="19"/>
      <c r="P473" s="19"/>
      <c r="Q473" s="19"/>
      <c r="R473" s="19"/>
      <c r="S473" s="19"/>
      <c r="T473" s="19"/>
      <c r="U473" s="19"/>
      <c r="V473" s="19"/>
      <c r="W473" s="19"/>
      <c r="X473" s="19"/>
      <c r="Y473" s="19"/>
      <c r="Z473" s="19"/>
      <c r="AA473" s="19"/>
      <c r="AB473" s="19"/>
    </row>
    <row r="474" spans="1:28" ht="15.75" customHeight="1">
      <c r="A474" s="19"/>
      <c r="B474" s="19"/>
      <c r="C474" s="19"/>
      <c r="D474" s="19"/>
      <c r="E474" s="19"/>
      <c r="F474" s="19"/>
      <c r="G474" s="19"/>
      <c r="H474" s="19"/>
      <c r="I474" s="19"/>
      <c r="J474" s="85"/>
      <c r="K474" s="19"/>
      <c r="L474" s="19"/>
      <c r="M474" s="19"/>
      <c r="N474" s="19"/>
      <c r="O474" s="19"/>
      <c r="P474" s="19"/>
      <c r="Q474" s="19"/>
      <c r="R474" s="19"/>
      <c r="S474" s="19"/>
      <c r="T474" s="19"/>
      <c r="U474" s="19"/>
      <c r="V474" s="19"/>
      <c r="W474" s="19"/>
      <c r="X474" s="19"/>
      <c r="Y474" s="19"/>
      <c r="Z474" s="19"/>
      <c r="AA474" s="19"/>
      <c r="AB474" s="19"/>
    </row>
    <row r="475" spans="1:28" ht="15.75" customHeight="1">
      <c r="A475" s="19"/>
      <c r="B475" s="19"/>
      <c r="C475" s="19"/>
      <c r="D475" s="19"/>
      <c r="E475" s="19"/>
      <c r="F475" s="19"/>
      <c r="G475" s="19"/>
      <c r="H475" s="19"/>
      <c r="I475" s="19"/>
      <c r="J475" s="85"/>
      <c r="K475" s="19"/>
      <c r="L475" s="19"/>
      <c r="M475" s="19"/>
      <c r="N475" s="19"/>
      <c r="O475" s="19"/>
      <c r="P475" s="19"/>
      <c r="Q475" s="19"/>
      <c r="R475" s="19"/>
      <c r="S475" s="19"/>
      <c r="T475" s="19"/>
      <c r="U475" s="19"/>
      <c r="V475" s="19"/>
      <c r="W475" s="19"/>
      <c r="X475" s="19"/>
      <c r="Y475" s="19"/>
      <c r="Z475" s="19"/>
      <c r="AA475" s="19"/>
      <c r="AB475" s="19"/>
    </row>
    <row r="476" spans="1:28" ht="15.75" customHeight="1">
      <c r="A476" s="19"/>
      <c r="B476" s="19"/>
      <c r="C476" s="19"/>
      <c r="D476" s="19"/>
      <c r="E476" s="19"/>
      <c r="F476" s="19"/>
      <c r="G476" s="19"/>
      <c r="H476" s="19"/>
      <c r="I476" s="19"/>
      <c r="J476" s="85"/>
      <c r="K476" s="19"/>
      <c r="L476" s="19"/>
      <c r="M476" s="19"/>
      <c r="N476" s="19"/>
      <c r="O476" s="19"/>
      <c r="P476" s="19"/>
      <c r="Q476" s="19"/>
      <c r="R476" s="19"/>
      <c r="S476" s="19"/>
      <c r="T476" s="19"/>
      <c r="U476" s="19"/>
      <c r="V476" s="19"/>
      <c r="W476" s="19"/>
      <c r="X476" s="19"/>
      <c r="Y476" s="19"/>
      <c r="Z476" s="19"/>
      <c r="AA476" s="19"/>
      <c r="AB476" s="19"/>
    </row>
    <row r="477" spans="1:28" ht="15.75" customHeight="1">
      <c r="A477" s="19"/>
      <c r="B477" s="19"/>
      <c r="C477" s="19"/>
      <c r="D477" s="19"/>
      <c r="E477" s="19"/>
      <c r="F477" s="19"/>
      <c r="G477" s="19"/>
      <c r="H477" s="19"/>
      <c r="I477" s="19"/>
      <c r="J477" s="85"/>
      <c r="K477" s="19"/>
      <c r="L477" s="19"/>
      <c r="M477" s="19"/>
      <c r="N477" s="19"/>
      <c r="O477" s="19"/>
      <c r="P477" s="19"/>
      <c r="Q477" s="19"/>
      <c r="R477" s="19"/>
      <c r="S477" s="19"/>
      <c r="T477" s="19"/>
      <c r="U477" s="19"/>
      <c r="V477" s="19"/>
      <c r="W477" s="19"/>
      <c r="X477" s="19"/>
      <c r="Y477" s="19"/>
      <c r="Z477" s="19"/>
      <c r="AA477" s="19"/>
      <c r="AB477" s="19"/>
    </row>
    <row r="478" spans="1:28" ht="15.75" customHeight="1">
      <c r="A478" s="19"/>
      <c r="B478" s="19"/>
      <c r="C478" s="19"/>
      <c r="D478" s="19"/>
      <c r="E478" s="19"/>
      <c r="F478" s="19"/>
      <c r="G478" s="19"/>
      <c r="H478" s="19"/>
      <c r="I478" s="19"/>
      <c r="J478" s="85"/>
      <c r="K478" s="19"/>
      <c r="L478" s="19"/>
      <c r="M478" s="19"/>
      <c r="N478" s="19"/>
      <c r="O478" s="19"/>
      <c r="P478" s="19"/>
      <c r="Q478" s="19"/>
      <c r="R478" s="19"/>
      <c r="S478" s="19"/>
      <c r="T478" s="19"/>
      <c r="U478" s="19"/>
      <c r="V478" s="19"/>
      <c r="W478" s="19"/>
      <c r="X478" s="19"/>
      <c r="Y478" s="19"/>
      <c r="Z478" s="19"/>
      <c r="AA478" s="19"/>
      <c r="AB478" s="19"/>
    </row>
    <row r="479" spans="1:28" ht="15.75" customHeight="1">
      <c r="A479" s="19"/>
      <c r="B479" s="19"/>
      <c r="C479" s="19"/>
      <c r="D479" s="19"/>
      <c r="E479" s="19"/>
      <c r="F479" s="19"/>
      <c r="G479" s="19"/>
      <c r="H479" s="19"/>
      <c r="I479" s="19"/>
      <c r="J479" s="85"/>
      <c r="K479" s="19"/>
      <c r="L479" s="19"/>
      <c r="M479" s="19"/>
      <c r="N479" s="19"/>
      <c r="O479" s="19"/>
      <c r="P479" s="19"/>
      <c r="Q479" s="19"/>
      <c r="R479" s="19"/>
      <c r="S479" s="19"/>
      <c r="T479" s="19"/>
      <c r="U479" s="19"/>
      <c r="V479" s="19"/>
      <c r="W479" s="19"/>
      <c r="X479" s="19"/>
      <c r="Y479" s="19"/>
      <c r="Z479" s="19"/>
      <c r="AA479" s="19"/>
      <c r="AB479" s="19"/>
    </row>
    <row r="480" spans="1:28" ht="15.75" customHeight="1">
      <c r="A480" s="19"/>
      <c r="B480" s="19"/>
      <c r="C480" s="19"/>
      <c r="D480" s="19"/>
      <c r="E480" s="19"/>
      <c r="F480" s="19"/>
      <c r="G480" s="19"/>
      <c r="H480" s="19"/>
      <c r="I480" s="19"/>
      <c r="J480" s="85"/>
      <c r="K480" s="19"/>
      <c r="L480" s="19"/>
      <c r="M480" s="19"/>
      <c r="N480" s="19"/>
      <c r="O480" s="19"/>
      <c r="P480" s="19"/>
      <c r="Q480" s="19"/>
      <c r="R480" s="19"/>
      <c r="S480" s="19"/>
      <c r="T480" s="19"/>
      <c r="U480" s="19"/>
      <c r="V480" s="19"/>
      <c r="W480" s="19"/>
      <c r="X480" s="19"/>
      <c r="Y480" s="19"/>
      <c r="Z480" s="19"/>
      <c r="AA480" s="19"/>
      <c r="AB480" s="19"/>
    </row>
    <row r="481" spans="1:28" ht="15.75" customHeight="1">
      <c r="A481" s="19"/>
      <c r="B481" s="19"/>
      <c r="C481" s="19"/>
      <c r="D481" s="19"/>
      <c r="E481" s="19"/>
      <c r="F481" s="19"/>
      <c r="G481" s="19"/>
      <c r="H481" s="19"/>
      <c r="I481" s="19"/>
      <c r="J481" s="85"/>
      <c r="K481" s="19"/>
      <c r="L481" s="19"/>
      <c r="M481" s="19"/>
      <c r="N481" s="19"/>
      <c r="O481" s="19"/>
      <c r="P481" s="19"/>
      <c r="Q481" s="19"/>
      <c r="R481" s="19"/>
      <c r="S481" s="19"/>
      <c r="T481" s="19"/>
      <c r="U481" s="19"/>
      <c r="V481" s="19"/>
      <c r="W481" s="19"/>
      <c r="X481" s="19"/>
      <c r="Y481" s="19"/>
      <c r="Z481" s="19"/>
      <c r="AA481" s="19"/>
      <c r="AB481" s="19"/>
    </row>
    <row r="482" spans="1:28" ht="15.75" customHeight="1">
      <c r="A482" s="19"/>
      <c r="B482" s="19"/>
      <c r="C482" s="19"/>
      <c r="D482" s="19"/>
      <c r="E482" s="19"/>
      <c r="F482" s="19"/>
      <c r="G482" s="19"/>
      <c r="H482" s="19"/>
      <c r="I482" s="19"/>
      <c r="J482" s="85"/>
      <c r="K482" s="19"/>
      <c r="L482" s="19"/>
      <c r="M482" s="19"/>
      <c r="N482" s="19"/>
      <c r="O482" s="19"/>
      <c r="P482" s="19"/>
      <c r="Q482" s="19"/>
      <c r="R482" s="19"/>
      <c r="S482" s="19"/>
      <c r="T482" s="19"/>
      <c r="U482" s="19"/>
      <c r="V482" s="19"/>
      <c r="W482" s="19"/>
      <c r="X482" s="19"/>
      <c r="Y482" s="19"/>
      <c r="Z482" s="19"/>
      <c r="AA482" s="19"/>
      <c r="AB482" s="19"/>
    </row>
    <row r="483" spans="1:28" ht="15.75" customHeight="1">
      <c r="A483" s="19"/>
      <c r="B483" s="19"/>
      <c r="C483" s="19"/>
      <c r="D483" s="19"/>
      <c r="E483" s="19"/>
      <c r="F483" s="19"/>
      <c r="G483" s="19"/>
      <c r="H483" s="19"/>
      <c r="I483" s="19"/>
      <c r="J483" s="85"/>
      <c r="K483" s="19"/>
      <c r="L483" s="19"/>
      <c r="M483" s="19"/>
      <c r="N483" s="19"/>
      <c r="O483" s="19"/>
      <c r="P483" s="19"/>
      <c r="Q483" s="19"/>
      <c r="R483" s="19"/>
      <c r="S483" s="19"/>
      <c r="T483" s="19"/>
      <c r="U483" s="19"/>
      <c r="V483" s="19"/>
      <c r="W483" s="19"/>
      <c r="X483" s="19"/>
      <c r="Y483" s="19"/>
      <c r="Z483" s="19"/>
      <c r="AA483" s="19"/>
      <c r="AB483" s="19"/>
    </row>
    <row r="484" spans="1:28" ht="15.75" customHeight="1">
      <c r="A484" s="19"/>
      <c r="B484" s="19"/>
      <c r="C484" s="19"/>
      <c r="D484" s="19"/>
      <c r="E484" s="19"/>
      <c r="F484" s="19"/>
      <c r="G484" s="19"/>
      <c r="H484" s="19"/>
      <c r="I484" s="19"/>
      <c r="J484" s="85"/>
      <c r="K484" s="19"/>
      <c r="L484" s="19"/>
      <c r="M484" s="19"/>
      <c r="N484" s="19"/>
      <c r="O484" s="19"/>
      <c r="P484" s="19"/>
      <c r="Q484" s="19"/>
      <c r="R484" s="19"/>
      <c r="S484" s="19"/>
      <c r="T484" s="19"/>
      <c r="U484" s="19"/>
      <c r="V484" s="19"/>
      <c r="W484" s="19"/>
      <c r="X484" s="19"/>
      <c r="Y484" s="19"/>
      <c r="Z484" s="19"/>
      <c r="AA484" s="19"/>
      <c r="AB484" s="19"/>
    </row>
    <row r="485" spans="1:28" ht="15.75" customHeight="1">
      <c r="A485" s="19"/>
      <c r="B485" s="19"/>
      <c r="C485" s="19"/>
      <c r="D485" s="19"/>
      <c r="E485" s="19"/>
      <c r="F485" s="19"/>
      <c r="G485" s="19"/>
      <c r="H485" s="19"/>
      <c r="I485" s="19"/>
      <c r="J485" s="85"/>
      <c r="K485" s="19"/>
      <c r="L485" s="19"/>
      <c r="M485" s="19"/>
      <c r="N485" s="19"/>
      <c r="O485" s="19"/>
      <c r="P485" s="19"/>
      <c r="Q485" s="19"/>
      <c r="R485" s="19"/>
      <c r="S485" s="19"/>
      <c r="T485" s="19"/>
      <c r="U485" s="19"/>
      <c r="V485" s="19"/>
      <c r="W485" s="19"/>
      <c r="X485" s="19"/>
      <c r="Y485" s="19"/>
      <c r="Z485" s="19"/>
      <c r="AA485" s="19"/>
      <c r="AB485" s="19"/>
    </row>
    <row r="486" spans="1:28" ht="15.75" customHeight="1">
      <c r="A486" s="19"/>
      <c r="B486" s="19"/>
      <c r="C486" s="19"/>
      <c r="D486" s="19"/>
      <c r="E486" s="19"/>
      <c r="F486" s="19"/>
      <c r="G486" s="19"/>
      <c r="H486" s="19"/>
      <c r="I486" s="19"/>
      <c r="J486" s="85"/>
      <c r="K486" s="19"/>
      <c r="L486" s="19"/>
      <c r="M486" s="19"/>
      <c r="N486" s="19"/>
      <c r="O486" s="19"/>
      <c r="P486" s="19"/>
      <c r="Q486" s="19"/>
      <c r="R486" s="19"/>
      <c r="S486" s="19"/>
      <c r="T486" s="19"/>
      <c r="U486" s="19"/>
      <c r="V486" s="19"/>
      <c r="W486" s="19"/>
      <c r="X486" s="19"/>
      <c r="Y486" s="19"/>
      <c r="Z486" s="19"/>
      <c r="AA486" s="19"/>
      <c r="AB486" s="19"/>
    </row>
    <row r="487" spans="1:28" ht="15.75" customHeight="1">
      <c r="A487" s="19"/>
      <c r="B487" s="19"/>
      <c r="C487" s="19"/>
      <c r="D487" s="19"/>
      <c r="E487" s="19"/>
      <c r="F487" s="19"/>
      <c r="G487" s="19"/>
      <c r="H487" s="19"/>
      <c r="I487" s="19"/>
      <c r="J487" s="85"/>
      <c r="K487" s="19"/>
      <c r="L487" s="19"/>
      <c r="M487" s="19"/>
      <c r="N487" s="19"/>
      <c r="O487" s="19"/>
      <c r="P487" s="19"/>
      <c r="Q487" s="19"/>
      <c r="R487" s="19"/>
      <c r="S487" s="19"/>
      <c r="T487" s="19"/>
      <c r="U487" s="19"/>
      <c r="V487" s="19"/>
      <c r="W487" s="19"/>
      <c r="X487" s="19"/>
      <c r="Y487" s="19"/>
      <c r="Z487" s="19"/>
      <c r="AA487" s="19"/>
      <c r="AB487" s="19"/>
    </row>
    <row r="488" spans="1:28" ht="15.75" customHeight="1">
      <c r="A488" s="19"/>
      <c r="B488" s="19"/>
      <c r="C488" s="19"/>
      <c r="D488" s="19"/>
      <c r="E488" s="19"/>
      <c r="F488" s="19"/>
      <c r="G488" s="19"/>
      <c r="H488" s="19"/>
      <c r="I488" s="19"/>
      <c r="J488" s="85"/>
      <c r="K488" s="19"/>
      <c r="L488" s="19"/>
      <c r="M488" s="19"/>
      <c r="N488" s="19"/>
      <c r="O488" s="19"/>
      <c r="P488" s="19"/>
      <c r="Q488" s="19"/>
      <c r="R488" s="19"/>
      <c r="S488" s="19"/>
      <c r="T488" s="19"/>
      <c r="U488" s="19"/>
      <c r="V488" s="19"/>
      <c r="W488" s="19"/>
      <c r="X488" s="19"/>
      <c r="Y488" s="19"/>
      <c r="Z488" s="19"/>
      <c r="AA488" s="19"/>
      <c r="AB488" s="19"/>
    </row>
    <row r="489" spans="1:28" ht="15.75" customHeight="1">
      <c r="A489" s="19"/>
      <c r="B489" s="19"/>
      <c r="C489" s="19"/>
      <c r="D489" s="19"/>
      <c r="E489" s="19"/>
      <c r="F489" s="19"/>
      <c r="G489" s="19"/>
      <c r="H489" s="19"/>
      <c r="I489" s="19"/>
      <c r="J489" s="85"/>
      <c r="K489" s="19"/>
      <c r="L489" s="19"/>
      <c r="M489" s="19"/>
      <c r="N489" s="19"/>
      <c r="O489" s="19"/>
      <c r="P489" s="19"/>
      <c r="Q489" s="19"/>
      <c r="R489" s="19"/>
      <c r="S489" s="19"/>
      <c r="T489" s="19"/>
      <c r="U489" s="19"/>
      <c r="V489" s="19"/>
      <c r="W489" s="19"/>
      <c r="X489" s="19"/>
      <c r="Y489" s="19"/>
      <c r="Z489" s="19"/>
      <c r="AA489" s="19"/>
      <c r="AB489" s="19"/>
    </row>
    <row r="490" spans="1:28" ht="15.75" customHeight="1">
      <c r="A490" s="19"/>
      <c r="B490" s="19"/>
      <c r="C490" s="19"/>
      <c r="D490" s="19"/>
      <c r="E490" s="19"/>
      <c r="F490" s="19"/>
      <c r="G490" s="19"/>
      <c r="H490" s="19"/>
      <c r="I490" s="19"/>
      <c r="J490" s="85"/>
      <c r="K490" s="19"/>
      <c r="L490" s="19"/>
      <c r="M490" s="19"/>
      <c r="N490" s="19"/>
      <c r="O490" s="19"/>
      <c r="P490" s="19"/>
      <c r="Q490" s="19"/>
      <c r="R490" s="19"/>
      <c r="S490" s="19"/>
      <c r="T490" s="19"/>
      <c r="U490" s="19"/>
      <c r="V490" s="19"/>
      <c r="W490" s="19"/>
      <c r="X490" s="19"/>
      <c r="Y490" s="19"/>
      <c r="Z490" s="19"/>
      <c r="AA490" s="19"/>
      <c r="AB490" s="19"/>
    </row>
    <row r="491" spans="1:28" ht="15.75" customHeight="1">
      <c r="A491" s="19"/>
      <c r="B491" s="19"/>
      <c r="C491" s="19"/>
      <c r="D491" s="19"/>
      <c r="E491" s="19"/>
      <c r="F491" s="19"/>
      <c r="G491" s="19"/>
      <c r="H491" s="19"/>
      <c r="I491" s="19"/>
      <c r="J491" s="85"/>
      <c r="K491" s="19"/>
      <c r="L491" s="19"/>
      <c r="M491" s="19"/>
      <c r="N491" s="19"/>
      <c r="O491" s="19"/>
      <c r="P491" s="19"/>
      <c r="Q491" s="19"/>
      <c r="R491" s="19"/>
      <c r="S491" s="19"/>
      <c r="T491" s="19"/>
      <c r="U491" s="19"/>
      <c r="V491" s="19"/>
      <c r="W491" s="19"/>
      <c r="X491" s="19"/>
      <c r="Y491" s="19"/>
      <c r="Z491" s="19"/>
      <c r="AA491" s="19"/>
      <c r="AB491" s="19"/>
    </row>
    <row r="492" spans="1:28" ht="15.75" customHeight="1">
      <c r="A492" s="19"/>
      <c r="B492" s="19"/>
      <c r="C492" s="19"/>
      <c r="D492" s="19"/>
      <c r="E492" s="19"/>
      <c r="F492" s="19"/>
      <c r="G492" s="19"/>
      <c r="H492" s="19"/>
      <c r="I492" s="19"/>
      <c r="J492" s="85"/>
      <c r="K492" s="19"/>
      <c r="L492" s="19"/>
      <c r="M492" s="19"/>
      <c r="N492" s="19"/>
      <c r="O492" s="19"/>
      <c r="P492" s="19"/>
      <c r="Q492" s="19"/>
      <c r="R492" s="19"/>
      <c r="S492" s="19"/>
      <c r="T492" s="19"/>
      <c r="U492" s="19"/>
      <c r="V492" s="19"/>
      <c r="W492" s="19"/>
      <c r="X492" s="19"/>
      <c r="Y492" s="19"/>
      <c r="Z492" s="19"/>
      <c r="AA492" s="19"/>
      <c r="AB492" s="19"/>
    </row>
    <row r="493" spans="1:28" ht="15.75" customHeight="1">
      <c r="A493" s="19"/>
      <c r="B493" s="19"/>
      <c r="C493" s="19"/>
      <c r="D493" s="19"/>
      <c r="E493" s="19"/>
      <c r="F493" s="19"/>
      <c r="G493" s="19"/>
      <c r="H493" s="19"/>
      <c r="I493" s="19"/>
      <c r="J493" s="85"/>
      <c r="K493" s="19"/>
      <c r="L493" s="19"/>
      <c r="M493" s="19"/>
      <c r="N493" s="19"/>
      <c r="O493" s="19"/>
      <c r="P493" s="19"/>
      <c r="Q493" s="19"/>
      <c r="R493" s="19"/>
      <c r="S493" s="19"/>
      <c r="T493" s="19"/>
      <c r="U493" s="19"/>
      <c r="V493" s="19"/>
      <c r="W493" s="19"/>
      <c r="X493" s="19"/>
      <c r="Y493" s="19"/>
      <c r="Z493" s="19"/>
      <c r="AA493" s="19"/>
      <c r="AB493" s="19"/>
    </row>
    <row r="494" spans="1:28" ht="15.75" customHeight="1">
      <c r="A494" s="19"/>
      <c r="B494" s="19"/>
      <c r="C494" s="19"/>
      <c r="D494" s="19"/>
      <c r="E494" s="19"/>
      <c r="F494" s="19"/>
      <c r="G494" s="19"/>
      <c r="H494" s="19"/>
      <c r="I494" s="19"/>
      <c r="J494" s="85"/>
      <c r="K494" s="19"/>
      <c r="L494" s="19"/>
      <c r="M494" s="19"/>
      <c r="N494" s="19"/>
      <c r="O494" s="19"/>
      <c r="P494" s="19"/>
      <c r="Q494" s="19"/>
      <c r="R494" s="19"/>
      <c r="S494" s="19"/>
      <c r="T494" s="19"/>
      <c r="U494" s="19"/>
      <c r="V494" s="19"/>
      <c r="W494" s="19"/>
      <c r="X494" s="19"/>
      <c r="Y494" s="19"/>
      <c r="Z494" s="19"/>
      <c r="AA494" s="19"/>
      <c r="AB494" s="19"/>
    </row>
    <row r="495" spans="1:28" ht="15.75" customHeight="1">
      <c r="A495" s="19"/>
      <c r="B495" s="19"/>
      <c r="C495" s="19"/>
      <c r="D495" s="19"/>
      <c r="E495" s="19"/>
      <c r="F495" s="19"/>
      <c r="G495" s="19"/>
      <c r="H495" s="19"/>
      <c r="I495" s="19"/>
      <c r="J495" s="85"/>
      <c r="K495" s="19"/>
      <c r="L495" s="19"/>
      <c r="M495" s="19"/>
      <c r="N495" s="19"/>
      <c r="O495" s="19"/>
      <c r="P495" s="19"/>
      <c r="Q495" s="19"/>
      <c r="R495" s="19"/>
      <c r="S495" s="19"/>
      <c r="T495" s="19"/>
      <c r="U495" s="19"/>
      <c r="V495" s="19"/>
      <c r="W495" s="19"/>
      <c r="X495" s="19"/>
      <c r="Y495" s="19"/>
      <c r="Z495" s="19"/>
      <c r="AA495" s="19"/>
      <c r="AB495" s="19"/>
    </row>
    <row r="496" spans="1:28" ht="15.75" customHeight="1">
      <c r="A496" s="19"/>
      <c r="B496" s="19"/>
      <c r="C496" s="19"/>
      <c r="D496" s="19"/>
      <c r="E496" s="19"/>
      <c r="F496" s="19"/>
      <c r="G496" s="19"/>
      <c r="H496" s="19"/>
      <c r="I496" s="19"/>
      <c r="J496" s="85"/>
      <c r="K496" s="19"/>
      <c r="L496" s="19"/>
      <c r="M496" s="19"/>
      <c r="N496" s="19"/>
      <c r="O496" s="19"/>
      <c r="P496" s="19"/>
      <c r="Q496" s="19"/>
      <c r="R496" s="19"/>
      <c r="S496" s="19"/>
      <c r="T496" s="19"/>
      <c r="U496" s="19"/>
      <c r="V496" s="19"/>
      <c r="W496" s="19"/>
      <c r="X496" s="19"/>
      <c r="Y496" s="19"/>
      <c r="Z496" s="19"/>
      <c r="AA496" s="19"/>
      <c r="AB496" s="19"/>
    </row>
    <row r="497" spans="1:28" ht="15.75" customHeight="1">
      <c r="A497" s="19"/>
      <c r="B497" s="19"/>
      <c r="C497" s="19"/>
      <c r="D497" s="19"/>
      <c r="E497" s="19"/>
      <c r="F497" s="19"/>
      <c r="G497" s="19"/>
      <c r="H497" s="19"/>
      <c r="I497" s="19"/>
      <c r="J497" s="85"/>
      <c r="K497" s="19"/>
      <c r="L497" s="19"/>
      <c r="M497" s="19"/>
      <c r="N497" s="19"/>
      <c r="O497" s="19"/>
      <c r="P497" s="19"/>
      <c r="Q497" s="19"/>
      <c r="R497" s="19"/>
      <c r="S497" s="19"/>
      <c r="T497" s="19"/>
      <c r="U497" s="19"/>
      <c r="V497" s="19"/>
      <c r="W497" s="19"/>
      <c r="X497" s="19"/>
      <c r="Y497" s="19"/>
      <c r="Z497" s="19"/>
      <c r="AA497" s="19"/>
      <c r="AB497" s="19"/>
    </row>
    <row r="498" spans="1:28" ht="15.75" customHeight="1">
      <c r="A498" s="19"/>
      <c r="B498" s="19"/>
      <c r="C498" s="19"/>
      <c r="D498" s="19"/>
      <c r="E498" s="19"/>
      <c r="F498" s="19"/>
      <c r="G498" s="19"/>
      <c r="H498" s="19"/>
      <c r="I498" s="19"/>
      <c r="J498" s="85"/>
      <c r="K498" s="19"/>
      <c r="L498" s="19"/>
      <c r="M498" s="19"/>
      <c r="N498" s="19"/>
      <c r="O498" s="19"/>
      <c r="P498" s="19"/>
      <c r="Q498" s="19"/>
      <c r="R498" s="19"/>
      <c r="S498" s="19"/>
      <c r="T498" s="19"/>
      <c r="U498" s="19"/>
      <c r="V498" s="19"/>
      <c r="W498" s="19"/>
      <c r="X498" s="19"/>
      <c r="Y498" s="19"/>
      <c r="Z498" s="19"/>
      <c r="AA498" s="19"/>
      <c r="AB498" s="19"/>
    </row>
    <row r="499" spans="1:28" ht="15.75" customHeight="1">
      <c r="A499" s="19"/>
      <c r="B499" s="19"/>
      <c r="C499" s="19"/>
      <c r="D499" s="19"/>
      <c r="E499" s="19"/>
      <c r="F499" s="19"/>
      <c r="G499" s="19"/>
      <c r="H499" s="19"/>
      <c r="I499" s="19"/>
      <c r="J499" s="85"/>
      <c r="K499" s="19"/>
      <c r="L499" s="19"/>
      <c r="M499" s="19"/>
      <c r="N499" s="19"/>
      <c r="O499" s="19"/>
      <c r="P499" s="19"/>
      <c r="Q499" s="19"/>
      <c r="R499" s="19"/>
      <c r="S499" s="19"/>
      <c r="T499" s="19"/>
      <c r="U499" s="19"/>
      <c r="V499" s="19"/>
      <c r="W499" s="19"/>
      <c r="X499" s="19"/>
      <c r="Y499" s="19"/>
      <c r="Z499" s="19"/>
      <c r="AA499" s="19"/>
      <c r="AB499" s="19"/>
    </row>
    <row r="500" spans="1:28" ht="15.75" customHeight="1">
      <c r="A500" s="19"/>
      <c r="B500" s="19"/>
      <c r="C500" s="19"/>
      <c r="D500" s="19"/>
      <c r="E500" s="19"/>
      <c r="F500" s="19"/>
      <c r="G500" s="19"/>
      <c r="H500" s="19"/>
      <c r="I500" s="19"/>
      <c r="J500" s="85"/>
      <c r="K500" s="19"/>
      <c r="L500" s="19"/>
      <c r="M500" s="19"/>
      <c r="N500" s="19"/>
      <c r="O500" s="19"/>
      <c r="P500" s="19"/>
      <c r="Q500" s="19"/>
      <c r="R500" s="19"/>
      <c r="S500" s="19"/>
      <c r="T500" s="19"/>
      <c r="U500" s="19"/>
      <c r="V500" s="19"/>
      <c r="W500" s="19"/>
      <c r="X500" s="19"/>
      <c r="Y500" s="19"/>
      <c r="Z500" s="19"/>
      <c r="AA500" s="19"/>
      <c r="AB500" s="19"/>
    </row>
    <row r="501" spans="1:28" ht="15.75" customHeight="1">
      <c r="A501" s="19"/>
      <c r="B501" s="19"/>
      <c r="C501" s="19"/>
      <c r="D501" s="19"/>
      <c r="E501" s="19"/>
      <c r="F501" s="19"/>
      <c r="G501" s="19"/>
      <c r="H501" s="19"/>
      <c r="I501" s="19"/>
      <c r="J501" s="85"/>
      <c r="K501" s="19"/>
      <c r="L501" s="19"/>
      <c r="M501" s="19"/>
      <c r="N501" s="19"/>
      <c r="O501" s="19"/>
      <c r="P501" s="19"/>
      <c r="Q501" s="19"/>
      <c r="R501" s="19"/>
      <c r="S501" s="19"/>
      <c r="T501" s="19"/>
      <c r="U501" s="19"/>
      <c r="V501" s="19"/>
      <c r="W501" s="19"/>
      <c r="X501" s="19"/>
      <c r="Y501" s="19"/>
      <c r="Z501" s="19"/>
      <c r="AA501" s="19"/>
      <c r="AB501" s="19"/>
    </row>
    <row r="502" spans="1:28" ht="15.75" customHeight="1">
      <c r="A502" s="19"/>
      <c r="B502" s="19"/>
      <c r="C502" s="19"/>
      <c r="D502" s="19"/>
      <c r="E502" s="19"/>
      <c r="F502" s="19"/>
      <c r="G502" s="19"/>
      <c r="H502" s="19"/>
      <c r="I502" s="19"/>
      <c r="J502" s="85"/>
      <c r="K502" s="19"/>
      <c r="L502" s="19"/>
      <c r="M502" s="19"/>
      <c r="N502" s="19"/>
      <c r="O502" s="19"/>
      <c r="P502" s="19"/>
      <c r="Q502" s="19"/>
      <c r="R502" s="19"/>
      <c r="S502" s="19"/>
      <c r="T502" s="19"/>
      <c r="U502" s="19"/>
      <c r="V502" s="19"/>
      <c r="W502" s="19"/>
      <c r="X502" s="19"/>
      <c r="Y502" s="19"/>
      <c r="Z502" s="19"/>
      <c r="AA502" s="19"/>
      <c r="AB502" s="19"/>
    </row>
    <row r="503" spans="1:28" ht="15.75" customHeight="1">
      <c r="A503" s="19"/>
      <c r="B503" s="19"/>
      <c r="C503" s="19"/>
      <c r="D503" s="19"/>
      <c r="E503" s="19"/>
      <c r="F503" s="19"/>
      <c r="G503" s="19"/>
      <c r="H503" s="19"/>
      <c r="I503" s="19"/>
      <c r="J503" s="85"/>
      <c r="K503" s="19"/>
      <c r="L503" s="19"/>
      <c r="M503" s="19"/>
      <c r="N503" s="19"/>
      <c r="O503" s="19"/>
      <c r="P503" s="19"/>
      <c r="Q503" s="19"/>
      <c r="R503" s="19"/>
      <c r="S503" s="19"/>
      <c r="T503" s="19"/>
      <c r="U503" s="19"/>
      <c r="V503" s="19"/>
      <c r="W503" s="19"/>
      <c r="X503" s="19"/>
      <c r="Y503" s="19"/>
      <c r="Z503" s="19"/>
      <c r="AA503" s="19"/>
      <c r="AB503" s="19"/>
    </row>
    <row r="504" spans="1:28" ht="15.75" customHeight="1">
      <c r="A504" s="19"/>
      <c r="B504" s="19"/>
      <c r="C504" s="19"/>
      <c r="D504" s="19"/>
      <c r="E504" s="19"/>
      <c r="F504" s="19"/>
      <c r="G504" s="19"/>
      <c r="H504" s="19"/>
      <c r="I504" s="19"/>
      <c r="J504" s="85"/>
      <c r="K504" s="19"/>
      <c r="L504" s="19"/>
      <c r="M504" s="19"/>
      <c r="N504" s="19"/>
      <c r="O504" s="19"/>
      <c r="P504" s="19"/>
      <c r="Q504" s="19"/>
      <c r="R504" s="19"/>
      <c r="S504" s="19"/>
      <c r="T504" s="19"/>
      <c r="U504" s="19"/>
      <c r="V504" s="19"/>
      <c r="W504" s="19"/>
      <c r="X504" s="19"/>
      <c r="Y504" s="19"/>
      <c r="Z504" s="19"/>
      <c r="AA504" s="19"/>
      <c r="AB504" s="19"/>
    </row>
    <row r="505" spans="1:28" ht="15.75" customHeight="1">
      <c r="A505" s="19"/>
      <c r="B505" s="19"/>
      <c r="C505" s="19"/>
      <c r="D505" s="19"/>
      <c r="E505" s="19"/>
      <c r="F505" s="19"/>
      <c r="G505" s="19"/>
      <c r="H505" s="19"/>
      <c r="I505" s="19"/>
      <c r="J505" s="85"/>
      <c r="K505" s="19"/>
      <c r="L505" s="19"/>
      <c r="M505" s="19"/>
      <c r="N505" s="19"/>
      <c r="O505" s="19"/>
      <c r="P505" s="19"/>
      <c r="Q505" s="19"/>
      <c r="R505" s="19"/>
      <c r="S505" s="19"/>
      <c r="T505" s="19"/>
      <c r="U505" s="19"/>
      <c r="V505" s="19"/>
      <c r="W505" s="19"/>
      <c r="X505" s="19"/>
      <c r="Y505" s="19"/>
      <c r="Z505" s="19"/>
      <c r="AA505" s="19"/>
      <c r="AB505" s="19"/>
    </row>
    <row r="506" spans="1:28" ht="15.75" customHeight="1">
      <c r="A506" s="19"/>
      <c r="B506" s="19"/>
      <c r="C506" s="19"/>
      <c r="D506" s="19"/>
      <c r="E506" s="19"/>
      <c r="F506" s="19"/>
      <c r="G506" s="19"/>
      <c r="H506" s="19"/>
      <c r="I506" s="19"/>
      <c r="J506" s="85"/>
      <c r="K506" s="19"/>
      <c r="L506" s="19"/>
      <c r="M506" s="19"/>
      <c r="N506" s="19"/>
      <c r="O506" s="19"/>
      <c r="P506" s="19"/>
      <c r="Q506" s="19"/>
      <c r="R506" s="19"/>
      <c r="S506" s="19"/>
      <c r="T506" s="19"/>
      <c r="U506" s="19"/>
      <c r="V506" s="19"/>
      <c r="W506" s="19"/>
      <c r="X506" s="19"/>
      <c r="Y506" s="19"/>
      <c r="Z506" s="19"/>
      <c r="AA506" s="19"/>
      <c r="AB506" s="19"/>
    </row>
    <row r="507" spans="1:28" ht="15.75" customHeight="1">
      <c r="A507" s="19"/>
      <c r="B507" s="19"/>
      <c r="C507" s="19"/>
      <c r="D507" s="19"/>
      <c r="E507" s="19"/>
      <c r="F507" s="19"/>
      <c r="G507" s="19"/>
      <c r="H507" s="19"/>
      <c r="I507" s="19"/>
      <c r="J507" s="85"/>
      <c r="K507" s="19"/>
      <c r="L507" s="19"/>
      <c r="M507" s="19"/>
      <c r="N507" s="19"/>
      <c r="O507" s="19"/>
      <c r="P507" s="19"/>
      <c r="Q507" s="19"/>
      <c r="R507" s="19"/>
      <c r="S507" s="19"/>
      <c r="T507" s="19"/>
      <c r="U507" s="19"/>
      <c r="V507" s="19"/>
      <c r="W507" s="19"/>
      <c r="X507" s="19"/>
      <c r="Y507" s="19"/>
      <c r="Z507" s="19"/>
      <c r="AA507" s="19"/>
      <c r="AB507" s="19"/>
    </row>
    <row r="508" spans="1:28" ht="15.75" customHeight="1">
      <c r="A508" s="19"/>
      <c r="B508" s="19"/>
      <c r="C508" s="19"/>
      <c r="D508" s="19"/>
      <c r="E508" s="19"/>
      <c r="F508" s="19"/>
      <c r="G508" s="19"/>
      <c r="H508" s="19"/>
      <c r="I508" s="19"/>
      <c r="J508" s="85"/>
      <c r="K508" s="19"/>
      <c r="L508" s="19"/>
      <c r="M508" s="19"/>
      <c r="N508" s="19"/>
      <c r="O508" s="19"/>
      <c r="P508" s="19"/>
      <c r="Q508" s="19"/>
      <c r="R508" s="19"/>
      <c r="S508" s="19"/>
      <c r="T508" s="19"/>
      <c r="U508" s="19"/>
      <c r="V508" s="19"/>
      <c r="W508" s="19"/>
      <c r="X508" s="19"/>
      <c r="Y508" s="19"/>
      <c r="Z508" s="19"/>
      <c r="AA508" s="19"/>
      <c r="AB508" s="19"/>
    </row>
    <row r="509" spans="1:28" ht="15.75" customHeight="1">
      <c r="A509" s="19"/>
      <c r="B509" s="19"/>
      <c r="C509" s="19"/>
      <c r="D509" s="19"/>
      <c r="E509" s="19"/>
      <c r="F509" s="19"/>
      <c r="G509" s="19"/>
      <c r="H509" s="19"/>
      <c r="I509" s="19"/>
      <c r="J509" s="85"/>
      <c r="K509" s="19"/>
      <c r="L509" s="19"/>
      <c r="M509" s="19"/>
      <c r="N509" s="19"/>
      <c r="O509" s="19"/>
      <c r="P509" s="19"/>
      <c r="Q509" s="19"/>
      <c r="R509" s="19"/>
      <c r="S509" s="19"/>
      <c r="T509" s="19"/>
      <c r="U509" s="19"/>
      <c r="V509" s="19"/>
      <c r="W509" s="19"/>
      <c r="X509" s="19"/>
      <c r="Y509" s="19"/>
      <c r="Z509" s="19"/>
      <c r="AA509" s="19"/>
      <c r="AB509" s="19"/>
    </row>
    <row r="510" spans="1:28" ht="15.75" customHeight="1">
      <c r="A510" s="19"/>
      <c r="B510" s="19"/>
      <c r="C510" s="19"/>
      <c r="D510" s="19"/>
      <c r="E510" s="19"/>
      <c r="F510" s="19"/>
      <c r="G510" s="19"/>
      <c r="H510" s="19"/>
      <c r="I510" s="19"/>
      <c r="J510" s="85"/>
      <c r="K510" s="19"/>
      <c r="L510" s="19"/>
      <c r="M510" s="19"/>
      <c r="N510" s="19"/>
      <c r="O510" s="19"/>
      <c r="P510" s="19"/>
      <c r="Q510" s="19"/>
      <c r="R510" s="19"/>
      <c r="S510" s="19"/>
      <c r="T510" s="19"/>
      <c r="U510" s="19"/>
      <c r="V510" s="19"/>
      <c r="W510" s="19"/>
      <c r="X510" s="19"/>
      <c r="Y510" s="19"/>
      <c r="Z510" s="19"/>
      <c r="AA510" s="19"/>
      <c r="AB510" s="19"/>
    </row>
    <row r="511" spans="1:28" ht="15.75" customHeight="1">
      <c r="A511" s="19"/>
      <c r="B511" s="19"/>
      <c r="C511" s="19"/>
      <c r="D511" s="19"/>
      <c r="E511" s="19"/>
      <c r="F511" s="19"/>
      <c r="G511" s="19"/>
      <c r="H511" s="19"/>
      <c r="I511" s="19"/>
      <c r="J511" s="85"/>
      <c r="K511" s="19"/>
      <c r="L511" s="19"/>
      <c r="M511" s="19"/>
      <c r="N511" s="19"/>
      <c r="O511" s="19"/>
      <c r="P511" s="19"/>
      <c r="Q511" s="19"/>
      <c r="R511" s="19"/>
      <c r="S511" s="19"/>
      <c r="T511" s="19"/>
      <c r="U511" s="19"/>
      <c r="V511" s="19"/>
      <c r="W511" s="19"/>
      <c r="X511" s="19"/>
      <c r="Y511" s="19"/>
      <c r="Z511" s="19"/>
      <c r="AA511" s="19"/>
      <c r="AB511" s="19"/>
    </row>
    <row r="512" spans="1:28" ht="15.75" customHeight="1">
      <c r="A512" s="19"/>
      <c r="B512" s="19"/>
      <c r="C512" s="19"/>
      <c r="D512" s="19"/>
      <c r="E512" s="19"/>
      <c r="F512" s="19"/>
      <c r="G512" s="19"/>
      <c r="H512" s="19"/>
      <c r="I512" s="19"/>
      <c r="J512" s="85"/>
      <c r="K512" s="19"/>
      <c r="L512" s="19"/>
      <c r="M512" s="19"/>
      <c r="N512" s="19"/>
      <c r="O512" s="19"/>
      <c r="P512" s="19"/>
      <c r="Q512" s="19"/>
      <c r="R512" s="19"/>
      <c r="S512" s="19"/>
      <c r="T512" s="19"/>
      <c r="U512" s="19"/>
      <c r="V512" s="19"/>
      <c r="W512" s="19"/>
      <c r="X512" s="19"/>
      <c r="Y512" s="19"/>
      <c r="Z512" s="19"/>
      <c r="AA512" s="19"/>
      <c r="AB512" s="19"/>
    </row>
    <row r="513" spans="1:28" ht="15.75" customHeight="1">
      <c r="A513" s="19"/>
      <c r="B513" s="19"/>
      <c r="C513" s="19"/>
      <c r="D513" s="19"/>
      <c r="E513" s="19"/>
      <c r="F513" s="19"/>
      <c r="G513" s="19"/>
      <c r="H513" s="19"/>
      <c r="I513" s="19"/>
      <c r="J513" s="85"/>
      <c r="K513" s="19"/>
      <c r="L513" s="19"/>
      <c r="M513" s="19"/>
      <c r="N513" s="19"/>
      <c r="O513" s="19"/>
      <c r="P513" s="19"/>
      <c r="Q513" s="19"/>
      <c r="R513" s="19"/>
      <c r="S513" s="19"/>
      <c r="T513" s="19"/>
      <c r="U513" s="19"/>
      <c r="V513" s="19"/>
      <c r="W513" s="19"/>
      <c r="X513" s="19"/>
      <c r="Y513" s="19"/>
      <c r="Z513" s="19"/>
      <c r="AA513" s="19"/>
      <c r="AB513" s="19"/>
    </row>
    <row r="514" spans="1:28" ht="15.75" customHeight="1">
      <c r="A514" s="19"/>
      <c r="B514" s="19"/>
      <c r="C514" s="19"/>
      <c r="D514" s="19"/>
      <c r="E514" s="19"/>
      <c r="F514" s="19"/>
      <c r="G514" s="19"/>
      <c r="H514" s="19"/>
      <c r="I514" s="19"/>
      <c r="J514" s="85"/>
      <c r="K514" s="19"/>
      <c r="L514" s="19"/>
      <c r="M514" s="19"/>
      <c r="N514" s="19"/>
      <c r="O514" s="19"/>
      <c r="P514" s="19"/>
      <c r="Q514" s="19"/>
      <c r="R514" s="19"/>
      <c r="S514" s="19"/>
      <c r="T514" s="19"/>
      <c r="U514" s="19"/>
      <c r="V514" s="19"/>
      <c r="W514" s="19"/>
      <c r="X514" s="19"/>
      <c r="Y514" s="19"/>
      <c r="Z514" s="19"/>
      <c r="AA514" s="19"/>
      <c r="AB514" s="19"/>
    </row>
    <row r="515" spans="1:28" ht="15.75" customHeight="1">
      <c r="A515" s="19"/>
      <c r="B515" s="19"/>
      <c r="C515" s="19"/>
      <c r="D515" s="19"/>
      <c r="E515" s="19"/>
      <c r="F515" s="19"/>
      <c r="G515" s="19"/>
      <c r="H515" s="19"/>
      <c r="I515" s="19"/>
      <c r="J515" s="85"/>
      <c r="K515" s="19"/>
      <c r="L515" s="19"/>
      <c r="M515" s="19"/>
      <c r="N515" s="19"/>
      <c r="O515" s="19"/>
      <c r="P515" s="19"/>
      <c r="Q515" s="19"/>
      <c r="R515" s="19"/>
      <c r="S515" s="19"/>
      <c r="T515" s="19"/>
      <c r="U515" s="19"/>
      <c r="V515" s="19"/>
      <c r="W515" s="19"/>
      <c r="X515" s="19"/>
      <c r="Y515" s="19"/>
      <c r="Z515" s="19"/>
      <c r="AA515" s="19"/>
      <c r="AB515" s="19"/>
    </row>
    <row r="516" spans="1:28" ht="15.75" customHeight="1">
      <c r="A516" s="19"/>
      <c r="B516" s="19"/>
      <c r="C516" s="19"/>
      <c r="D516" s="19"/>
      <c r="E516" s="19"/>
      <c r="F516" s="19"/>
      <c r="G516" s="19"/>
      <c r="H516" s="19"/>
      <c r="I516" s="19"/>
      <c r="J516" s="85"/>
      <c r="K516" s="19"/>
      <c r="L516" s="19"/>
      <c r="M516" s="19"/>
      <c r="N516" s="19"/>
      <c r="O516" s="19"/>
      <c r="P516" s="19"/>
      <c r="Q516" s="19"/>
      <c r="R516" s="19"/>
      <c r="S516" s="19"/>
      <c r="T516" s="19"/>
      <c r="U516" s="19"/>
      <c r="V516" s="19"/>
      <c r="W516" s="19"/>
      <c r="X516" s="19"/>
      <c r="Y516" s="19"/>
      <c r="Z516" s="19"/>
      <c r="AA516" s="19"/>
      <c r="AB516" s="19"/>
    </row>
    <row r="517" spans="1:28" ht="15.75" customHeight="1">
      <c r="A517" s="19"/>
      <c r="B517" s="19"/>
      <c r="C517" s="19"/>
      <c r="D517" s="19"/>
      <c r="E517" s="19"/>
      <c r="F517" s="19"/>
      <c r="G517" s="19"/>
      <c r="H517" s="19"/>
      <c r="I517" s="19"/>
      <c r="J517" s="85"/>
      <c r="K517" s="19"/>
      <c r="L517" s="19"/>
      <c r="M517" s="19"/>
      <c r="N517" s="19"/>
      <c r="O517" s="19"/>
      <c r="P517" s="19"/>
      <c r="Q517" s="19"/>
      <c r="R517" s="19"/>
      <c r="S517" s="19"/>
      <c r="T517" s="19"/>
      <c r="U517" s="19"/>
      <c r="V517" s="19"/>
      <c r="W517" s="19"/>
      <c r="X517" s="19"/>
      <c r="Y517" s="19"/>
      <c r="Z517" s="19"/>
      <c r="AA517" s="19"/>
      <c r="AB517" s="19"/>
    </row>
    <row r="518" spans="1:28" ht="15.75" customHeight="1">
      <c r="A518" s="19"/>
      <c r="B518" s="19"/>
      <c r="C518" s="19"/>
      <c r="D518" s="19"/>
      <c r="E518" s="19"/>
      <c r="F518" s="19"/>
      <c r="G518" s="19"/>
      <c r="H518" s="19"/>
      <c r="I518" s="19"/>
      <c r="J518" s="85"/>
      <c r="K518" s="19"/>
      <c r="L518" s="19"/>
      <c r="M518" s="19"/>
      <c r="N518" s="19"/>
      <c r="O518" s="19"/>
      <c r="P518" s="19"/>
      <c r="Q518" s="19"/>
      <c r="R518" s="19"/>
      <c r="S518" s="19"/>
      <c r="T518" s="19"/>
      <c r="U518" s="19"/>
      <c r="V518" s="19"/>
      <c r="W518" s="19"/>
      <c r="X518" s="19"/>
      <c r="Y518" s="19"/>
      <c r="Z518" s="19"/>
      <c r="AA518" s="19"/>
      <c r="AB518" s="19"/>
    </row>
    <row r="519" spans="1:28" ht="15.75" customHeight="1">
      <c r="A519" s="19"/>
      <c r="B519" s="19"/>
      <c r="C519" s="19"/>
      <c r="D519" s="19"/>
      <c r="E519" s="19"/>
      <c r="F519" s="19"/>
      <c r="G519" s="19"/>
      <c r="H519" s="19"/>
      <c r="I519" s="19"/>
      <c r="J519" s="85"/>
      <c r="K519" s="19"/>
      <c r="L519" s="19"/>
      <c r="M519" s="19"/>
      <c r="N519" s="19"/>
      <c r="O519" s="19"/>
      <c r="P519" s="19"/>
      <c r="Q519" s="19"/>
      <c r="R519" s="19"/>
      <c r="S519" s="19"/>
      <c r="T519" s="19"/>
      <c r="U519" s="19"/>
      <c r="V519" s="19"/>
      <c r="W519" s="19"/>
      <c r="X519" s="19"/>
      <c r="Y519" s="19"/>
      <c r="Z519" s="19"/>
      <c r="AA519" s="19"/>
      <c r="AB519" s="19"/>
    </row>
    <row r="520" spans="1:28" ht="15.75" customHeight="1">
      <c r="A520" s="19"/>
      <c r="B520" s="19"/>
      <c r="C520" s="19"/>
      <c r="D520" s="19"/>
      <c r="E520" s="19"/>
      <c r="F520" s="19"/>
      <c r="G520" s="19"/>
      <c r="H520" s="19"/>
      <c r="I520" s="19"/>
      <c r="J520" s="85"/>
      <c r="K520" s="19"/>
      <c r="L520" s="19"/>
      <c r="M520" s="19"/>
      <c r="N520" s="19"/>
      <c r="O520" s="19"/>
      <c r="P520" s="19"/>
      <c r="Q520" s="19"/>
      <c r="R520" s="19"/>
      <c r="S520" s="19"/>
      <c r="T520" s="19"/>
      <c r="U520" s="19"/>
      <c r="V520" s="19"/>
      <c r="W520" s="19"/>
      <c r="X520" s="19"/>
      <c r="Y520" s="19"/>
      <c r="Z520" s="19"/>
      <c r="AA520" s="19"/>
      <c r="AB520" s="19"/>
    </row>
    <row r="521" spans="1:28" ht="15.75" customHeight="1">
      <c r="A521" s="19"/>
      <c r="B521" s="19"/>
      <c r="C521" s="19"/>
      <c r="D521" s="19"/>
      <c r="E521" s="19"/>
      <c r="F521" s="19"/>
      <c r="G521" s="19"/>
      <c r="H521" s="19"/>
      <c r="I521" s="19"/>
      <c r="J521" s="85"/>
      <c r="K521" s="19"/>
      <c r="L521" s="19"/>
      <c r="M521" s="19"/>
      <c r="N521" s="19"/>
      <c r="O521" s="19"/>
      <c r="P521" s="19"/>
      <c r="Q521" s="19"/>
      <c r="R521" s="19"/>
      <c r="S521" s="19"/>
      <c r="T521" s="19"/>
      <c r="U521" s="19"/>
      <c r="V521" s="19"/>
      <c r="W521" s="19"/>
      <c r="X521" s="19"/>
      <c r="Y521" s="19"/>
      <c r="Z521" s="19"/>
      <c r="AA521" s="19"/>
      <c r="AB521" s="19"/>
    </row>
    <row r="522" spans="1:28" ht="15.75" customHeight="1">
      <c r="A522" s="19"/>
      <c r="B522" s="19"/>
      <c r="C522" s="19"/>
      <c r="D522" s="19"/>
      <c r="E522" s="19"/>
      <c r="F522" s="19"/>
      <c r="G522" s="19"/>
      <c r="H522" s="19"/>
      <c r="I522" s="19"/>
      <c r="J522" s="85"/>
      <c r="K522" s="19"/>
      <c r="L522" s="19"/>
      <c r="M522" s="19"/>
      <c r="N522" s="19"/>
      <c r="O522" s="19"/>
      <c r="P522" s="19"/>
      <c r="Q522" s="19"/>
      <c r="R522" s="19"/>
      <c r="S522" s="19"/>
      <c r="T522" s="19"/>
      <c r="U522" s="19"/>
      <c r="V522" s="19"/>
      <c r="W522" s="19"/>
      <c r="X522" s="19"/>
      <c r="Y522" s="19"/>
      <c r="Z522" s="19"/>
      <c r="AA522" s="19"/>
      <c r="AB522" s="19"/>
    </row>
    <row r="523" spans="1:28" ht="15.75" customHeight="1">
      <c r="A523" s="19"/>
      <c r="B523" s="19"/>
      <c r="C523" s="19"/>
      <c r="D523" s="19"/>
      <c r="E523" s="19"/>
      <c r="F523" s="19"/>
      <c r="G523" s="19"/>
      <c r="H523" s="19"/>
      <c r="I523" s="19"/>
      <c r="J523" s="85"/>
      <c r="K523" s="19"/>
      <c r="L523" s="19"/>
      <c r="M523" s="19"/>
      <c r="N523" s="19"/>
      <c r="O523" s="19"/>
      <c r="P523" s="19"/>
      <c r="Q523" s="19"/>
      <c r="R523" s="19"/>
      <c r="S523" s="19"/>
      <c r="T523" s="19"/>
      <c r="U523" s="19"/>
      <c r="V523" s="19"/>
      <c r="W523" s="19"/>
      <c r="X523" s="19"/>
      <c r="Y523" s="19"/>
      <c r="Z523" s="19"/>
      <c r="AA523" s="19"/>
      <c r="AB523" s="19"/>
    </row>
    <row r="524" spans="1:28" ht="15.75" customHeight="1">
      <c r="A524" s="19"/>
      <c r="B524" s="19"/>
      <c r="C524" s="19"/>
      <c r="D524" s="19"/>
      <c r="E524" s="19"/>
      <c r="F524" s="19"/>
      <c r="G524" s="19"/>
      <c r="H524" s="19"/>
      <c r="I524" s="19"/>
      <c r="J524" s="85"/>
      <c r="K524" s="19"/>
      <c r="L524" s="19"/>
      <c r="M524" s="19"/>
      <c r="N524" s="19"/>
      <c r="O524" s="19"/>
      <c r="P524" s="19"/>
      <c r="Q524" s="19"/>
      <c r="R524" s="19"/>
      <c r="S524" s="19"/>
      <c r="T524" s="19"/>
      <c r="U524" s="19"/>
      <c r="V524" s="19"/>
      <c r="W524" s="19"/>
      <c r="X524" s="19"/>
      <c r="Y524" s="19"/>
      <c r="Z524" s="19"/>
      <c r="AA524" s="19"/>
      <c r="AB524" s="19"/>
    </row>
    <row r="525" spans="1:28" ht="15.75" customHeight="1">
      <c r="A525" s="19"/>
      <c r="B525" s="19"/>
      <c r="C525" s="19"/>
      <c r="D525" s="19"/>
      <c r="E525" s="19"/>
      <c r="F525" s="19"/>
      <c r="G525" s="19"/>
      <c r="H525" s="19"/>
      <c r="I525" s="19"/>
      <c r="J525" s="85"/>
      <c r="K525" s="19"/>
      <c r="L525" s="19"/>
      <c r="M525" s="19"/>
      <c r="N525" s="19"/>
      <c r="O525" s="19"/>
      <c r="P525" s="19"/>
      <c r="Q525" s="19"/>
      <c r="R525" s="19"/>
      <c r="S525" s="19"/>
      <c r="T525" s="19"/>
      <c r="U525" s="19"/>
      <c r="V525" s="19"/>
      <c r="W525" s="19"/>
      <c r="X525" s="19"/>
      <c r="Y525" s="19"/>
      <c r="Z525" s="19"/>
      <c r="AA525" s="19"/>
      <c r="AB525" s="19"/>
    </row>
    <row r="526" spans="1:28" ht="15.75" customHeight="1">
      <c r="A526" s="19"/>
      <c r="B526" s="19"/>
      <c r="C526" s="19"/>
      <c r="D526" s="19"/>
      <c r="E526" s="19"/>
      <c r="F526" s="19"/>
      <c r="G526" s="19"/>
      <c r="H526" s="19"/>
      <c r="I526" s="19"/>
      <c r="J526" s="85"/>
      <c r="K526" s="19"/>
      <c r="L526" s="19"/>
      <c r="M526" s="19"/>
      <c r="N526" s="19"/>
      <c r="O526" s="19"/>
      <c r="P526" s="19"/>
      <c r="Q526" s="19"/>
      <c r="R526" s="19"/>
      <c r="S526" s="19"/>
      <c r="T526" s="19"/>
      <c r="U526" s="19"/>
      <c r="V526" s="19"/>
      <c r="W526" s="19"/>
      <c r="X526" s="19"/>
      <c r="Y526" s="19"/>
      <c r="Z526" s="19"/>
      <c r="AA526" s="19"/>
      <c r="AB526" s="19"/>
    </row>
    <row r="527" spans="1:28" ht="15.75" customHeight="1">
      <c r="A527" s="19"/>
      <c r="B527" s="19"/>
      <c r="C527" s="19"/>
      <c r="D527" s="19"/>
      <c r="E527" s="19"/>
      <c r="F527" s="19"/>
      <c r="G527" s="19"/>
      <c r="H527" s="19"/>
      <c r="I527" s="19"/>
      <c r="J527" s="85"/>
      <c r="K527" s="19"/>
      <c r="L527" s="19"/>
      <c r="M527" s="19"/>
      <c r="N527" s="19"/>
      <c r="O527" s="19"/>
      <c r="P527" s="19"/>
      <c r="Q527" s="19"/>
      <c r="R527" s="19"/>
      <c r="S527" s="19"/>
      <c r="T527" s="19"/>
      <c r="U527" s="19"/>
      <c r="V527" s="19"/>
      <c r="W527" s="19"/>
      <c r="X527" s="19"/>
      <c r="Y527" s="19"/>
      <c r="Z527" s="19"/>
      <c r="AA527" s="19"/>
      <c r="AB527" s="19"/>
    </row>
    <row r="528" spans="1:28" ht="15.75" customHeight="1">
      <c r="A528" s="19"/>
      <c r="B528" s="19"/>
      <c r="C528" s="19"/>
      <c r="D528" s="19"/>
      <c r="E528" s="19"/>
      <c r="F528" s="19"/>
      <c r="G528" s="19"/>
      <c r="H528" s="19"/>
      <c r="I528" s="19"/>
      <c r="J528" s="85"/>
      <c r="K528" s="19"/>
      <c r="L528" s="19"/>
      <c r="M528" s="19"/>
      <c r="N528" s="19"/>
      <c r="O528" s="19"/>
      <c r="P528" s="19"/>
      <c r="Q528" s="19"/>
      <c r="R528" s="19"/>
      <c r="S528" s="19"/>
      <c r="T528" s="19"/>
      <c r="U528" s="19"/>
      <c r="V528" s="19"/>
      <c r="W528" s="19"/>
      <c r="X528" s="19"/>
      <c r="Y528" s="19"/>
      <c r="Z528" s="19"/>
      <c r="AA528" s="19"/>
      <c r="AB528" s="19"/>
    </row>
    <row r="529" spans="1:28" ht="15.75" customHeight="1">
      <c r="A529" s="19"/>
      <c r="B529" s="19"/>
      <c r="C529" s="19"/>
      <c r="D529" s="19"/>
      <c r="E529" s="19"/>
      <c r="F529" s="19"/>
      <c r="G529" s="19"/>
      <c r="H529" s="19"/>
      <c r="I529" s="19"/>
      <c r="J529" s="85"/>
      <c r="K529" s="19"/>
      <c r="L529" s="19"/>
      <c r="M529" s="19"/>
      <c r="N529" s="19"/>
      <c r="O529" s="19"/>
      <c r="P529" s="19"/>
      <c r="Q529" s="19"/>
      <c r="R529" s="19"/>
      <c r="S529" s="19"/>
      <c r="T529" s="19"/>
      <c r="U529" s="19"/>
      <c r="V529" s="19"/>
      <c r="W529" s="19"/>
      <c r="X529" s="19"/>
      <c r="Y529" s="19"/>
      <c r="Z529" s="19"/>
      <c r="AA529" s="19"/>
      <c r="AB529" s="19"/>
    </row>
    <row r="530" spans="1:28" ht="15.75" customHeight="1">
      <c r="A530" s="19"/>
      <c r="B530" s="19"/>
      <c r="C530" s="19"/>
      <c r="D530" s="19"/>
      <c r="E530" s="19"/>
      <c r="F530" s="19"/>
      <c r="G530" s="19"/>
      <c r="H530" s="19"/>
      <c r="I530" s="19"/>
      <c r="J530" s="85"/>
      <c r="K530" s="19"/>
      <c r="L530" s="19"/>
      <c r="M530" s="19"/>
      <c r="N530" s="19"/>
      <c r="O530" s="19"/>
      <c r="P530" s="19"/>
      <c r="Q530" s="19"/>
      <c r="R530" s="19"/>
      <c r="S530" s="19"/>
      <c r="T530" s="19"/>
      <c r="U530" s="19"/>
      <c r="V530" s="19"/>
      <c r="W530" s="19"/>
      <c r="X530" s="19"/>
      <c r="Y530" s="19"/>
      <c r="Z530" s="19"/>
      <c r="AA530" s="19"/>
      <c r="AB530" s="19"/>
    </row>
    <row r="531" spans="1:28" ht="15.75" customHeight="1">
      <c r="A531" s="19"/>
      <c r="B531" s="19"/>
      <c r="C531" s="19"/>
      <c r="D531" s="19"/>
      <c r="E531" s="19"/>
      <c r="F531" s="19"/>
      <c r="G531" s="19"/>
      <c r="H531" s="19"/>
      <c r="I531" s="19"/>
      <c r="J531" s="85"/>
      <c r="K531" s="19"/>
      <c r="L531" s="19"/>
      <c r="M531" s="19"/>
      <c r="N531" s="19"/>
      <c r="O531" s="19"/>
      <c r="P531" s="19"/>
      <c r="Q531" s="19"/>
      <c r="R531" s="19"/>
      <c r="S531" s="19"/>
      <c r="T531" s="19"/>
      <c r="U531" s="19"/>
      <c r="V531" s="19"/>
      <c r="W531" s="19"/>
      <c r="X531" s="19"/>
      <c r="Y531" s="19"/>
      <c r="Z531" s="19"/>
      <c r="AA531" s="19"/>
      <c r="AB531" s="19"/>
    </row>
    <row r="532" spans="1:28" ht="15.75" customHeight="1">
      <c r="A532" s="19"/>
      <c r="B532" s="19"/>
      <c r="C532" s="19"/>
      <c r="D532" s="19"/>
      <c r="E532" s="19"/>
      <c r="F532" s="19"/>
      <c r="G532" s="19"/>
      <c r="H532" s="19"/>
      <c r="I532" s="19"/>
      <c r="J532" s="85"/>
      <c r="K532" s="19"/>
      <c r="L532" s="19"/>
      <c r="M532" s="19"/>
      <c r="N532" s="19"/>
      <c r="O532" s="19"/>
      <c r="P532" s="19"/>
      <c r="Q532" s="19"/>
      <c r="R532" s="19"/>
      <c r="S532" s="19"/>
      <c r="T532" s="19"/>
      <c r="U532" s="19"/>
      <c r="V532" s="19"/>
      <c r="W532" s="19"/>
      <c r="X532" s="19"/>
      <c r="Y532" s="19"/>
      <c r="Z532" s="19"/>
      <c r="AA532" s="19"/>
      <c r="AB532" s="19"/>
    </row>
    <row r="533" spans="1:28" ht="15.75" customHeight="1">
      <c r="A533" s="19"/>
      <c r="B533" s="19"/>
      <c r="C533" s="19"/>
      <c r="D533" s="19"/>
      <c r="E533" s="19"/>
      <c r="F533" s="19"/>
      <c r="G533" s="19"/>
      <c r="H533" s="19"/>
      <c r="I533" s="19"/>
      <c r="J533" s="85"/>
      <c r="K533" s="19"/>
      <c r="L533" s="19"/>
      <c r="M533" s="19"/>
      <c r="N533" s="19"/>
      <c r="O533" s="19"/>
      <c r="P533" s="19"/>
      <c r="Q533" s="19"/>
      <c r="R533" s="19"/>
      <c r="S533" s="19"/>
      <c r="T533" s="19"/>
      <c r="U533" s="19"/>
      <c r="V533" s="19"/>
      <c r="W533" s="19"/>
      <c r="X533" s="19"/>
      <c r="Y533" s="19"/>
      <c r="Z533" s="19"/>
      <c r="AA533" s="19"/>
      <c r="AB533" s="19"/>
    </row>
    <row r="534" spans="1:28" ht="15.75" customHeight="1">
      <c r="A534" s="19"/>
      <c r="B534" s="19"/>
      <c r="C534" s="19"/>
      <c r="D534" s="19"/>
      <c r="E534" s="19"/>
      <c r="F534" s="19"/>
      <c r="G534" s="19"/>
      <c r="H534" s="19"/>
      <c r="I534" s="19"/>
      <c r="J534" s="85"/>
      <c r="K534" s="19"/>
      <c r="L534" s="19"/>
      <c r="M534" s="19"/>
      <c r="N534" s="19"/>
      <c r="O534" s="19"/>
      <c r="P534" s="19"/>
      <c r="Q534" s="19"/>
      <c r="R534" s="19"/>
      <c r="S534" s="19"/>
      <c r="T534" s="19"/>
      <c r="U534" s="19"/>
      <c r="V534" s="19"/>
      <c r="W534" s="19"/>
      <c r="X534" s="19"/>
      <c r="Y534" s="19"/>
      <c r="Z534" s="19"/>
      <c r="AA534" s="19"/>
      <c r="AB534" s="19"/>
    </row>
    <row r="535" spans="1:28" ht="15.75" customHeight="1">
      <c r="A535" s="19"/>
      <c r="B535" s="19"/>
      <c r="C535" s="19"/>
      <c r="D535" s="19"/>
      <c r="E535" s="19"/>
      <c r="F535" s="19"/>
      <c r="G535" s="19"/>
      <c r="H535" s="19"/>
      <c r="I535" s="19"/>
      <c r="J535" s="85"/>
      <c r="K535" s="19"/>
      <c r="L535" s="19"/>
      <c r="M535" s="19"/>
      <c r="N535" s="19"/>
      <c r="O535" s="19"/>
      <c r="P535" s="19"/>
      <c r="Q535" s="19"/>
      <c r="R535" s="19"/>
      <c r="S535" s="19"/>
      <c r="T535" s="19"/>
      <c r="U535" s="19"/>
      <c r="V535" s="19"/>
      <c r="W535" s="19"/>
      <c r="X535" s="19"/>
      <c r="Y535" s="19"/>
      <c r="Z535" s="19"/>
      <c r="AA535" s="19"/>
      <c r="AB535" s="19"/>
    </row>
    <row r="536" spans="1:28" ht="15.75" customHeight="1">
      <c r="A536" s="19"/>
      <c r="B536" s="19"/>
      <c r="C536" s="19"/>
      <c r="D536" s="19"/>
      <c r="E536" s="19"/>
      <c r="F536" s="19"/>
      <c r="G536" s="19"/>
      <c r="H536" s="19"/>
      <c r="I536" s="19"/>
      <c r="J536" s="85"/>
      <c r="K536" s="19"/>
      <c r="L536" s="19"/>
      <c r="M536" s="19"/>
      <c r="N536" s="19"/>
      <c r="O536" s="19"/>
      <c r="P536" s="19"/>
      <c r="Q536" s="19"/>
      <c r="R536" s="19"/>
      <c r="S536" s="19"/>
      <c r="T536" s="19"/>
      <c r="U536" s="19"/>
      <c r="V536" s="19"/>
      <c r="W536" s="19"/>
      <c r="X536" s="19"/>
      <c r="Y536" s="19"/>
      <c r="Z536" s="19"/>
      <c r="AA536" s="19"/>
      <c r="AB536" s="19"/>
    </row>
    <row r="537" spans="1:28" ht="15.75" customHeight="1">
      <c r="A537" s="19"/>
      <c r="B537" s="19"/>
      <c r="C537" s="19"/>
      <c r="D537" s="19"/>
      <c r="E537" s="19"/>
      <c r="F537" s="19"/>
      <c r="G537" s="19"/>
      <c r="H537" s="19"/>
      <c r="I537" s="19"/>
      <c r="J537" s="85"/>
      <c r="K537" s="19"/>
      <c r="L537" s="19"/>
      <c r="M537" s="19"/>
      <c r="N537" s="19"/>
      <c r="O537" s="19"/>
      <c r="P537" s="19"/>
      <c r="Q537" s="19"/>
      <c r="R537" s="19"/>
      <c r="S537" s="19"/>
      <c r="T537" s="19"/>
      <c r="U537" s="19"/>
      <c r="V537" s="19"/>
      <c r="W537" s="19"/>
      <c r="X537" s="19"/>
      <c r="Y537" s="19"/>
      <c r="Z537" s="19"/>
      <c r="AA537" s="19"/>
      <c r="AB537" s="19"/>
    </row>
    <row r="538" spans="1:28" ht="15.75" customHeight="1">
      <c r="A538" s="19"/>
      <c r="B538" s="19"/>
      <c r="C538" s="19"/>
      <c r="D538" s="19"/>
      <c r="E538" s="19"/>
      <c r="F538" s="19"/>
      <c r="G538" s="19"/>
      <c r="H538" s="19"/>
      <c r="I538" s="19"/>
      <c r="J538" s="85"/>
      <c r="K538" s="19"/>
      <c r="L538" s="19"/>
      <c r="M538" s="19"/>
      <c r="N538" s="19"/>
      <c r="O538" s="19"/>
      <c r="P538" s="19"/>
      <c r="Q538" s="19"/>
      <c r="R538" s="19"/>
      <c r="S538" s="19"/>
      <c r="T538" s="19"/>
      <c r="U538" s="19"/>
      <c r="V538" s="19"/>
      <c r="W538" s="19"/>
      <c r="X538" s="19"/>
      <c r="Y538" s="19"/>
      <c r="Z538" s="19"/>
      <c r="AA538" s="19"/>
      <c r="AB538" s="19"/>
    </row>
    <row r="539" spans="1:28" ht="15.75" customHeight="1">
      <c r="A539" s="19"/>
      <c r="B539" s="19"/>
      <c r="C539" s="19"/>
      <c r="D539" s="19"/>
      <c r="E539" s="19"/>
      <c r="F539" s="19"/>
      <c r="G539" s="19"/>
      <c r="H539" s="19"/>
      <c r="I539" s="19"/>
      <c r="J539" s="85"/>
      <c r="K539" s="19"/>
      <c r="L539" s="19"/>
      <c r="M539" s="19"/>
      <c r="N539" s="19"/>
      <c r="O539" s="19"/>
      <c r="P539" s="19"/>
      <c r="Q539" s="19"/>
      <c r="R539" s="19"/>
      <c r="S539" s="19"/>
      <c r="T539" s="19"/>
      <c r="U539" s="19"/>
      <c r="V539" s="19"/>
      <c r="W539" s="19"/>
      <c r="X539" s="19"/>
      <c r="Y539" s="19"/>
      <c r="Z539" s="19"/>
      <c r="AA539" s="19"/>
      <c r="AB539" s="19"/>
    </row>
    <row r="540" spans="1:28" ht="15.75" customHeight="1">
      <c r="A540" s="19"/>
      <c r="B540" s="19"/>
      <c r="C540" s="19"/>
      <c r="D540" s="19"/>
      <c r="E540" s="19"/>
      <c r="F540" s="19"/>
      <c r="G540" s="19"/>
      <c r="H540" s="19"/>
      <c r="I540" s="19"/>
      <c r="J540" s="85"/>
      <c r="K540" s="19"/>
      <c r="L540" s="19"/>
      <c r="M540" s="19"/>
      <c r="N540" s="19"/>
      <c r="O540" s="19"/>
      <c r="P540" s="19"/>
      <c r="Q540" s="19"/>
      <c r="R540" s="19"/>
      <c r="S540" s="19"/>
      <c r="T540" s="19"/>
      <c r="U540" s="19"/>
      <c r="V540" s="19"/>
      <c r="W540" s="19"/>
      <c r="X540" s="19"/>
      <c r="Y540" s="19"/>
      <c r="Z540" s="19"/>
      <c r="AA540" s="19"/>
      <c r="AB540" s="19"/>
    </row>
    <row r="541" spans="1:28" ht="15.75" customHeight="1">
      <c r="A541" s="19"/>
      <c r="B541" s="19"/>
      <c r="C541" s="19"/>
      <c r="D541" s="19"/>
      <c r="E541" s="19"/>
      <c r="F541" s="19"/>
      <c r="G541" s="19"/>
      <c r="H541" s="19"/>
      <c r="I541" s="19"/>
      <c r="J541" s="85"/>
      <c r="K541" s="19"/>
      <c r="L541" s="19"/>
      <c r="M541" s="19"/>
      <c r="N541" s="19"/>
      <c r="O541" s="19"/>
      <c r="P541" s="19"/>
      <c r="Q541" s="19"/>
      <c r="R541" s="19"/>
      <c r="S541" s="19"/>
      <c r="T541" s="19"/>
      <c r="U541" s="19"/>
      <c r="V541" s="19"/>
      <c r="W541" s="19"/>
      <c r="X541" s="19"/>
      <c r="Y541" s="19"/>
      <c r="Z541" s="19"/>
      <c r="AA541" s="19"/>
      <c r="AB541" s="19"/>
    </row>
    <row r="542" spans="1:28" ht="15.75" customHeight="1">
      <c r="A542" s="19"/>
      <c r="B542" s="19"/>
      <c r="C542" s="19"/>
      <c r="D542" s="19"/>
      <c r="E542" s="19"/>
      <c r="F542" s="19"/>
      <c r="G542" s="19"/>
      <c r="H542" s="19"/>
      <c r="I542" s="19"/>
      <c r="J542" s="85"/>
      <c r="K542" s="19"/>
      <c r="L542" s="19"/>
      <c r="M542" s="19"/>
      <c r="N542" s="19"/>
      <c r="O542" s="19"/>
      <c r="P542" s="19"/>
      <c r="Q542" s="19"/>
      <c r="R542" s="19"/>
      <c r="S542" s="19"/>
      <c r="T542" s="19"/>
      <c r="U542" s="19"/>
      <c r="V542" s="19"/>
      <c r="W542" s="19"/>
      <c r="X542" s="19"/>
      <c r="Y542" s="19"/>
      <c r="Z542" s="19"/>
      <c r="AA542" s="19"/>
      <c r="AB542" s="19"/>
    </row>
    <row r="543" spans="1:28" ht="15.75" customHeight="1">
      <c r="A543" s="19"/>
      <c r="B543" s="19"/>
      <c r="C543" s="19"/>
      <c r="D543" s="19"/>
      <c r="E543" s="19"/>
      <c r="F543" s="19"/>
      <c r="G543" s="19"/>
      <c r="H543" s="19"/>
      <c r="I543" s="19"/>
      <c r="J543" s="85"/>
      <c r="K543" s="19"/>
      <c r="L543" s="19"/>
      <c r="M543" s="19"/>
      <c r="N543" s="19"/>
      <c r="O543" s="19"/>
      <c r="P543" s="19"/>
      <c r="Q543" s="19"/>
      <c r="R543" s="19"/>
      <c r="S543" s="19"/>
      <c r="T543" s="19"/>
      <c r="U543" s="19"/>
      <c r="V543" s="19"/>
      <c r="W543" s="19"/>
      <c r="X543" s="19"/>
      <c r="Y543" s="19"/>
      <c r="Z543" s="19"/>
      <c r="AA543" s="19"/>
      <c r="AB543" s="19"/>
    </row>
    <row r="544" spans="1:28" ht="15.75" customHeight="1">
      <c r="A544" s="19"/>
      <c r="B544" s="19"/>
      <c r="C544" s="19"/>
      <c r="D544" s="19"/>
      <c r="E544" s="19"/>
      <c r="F544" s="19"/>
      <c r="G544" s="19"/>
      <c r="H544" s="19"/>
      <c r="I544" s="19"/>
      <c r="J544" s="85"/>
      <c r="K544" s="19"/>
      <c r="L544" s="19"/>
      <c r="M544" s="19"/>
      <c r="N544" s="19"/>
      <c r="O544" s="19"/>
      <c r="P544" s="19"/>
      <c r="Q544" s="19"/>
      <c r="R544" s="19"/>
      <c r="S544" s="19"/>
      <c r="T544" s="19"/>
      <c r="U544" s="19"/>
      <c r="V544" s="19"/>
      <c r="W544" s="19"/>
      <c r="X544" s="19"/>
      <c r="Y544" s="19"/>
      <c r="Z544" s="19"/>
      <c r="AA544" s="19"/>
      <c r="AB544" s="19"/>
    </row>
    <row r="545" spans="1:28" ht="15.75" customHeight="1">
      <c r="A545" s="19"/>
      <c r="B545" s="19"/>
      <c r="C545" s="19"/>
      <c r="D545" s="19"/>
      <c r="E545" s="19"/>
      <c r="F545" s="19"/>
      <c r="G545" s="19"/>
      <c r="H545" s="19"/>
      <c r="I545" s="19"/>
      <c r="J545" s="85"/>
      <c r="K545" s="19"/>
      <c r="L545" s="19"/>
      <c r="M545" s="19"/>
      <c r="N545" s="19"/>
      <c r="O545" s="19"/>
      <c r="P545" s="19"/>
      <c r="Q545" s="19"/>
      <c r="R545" s="19"/>
      <c r="S545" s="19"/>
      <c r="T545" s="19"/>
      <c r="U545" s="19"/>
      <c r="V545" s="19"/>
      <c r="W545" s="19"/>
      <c r="X545" s="19"/>
      <c r="Y545" s="19"/>
      <c r="Z545" s="19"/>
      <c r="AA545" s="19"/>
      <c r="AB545" s="19"/>
    </row>
    <row r="546" spans="1:28" ht="15.75" customHeight="1">
      <c r="A546" s="19"/>
      <c r="B546" s="19"/>
      <c r="C546" s="19"/>
      <c r="D546" s="19"/>
      <c r="E546" s="19"/>
      <c r="F546" s="19"/>
      <c r="G546" s="19"/>
      <c r="H546" s="19"/>
      <c r="I546" s="19"/>
      <c r="J546" s="85"/>
      <c r="K546" s="19"/>
      <c r="L546" s="19"/>
      <c r="M546" s="19"/>
      <c r="N546" s="19"/>
      <c r="O546" s="19"/>
      <c r="P546" s="19"/>
      <c r="Q546" s="19"/>
      <c r="R546" s="19"/>
      <c r="S546" s="19"/>
      <c r="T546" s="19"/>
      <c r="U546" s="19"/>
      <c r="V546" s="19"/>
      <c r="W546" s="19"/>
      <c r="X546" s="19"/>
      <c r="Y546" s="19"/>
      <c r="Z546" s="19"/>
      <c r="AA546" s="19"/>
      <c r="AB546" s="19"/>
    </row>
    <row r="547" spans="1:28" ht="15.75" customHeight="1">
      <c r="A547" s="19"/>
      <c r="B547" s="19"/>
      <c r="C547" s="19"/>
      <c r="D547" s="19"/>
      <c r="E547" s="19"/>
      <c r="F547" s="19"/>
      <c r="G547" s="19"/>
      <c r="H547" s="19"/>
      <c r="I547" s="19"/>
      <c r="J547" s="85"/>
      <c r="K547" s="19"/>
      <c r="L547" s="19"/>
      <c r="M547" s="19"/>
      <c r="N547" s="19"/>
      <c r="O547" s="19"/>
      <c r="P547" s="19"/>
      <c r="Q547" s="19"/>
      <c r="R547" s="19"/>
      <c r="S547" s="19"/>
      <c r="T547" s="19"/>
      <c r="U547" s="19"/>
      <c r="V547" s="19"/>
      <c r="W547" s="19"/>
      <c r="X547" s="19"/>
      <c r="Y547" s="19"/>
      <c r="Z547" s="19"/>
      <c r="AA547" s="19"/>
      <c r="AB547" s="19"/>
    </row>
    <row r="548" spans="1:28" ht="15.75" customHeight="1">
      <c r="A548" s="19"/>
      <c r="B548" s="19"/>
      <c r="C548" s="19"/>
      <c r="D548" s="19"/>
      <c r="E548" s="19"/>
      <c r="F548" s="19"/>
      <c r="G548" s="19"/>
      <c r="H548" s="19"/>
      <c r="I548" s="19"/>
      <c r="J548" s="85"/>
      <c r="K548" s="19"/>
      <c r="L548" s="19"/>
      <c r="M548" s="19"/>
      <c r="N548" s="19"/>
      <c r="O548" s="19"/>
      <c r="P548" s="19"/>
      <c r="Q548" s="19"/>
      <c r="R548" s="19"/>
      <c r="S548" s="19"/>
      <c r="T548" s="19"/>
      <c r="U548" s="19"/>
      <c r="V548" s="19"/>
      <c r="W548" s="19"/>
      <c r="X548" s="19"/>
      <c r="Y548" s="19"/>
      <c r="Z548" s="19"/>
      <c r="AA548" s="19"/>
      <c r="AB548" s="19"/>
    </row>
    <row r="549" spans="1:28" ht="15.75" customHeight="1">
      <c r="A549" s="19"/>
      <c r="B549" s="19"/>
      <c r="C549" s="19"/>
      <c r="D549" s="19"/>
      <c r="E549" s="19"/>
      <c r="F549" s="19"/>
      <c r="G549" s="19"/>
      <c r="H549" s="19"/>
      <c r="I549" s="19"/>
      <c r="J549" s="85"/>
      <c r="K549" s="19"/>
      <c r="L549" s="19"/>
      <c r="M549" s="19"/>
      <c r="N549" s="19"/>
      <c r="O549" s="19"/>
      <c r="P549" s="19"/>
      <c r="Q549" s="19"/>
      <c r="R549" s="19"/>
      <c r="S549" s="19"/>
      <c r="T549" s="19"/>
      <c r="U549" s="19"/>
      <c r="V549" s="19"/>
      <c r="W549" s="19"/>
      <c r="X549" s="19"/>
      <c r="Y549" s="19"/>
      <c r="Z549" s="19"/>
      <c r="AA549" s="19"/>
      <c r="AB549" s="19"/>
    </row>
    <row r="550" spans="1:28" ht="15.75" customHeight="1">
      <c r="A550" s="19"/>
      <c r="B550" s="19"/>
      <c r="C550" s="19"/>
      <c r="D550" s="19"/>
      <c r="E550" s="19"/>
      <c r="F550" s="19"/>
      <c r="G550" s="19"/>
      <c r="H550" s="19"/>
      <c r="I550" s="19"/>
      <c r="J550" s="85"/>
      <c r="K550" s="19"/>
      <c r="L550" s="19"/>
      <c r="M550" s="19"/>
      <c r="N550" s="19"/>
      <c r="O550" s="19"/>
      <c r="P550" s="19"/>
      <c r="Q550" s="19"/>
      <c r="R550" s="19"/>
      <c r="S550" s="19"/>
      <c r="T550" s="19"/>
      <c r="U550" s="19"/>
      <c r="V550" s="19"/>
      <c r="W550" s="19"/>
      <c r="X550" s="19"/>
      <c r="Y550" s="19"/>
      <c r="Z550" s="19"/>
      <c r="AA550" s="19"/>
      <c r="AB550" s="19"/>
    </row>
    <row r="551" spans="1:28" ht="15.75" customHeight="1">
      <c r="A551" s="19"/>
      <c r="B551" s="19"/>
      <c r="C551" s="19"/>
      <c r="D551" s="19"/>
      <c r="E551" s="19"/>
      <c r="F551" s="19"/>
      <c r="G551" s="19"/>
      <c r="H551" s="19"/>
      <c r="I551" s="19"/>
      <c r="J551" s="85"/>
      <c r="K551" s="19"/>
      <c r="L551" s="19"/>
      <c r="M551" s="19"/>
      <c r="N551" s="19"/>
      <c r="O551" s="19"/>
      <c r="P551" s="19"/>
      <c r="Q551" s="19"/>
      <c r="R551" s="19"/>
      <c r="S551" s="19"/>
      <c r="T551" s="19"/>
      <c r="U551" s="19"/>
      <c r="V551" s="19"/>
      <c r="W551" s="19"/>
      <c r="X551" s="19"/>
      <c r="Y551" s="19"/>
      <c r="Z551" s="19"/>
      <c r="AA551" s="19"/>
      <c r="AB551" s="19"/>
    </row>
    <row r="552" spans="1:28" ht="15.75" customHeight="1">
      <c r="A552" s="19"/>
      <c r="B552" s="19"/>
      <c r="C552" s="19"/>
      <c r="D552" s="19"/>
      <c r="E552" s="19"/>
      <c r="F552" s="19"/>
      <c r="G552" s="19"/>
      <c r="H552" s="19"/>
      <c r="I552" s="19"/>
      <c r="J552" s="85"/>
      <c r="K552" s="19"/>
      <c r="L552" s="19"/>
      <c r="M552" s="19"/>
      <c r="N552" s="19"/>
      <c r="O552" s="19"/>
      <c r="P552" s="19"/>
      <c r="Q552" s="19"/>
      <c r="R552" s="19"/>
      <c r="S552" s="19"/>
      <c r="T552" s="19"/>
      <c r="U552" s="19"/>
      <c r="V552" s="19"/>
      <c r="W552" s="19"/>
      <c r="X552" s="19"/>
      <c r="Y552" s="19"/>
      <c r="Z552" s="19"/>
      <c r="AA552" s="19"/>
      <c r="AB552" s="19"/>
    </row>
    <row r="553" spans="1:28" ht="15.75" customHeight="1">
      <c r="A553" s="19"/>
      <c r="B553" s="19"/>
      <c r="C553" s="19"/>
      <c r="D553" s="19"/>
      <c r="E553" s="19"/>
      <c r="F553" s="19"/>
      <c r="G553" s="19"/>
      <c r="H553" s="19"/>
      <c r="I553" s="19"/>
      <c r="J553" s="85"/>
      <c r="K553" s="19"/>
      <c r="L553" s="19"/>
      <c r="M553" s="19"/>
      <c r="N553" s="19"/>
      <c r="O553" s="19"/>
      <c r="P553" s="19"/>
      <c r="Q553" s="19"/>
      <c r="R553" s="19"/>
      <c r="S553" s="19"/>
      <c r="T553" s="19"/>
      <c r="U553" s="19"/>
      <c r="V553" s="19"/>
      <c r="W553" s="19"/>
      <c r="X553" s="19"/>
      <c r="Y553" s="19"/>
      <c r="Z553" s="19"/>
      <c r="AA553" s="19"/>
      <c r="AB553" s="19"/>
    </row>
    <row r="554" spans="1:28" ht="15.75" customHeight="1">
      <c r="A554" s="19"/>
      <c r="B554" s="19"/>
      <c r="C554" s="19"/>
      <c r="D554" s="19"/>
      <c r="E554" s="19"/>
      <c r="F554" s="19"/>
      <c r="G554" s="19"/>
      <c r="H554" s="19"/>
      <c r="I554" s="19"/>
      <c r="J554" s="85"/>
      <c r="K554" s="19"/>
      <c r="L554" s="19"/>
      <c r="M554" s="19"/>
      <c r="N554" s="19"/>
      <c r="O554" s="19"/>
      <c r="P554" s="19"/>
      <c r="Q554" s="19"/>
      <c r="R554" s="19"/>
      <c r="S554" s="19"/>
      <c r="T554" s="19"/>
      <c r="U554" s="19"/>
      <c r="V554" s="19"/>
      <c r="W554" s="19"/>
      <c r="X554" s="19"/>
      <c r="Y554" s="19"/>
      <c r="Z554" s="19"/>
      <c r="AA554" s="19"/>
      <c r="AB554" s="19"/>
    </row>
    <row r="555" spans="1:28" ht="15.75" customHeight="1">
      <c r="A555" s="19"/>
      <c r="B555" s="19"/>
      <c r="C555" s="19"/>
      <c r="D555" s="19"/>
      <c r="E555" s="19"/>
      <c r="F555" s="19"/>
      <c r="G555" s="19"/>
      <c r="H555" s="19"/>
      <c r="I555" s="19"/>
      <c r="J555" s="85"/>
      <c r="K555" s="19"/>
      <c r="L555" s="19"/>
      <c r="M555" s="19"/>
      <c r="N555" s="19"/>
      <c r="O555" s="19"/>
      <c r="P555" s="19"/>
      <c r="Q555" s="19"/>
      <c r="R555" s="19"/>
      <c r="S555" s="19"/>
      <c r="T555" s="19"/>
      <c r="U555" s="19"/>
      <c r="V555" s="19"/>
      <c r="W555" s="19"/>
      <c r="X555" s="19"/>
      <c r="Y555" s="19"/>
      <c r="Z555" s="19"/>
      <c r="AA555" s="19"/>
      <c r="AB555" s="19"/>
    </row>
    <row r="556" spans="1:28" ht="15.75" customHeight="1">
      <c r="A556" s="19"/>
      <c r="B556" s="19"/>
      <c r="C556" s="19"/>
      <c r="D556" s="19"/>
      <c r="E556" s="19"/>
      <c r="F556" s="19"/>
      <c r="G556" s="19"/>
      <c r="H556" s="19"/>
      <c r="I556" s="19"/>
      <c r="J556" s="85"/>
      <c r="K556" s="19"/>
      <c r="L556" s="19"/>
      <c r="M556" s="19"/>
      <c r="N556" s="19"/>
      <c r="O556" s="19"/>
      <c r="P556" s="19"/>
      <c r="Q556" s="19"/>
      <c r="R556" s="19"/>
      <c r="S556" s="19"/>
      <c r="T556" s="19"/>
      <c r="U556" s="19"/>
      <c r="V556" s="19"/>
      <c r="W556" s="19"/>
      <c r="X556" s="19"/>
      <c r="Y556" s="19"/>
      <c r="Z556" s="19"/>
      <c r="AA556" s="19"/>
      <c r="AB556" s="19"/>
    </row>
    <row r="557" spans="1:28" ht="15.75" customHeight="1">
      <c r="A557" s="19"/>
      <c r="B557" s="19"/>
      <c r="C557" s="19"/>
      <c r="D557" s="19"/>
      <c r="E557" s="19"/>
      <c r="F557" s="19"/>
      <c r="G557" s="19"/>
      <c r="H557" s="19"/>
      <c r="I557" s="19"/>
      <c r="J557" s="85"/>
      <c r="K557" s="19"/>
      <c r="L557" s="19"/>
      <c r="M557" s="19"/>
      <c r="N557" s="19"/>
      <c r="O557" s="19"/>
      <c r="P557" s="19"/>
      <c r="Q557" s="19"/>
      <c r="R557" s="19"/>
      <c r="S557" s="19"/>
      <c r="T557" s="19"/>
      <c r="U557" s="19"/>
      <c r="V557" s="19"/>
      <c r="W557" s="19"/>
      <c r="X557" s="19"/>
      <c r="Y557" s="19"/>
      <c r="Z557" s="19"/>
      <c r="AA557" s="19"/>
      <c r="AB557" s="19"/>
    </row>
    <row r="558" spans="1:28" ht="15.75" customHeight="1">
      <c r="A558" s="19"/>
      <c r="B558" s="19"/>
      <c r="C558" s="19"/>
      <c r="D558" s="19"/>
      <c r="E558" s="19"/>
      <c r="F558" s="19"/>
      <c r="G558" s="19"/>
      <c r="H558" s="19"/>
      <c r="I558" s="19"/>
      <c r="J558" s="85"/>
      <c r="K558" s="19"/>
      <c r="L558" s="19"/>
      <c r="M558" s="19"/>
      <c r="N558" s="19"/>
      <c r="O558" s="19"/>
      <c r="P558" s="19"/>
      <c r="Q558" s="19"/>
      <c r="R558" s="19"/>
      <c r="S558" s="19"/>
      <c r="T558" s="19"/>
      <c r="U558" s="19"/>
      <c r="V558" s="19"/>
      <c r="W558" s="19"/>
      <c r="X558" s="19"/>
      <c r="Y558" s="19"/>
      <c r="Z558" s="19"/>
      <c r="AA558" s="19"/>
      <c r="AB558" s="19"/>
    </row>
    <row r="559" spans="1:28" ht="15.75" customHeight="1">
      <c r="A559" s="19"/>
      <c r="B559" s="19"/>
      <c r="C559" s="19"/>
      <c r="D559" s="19"/>
      <c r="E559" s="19"/>
      <c r="F559" s="19"/>
      <c r="G559" s="19"/>
      <c r="H559" s="19"/>
      <c r="I559" s="19"/>
      <c r="J559" s="85"/>
      <c r="K559" s="19"/>
      <c r="L559" s="19"/>
      <c r="M559" s="19"/>
      <c r="N559" s="19"/>
      <c r="O559" s="19"/>
      <c r="P559" s="19"/>
      <c r="Q559" s="19"/>
      <c r="R559" s="19"/>
      <c r="S559" s="19"/>
      <c r="T559" s="19"/>
      <c r="U559" s="19"/>
      <c r="V559" s="19"/>
      <c r="W559" s="19"/>
      <c r="X559" s="19"/>
      <c r="Y559" s="19"/>
      <c r="Z559" s="19"/>
      <c r="AA559" s="19"/>
      <c r="AB559" s="19"/>
    </row>
    <row r="560" spans="1:28" ht="15.75" customHeight="1">
      <c r="A560" s="19"/>
      <c r="B560" s="19"/>
      <c r="C560" s="19"/>
      <c r="D560" s="19"/>
      <c r="E560" s="19"/>
      <c r="F560" s="19"/>
      <c r="G560" s="19"/>
      <c r="H560" s="19"/>
      <c r="I560" s="19"/>
      <c r="J560" s="85"/>
      <c r="K560" s="19"/>
      <c r="L560" s="19"/>
      <c r="M560" s="19"/>
      <c r="N560" s="19"/>
      <c r="O560" s="19"/>
      <c r="P560" s="19"/>
      <c r="Q560" s="19"/>
      <c r="R560" s="19"/>
      <c r="S560" s="19"/>
      <c r="T560" s="19"/>
      <c r="U560" s="19"/>
      <c r="V560" s="19"/>
      <c r="W560" s="19"/>
      <c r="X560" s="19"/>
      <c r="Y560" s="19"/>
      <c r="Z560" s="19"/>
      <c r="AA560" s="19"/>
      <c r="AB560" s="19"/>
    </row>
    <row r="561" spans="1:28" ht="15.75" customHeight="1">
      <c r="A561" s="19"/>
      <c r="B561" s="19"/>
      <c r="C561" s="19"/>
      <c r="D561" s="19"/>
      <c r="E561" s="19"/>
      <c r="F561" s="19"/>
      <c r="G561" s="19"/>
      <c r="H561" s="19"/>
      <c r="I561" s="19"/>
      <c r="J561" s="85"/>
      <c r="K561" s="19"/>
      <c r="L561" s="19"/>
      <c r="M561" s="19"/>
      <c r="N561" s="19"/>
      <c r="O561" s="19"/>
      <c r="P561" s="19"/>
      <c r="Q561" s="19"/>
      <c r="R561" s="19"/>
      <c r="S561" s="19"/>
      <c r="T561" s="19"/>
      <c r="U561" s="19"/>
      <c r="V561" s="19"/>
      <c r="W561" s="19"/>
      <c r="X561" s="19"/>
      <c r="Y561" s="19"/>
      <c r="Z561" s="19"/>
      <c r="AA561" s="19"/>
      <c r="AB561" s="19"/>
    </row>
    <row r="562" spans="1:28" ht="15.75" customHeight="1">
      <c r="A562" s="19"/>
      <c r="B562" s="19"/>
      <c r="C562" s="19"/>
      <c r="D562" s="19"/>
      <c r="E562" s="19"/>
      <c r="F562" s="19"/>
      <c r="G562" s="19"/>
      <c r="H562" s="19"/>
      <c r="I562" s="19"/>
      <c r="J562" s="85"/>
      <c r="K562" s="19"/>
      <c r="L562" s="19"/>
      <c r="M562" s="19"/>
      <c r="N562" s="19"/>
      <c r="O562" s="19"/>
      <c r="P562" s="19"/>
      <c r="Q562" s="19"/>
      <c r="R562" s="19"/>
      <c r="S562" s="19"/>
      <c r="T562" s="19"/>
      <c r="U562" s="19"/>
      <c r="V562" s="19"/>
      <c r="W562" s="19"/>
      <c r="X562" s="19"/>
      <c r="Y562" s="19"/>
      <c r="Z562" s="19"/>
      <c r="AA562" s="19"/>
      <c r="AB562" s="19"/>
    </row>
    <row r="563" spans="1:28" ht="15.75" customHeight="1">
      <c r="A563" s="19"/>
      <c r="B563" s="19"/>
      <c r="C563" s="19"/>
      <c r="D563" s="19"/>
      <c r="E563" s="19"/>
      <c r="F563" s="19"/>
      <c r="G563" s="19"/>
      <c r="H563" s="19"/>
      <c r="I563" s="19"/>
      <c r="J563" s="85"/>
      <c r="K563" s="19"/>
      <c r="L563" s="19"/>
      <c r="M563" s="19"/>
      <c r="N563" s="19"/>
      <c r="O563" s="19"/>
      <c r="P563" s="19"/>
      <c r="Q563" s="19"/>
      <c r="R563" s="19"/>
      <c r="S563" s="19"/>
      <c r="T563" s="19"/>
      <c r="U563" s="19"/>
      <c r="V563" s="19"/>
      <c r="W563" s="19"/>
      <c r="X563" s="19"/>
      <c r="Y563" s="19"/>
      <c r="Z563" s="19"/>
      <c r="AA563" s="19"/>
      <c r="AB563" s="19"/>
    </row>
    <row r="564" spans="1:28" ht="15.75" customHeight="1">
      <c r="A564" s="19"/>
      <c r="B564" s="19"/>
      <c r="C564" s="19"/>
      <c r="D564" s="19"/>
      <c r="E564" s="19"/>
      <c r="F564" s="19"/>
      <c r="G564" s="19"/>
      <c r="H564" s="19"/>
      <c r="I564" s="19"/>
      <c r="J564" s="85"/>
      <c r="K564" s="19"/>
      <c r="L564" s="19"/>
      <c r="M564" s="19"/>
      <c r="N564" s="19"/>
      <c r="O564" s="19"/>
      <c r="P564" s="19"/>
      <c r="Q564" s="19"/>
      <c r="R564" s="19"/>
      <c r="S564" s="19"/>
      <c r="T564" s="19"/>
      <c r="U564" s="19"/>
      <c r="V564" s="19"/>
      <c r="W564" s="19"/>
      <c r="X564" s="19"/>
      <c r="Y564" s="19"/>
      <c r="Z564" s="19"/>
      <c r="AA564" s="19"/>
      <c r="AB564" s="19"/>
    </row>
    <row r="565" spans="1:28" ht="15.75" customHeight="1">
      <c r="A565" s="19"/>
      <c r="B565" s="19"/>
      <c r="C565" s="19"/>
      <c r="D565" s="19"/>
      <c r="E565" s="19"/>
      <c r="F565" s="19"/>
      <c r="G565" s="19"/>
      <c r="H565" s="19"/>
      <c r="I565" s="19"/>
      <c r="J565" s="85"/>
      <c r="K565" s="19"/>
      <c r="L565" s="19"/>
      <c r="M565" s="19"/>
      <c r="N565" s="19"/>
      <c r="O565" s="19"/>
      <c r="P565" s="19"/>
      <c r="Q565" s="19"/>
      <c r="R565" s="19"/>
      <c r="S565" s="19"/>
      <c r="T565" s="19"/>
      <c r="U565" s="19"/>
      <c r="V565" s="19"/>
      <c r="W565" s="19"/>
      <c r="X565" s="19"/>
      <c r="Y565" s="19"/>
      <c r="Z565" s="19"/>
      <c r="AA565" s="19"/>
      <c r="AB565" s="19"/>
    </row>
    <row r="566" spans="1:28" ht="15.75" customHeight="1">
      <c r="A566" s="19"/>
      <c r="B566" s="19"/>
      <c r="C566" s="19"/>
      <c r="D566" s="19"/>
      <c r="E566" s="19"/>
      <c r="F566" s="19"/>
      <c r="G566" s="19"/>
      <c r="H566" s="19"/>
      <c r="I566" s="19"/>
      <c r="J566" s="85"/>
      <c r="K566" s="19"/>
      <c r="L566" s="19"/>
      <c r="M566" s="19"/>
      <c r="N566" s="19"/>
      <c r="O566" s="19"/>
      <c r="P566" s="19"/>
      <c r="Q566" s="19"/>
      <c r="R566" s="19"/>
      <c r="S566" s="19"/>
      <c r="T566" s="19"/>
      <c r="U566" s="19"/>
      <c r="V566" s="19"/>
      <c r="W566" s="19"/>
      <c r="X566" s="19"/>
      <c r="Y566" s="19"/>
      <c r="Z566" s="19"/>
      <c r="AA566" s="19"/>
      <c r="AB566" s="19"/>
    </row>
    <row r="567" spans="1:28" ht="15.75" customHeight="1">
      <c r="A567" s="19"/>
      <c r="B567" s="19"/>
      <c r="C567" s="19"/>
      <c r="D567" s="19"/>
      <c r="E567" s="19"/>
      <c r="F567" s="19"/>
      <c r="G567" s="19"/>
      <c r="H567" s="19"/>
      <c r="I567" s="19"/>
      <c r="J567" s="85"/>
      <c r="K567" s="19"/>
      <c r="L567" s="19"/>
      <c r="M567" s="19"/>
      <c r="N567" s="19"/>
      <c r="O567" s="19"/>
      <c r="P567" s="19"/>
      <c r="Q567" s="19"/>
      <c r="R567" s="19"/>
      <c r="S567" s="19"/>
      <c r="T567" s="19"/>
      <c r="U567" s="19"/>
      <c r="V567" s="19"/>
      <c r="W567" s="19"/>
      <c r="X567" s="19"/>
      <c r="Y567" s="19"/>
      <c r="Z567" s="19"/>
      <c r="AA567" s="19"/>
      <c r="AB567" s="19"/>
    </row>
    <row r="568" spans="1:28" ht="15.75" customHeight="1">
      <c r="A568" s="19"/>
      <c r="B568" s="19"/>
      <c r="C568" s="19"/>
      <c r="D568" s="19"/>
      <c r="E568" s="19"/>
      <c r="F568" s="19"/>
      <c r="G568" s="19"/>
      <c r="H568" s="19"/>
      <c r="I568" s="19"/>
      <c r="J568" s="85"/>
      <c r="K568" s="19"/>
      <c r="L568" s="19"/>
      <c r="M568" s="19"/>
      <c r="N568" s="19"/>
      <c r="O568" s="19"/>
      <c r="P568" s="19"/>
      <c r="Q568" s="19"/>
      <c r="R568" s="19"/>
      <c r="S568" s="19"/>
      <c r="T568" s="19"/>
      <c r="U568" s="19"/>
      <c r="V568" s="19"/>
      <c r="W568" s="19"/>
      <c r="X568" s="19"/>
      <c r="Y568" s="19"/>
      <c r="Z568" s="19"/>
      <c r="AA568" s="19"/>
      <c r="AB568" s="19"/>
    </row>
    <row r="569" spans="1:28" ht="15.75" customHeight="1">
      <c r="A569" s="19"/>
      <c r="B569" s="19"/>
      <c r="C569" s="19"/>
      <c r="D569" s="19"/>
      <c r="E569" s="19"/>
      <c r="F569" s="19"/>
      <c r="G569" s="19"/>
      <c r="H569" s="19"/>
      <c r="I569" s="19"/>
      <c r="J569" s="85"/>
      <c r="K569" s="19"/>
      <c r="L569" s="19"/>
      <c r="M569" s="19"/>
      <c r="N569" s="19"/>
      <c r="O569" s="19"/>
      <c r="P569" s="19"/>
      <c r="Q569" s="19"/>
      <c r="R569" s="19"/>
      <c r="S569" s="19"/>
      <c r="T569" s="19"/>
      <c r="U569" s="19"/>
      <c r="V569" s="19"/>
      <c r="W569" s="19"/>
      <c r="X569" s="19"/>
      <c r="Y569" s="19"/>
      <c r="Z569" s="19"/>
      <c r="AA569" s="19"/>
      <c r="AB569" s="19"/>
    </row>
    <row r="570" spans="1:28" ht="15.75" customHeight="1">
      <c r="A570" s="19"/>
      <c r="B570" s="19"/>
      <c r="C570" s="19"/>
      <c r="D570" s="19"/>
      <c r="E570" s="19"/>
      <c r="F570" s="19"/>
      <c r="G570" s="19"/>
      <c r="H570" s="19"/>
      <c r="I570" s="19"/>
      <c r="J570" s="85"/>
      <c r="K570" s="19"/>
      <c r="L570" s="19"/>
      <c r="M570" s="19"/>
      <c r="N570" s="19"/>
      <c r="O570" s="19"/>
      <c r="P570" s="19"/>
      <c r="Q570" s="19"/>
      <c r="R570" s="19"/>
      <c r="S570" s="19"/>
      <c r="T570" s="19"/>
      <c r="U570" s="19"/>
      <c r="V570" s="19"/>
      <c r="W570" s="19"/>
      <c r="X570" s="19"/>
      <c r="Y570" s="19"/>
      <c r="Z570" s="19"/>
      <c r="AA570" s="19"/>
      <c r="AB570" s="19"/>
    </row>
    <row r="571" spans="1:28" ht="15.75" customHeight="1">
      <c r="A571" s="19"/>
      <c r="B571" s="19"/>
      <c r="C571" s="19"/>
      <c r="D571" s="19"/>
      <c r="E571" s="19"/>
      <c r="F571" s="19"/>
      <c r="G571" s="19"/>
      <c r="H571" s="19"/>
      <c r="I571" s="19"/>
      <c r="J571" s="85"/>
      <c r="K571" s="19"/>
      <c r="L571" s="19"/>
      <c r="M571" s="19"/>
      <c r="N571" s="19"/>
      <c r="O571" s="19"/>
      <c r="P571" s="19"/>
      <c r="Q571" s="19"/>
      <c r="R571" s="19"/>
      <c r="S571" s="19"/>
      <c r="T571" s="19"/>
      <c r="U571" s="19"/>
      <c r="V571" s="19"/>
      <c r="W571" s="19"/>
      <c r="X571" s="19"/>
      <c r="Y571" s="19"/>
      <c r="Z571" s="19"/>
      <c r="AA571" s="19"/>
      <c r="AB571" s="19"/>
    </row>
    <row r="572" spans="1:28" ht="15.75" customHeight="1">
      <c r="A572" s="19"/>
      <c r="B572" s="19"/>
      <c r="C572" s="19"/>
      <c r="D572" s="19"/>
      <c r="E572" s="19"/>
      <c r="F572" s="19"/>
      <c r="G572" s="19"/>
      <c r="H572" s="19"/>
      <c r="I572" s="19"/>
      <c r="J572" s="85"/>
      <c r="K572" s="19"/>
      <c r="L572" s="19"/>
      <c r="M572" s="19"/>
      <c r="N572" s="19"/>
      <c r="O572" s="19"/>
      <c r="P572" s="19"/>
      <c r="Q572" s="19"/>
      <c r="R572" s="19"/>
      <c r="S572" s="19"/>
      <c r="T572" s="19"/>
      <c r="U572" s="19"/>
      <c r="V572" s="19"/>
      <c r="W572" s="19"/>
      <c r="X572" s="19"/>
      <c r="Y572" s="19"/>
      <c r="Z572" s="19"/>
      <c r="AA572" s="19"/>
      <c r="AB572" s="19"/>
    </row>
    <row r="573" spans="1:28" ht="15.75" customHeight="1">
      <c r="A573" s="19"/>
      <c r="B573" s="19"/>
      <c r="C573" s="19"/>
      <c r="D573" s="19"/>
      <c r="E573" s="19"/>
      <c r="F573" s="19"/>
      <c r="G573" s="19"/>
      <c r="H573" s="19"/>
      <c r="I573" s="19"/>
      <c r="J573" s="85"/>
      <c r="K573" s="19"/>
      <c r="L573" s="19"/>
      <c r="M573" s="19"/>
      <c r="N573" s="19"/>
      <c r="O573" s="19"/>
      <c r="P573" s="19"/>
      <c r="Q573" s="19"/>
      <c r="R573" s="19"/>
      <c r="S573" s="19"/>
      <c r="T573" s="19"/>
      <c r="U573" s="19"/>
      <c r="V573" s="19"/>
      <c r="W573" s="19"/>
      <c r="X573" s="19"/>
      <c r="Y573" s="19"/>
      <c r="Z573" s="19"/>
      <c r="AA573" s="19"/>
      <c r="AB573" s="19"/>
    </row>
    <row r="574" spans="1:28" ht="15.75" customHeight="1">
      <c r="A574" s="19"/>
      <c r="B574" s="19"/>
      <c r="C574" s="19"/>
      <c r="D574" s="19"/>
      <c r="E574" s="19"/>
      <c r="F574" s="19"/>
      <c r="G574" s="19"/>
      <c r="H574" s="19"/>
      <c r="I574" s="19"/>
      <c r="J574" s="85"/>
      <c r="K574" s="19"/>
      <c r="L574" s="19"/>
      <c r="M574" s="19"/>
      <c r="N574" s="19"/>
      <c r="O574" s="19"/>
      <c r="P574" s="19"/>
      <c r="Q574" s="19"/>
      <c r="R574" s="19"/>
      <c r="S574" s="19"/>
      <c r="T574" s="19"/>
      <c r="U574" s="19"/>
      <c r="V574" s="19"/>
      <c r="W574" s="19"/>
      <c r="X574" s="19"/>
      <c r="Y574" s="19"/>
      <c r="Z574" s="19"/>
      <c r="AA574" s="19"/>
      <c r="AB574" s="19"/>
    </row>
    <row r="575" spans="1:28" ht="15.75" customHeight="1">
      <c r="A575" s="19"/>
      <c r="B575" s="19"/>
      <c r="C575" s="19"/>
      <c r="D575" s="19"/>
      <c r="E575" s="19"/>
      <c r="F575" s="19"/>
      <c r="G575" s="19"/>
      <c r="H575" s="19"/>
      <c r="I575" s="19"/>
      <c r="J575" s="85"/>
      <c r="K575" s="19"/>
      <c r="L575" s="19"/>
      <c r="M575" s="19"/>
      <c r="N575" s="19"/>
      <c r="O575" s="19"/>
      <c r="P575" s="19"/>
      <c r="Q575" s="19"/>
      <c r="R575" s="19"/>
      <c r="S575" s="19"/>
      <c r="T575" s="19"/>
      <c r="U575" s="19"/>
      <c r="V575" s="19"/>
      <c r="W575" s="19"/>
      <c r="X575" s="19"/>
      <c r="Y575" s="19"/>
      <c r="Z575" s="19"/>
      <c r="AA575" s="19"/>
      <c r="AB575" s="19"/>
    </row>
    <row r="576" spans="1:28" ht="15.75" customHeight="1">
      <c r="A576" s="19"/>
      <c r="B576" s="19"/>
      <c r="C576" s="19"/>
      <c r="D576" s="19"/>
      <c r="E576" s="19"/>
      <c r="F576" s="19"/>
      <c r="G576" s="19"/>
      <c r="H576" s="19"/>
      <c r="I576" s="19"/>
      <c r="J576" s="85"/>
      <c r="K576" s="19"/>
      <c r="L576" s="19"/>
      <c r="M576" s="19"/>
      <c r="N576" s="19"/>
      <c r="O576" s="19"/>
      <c r="P576" s="19"/>
      <c r="Q576" s="19"/>
      <c r="R576" s="19"/>
      <c r="S576" s="19"/>
      <c r="T576" s="19"/>
      <c r="U576" s="19"/>
      <c r="V576" s="19"/>
      <c r="W576" s="19"/>
      <c r="X576" s="19"/>
      <c r="Y576" s="19"/>
      <c r="Z576" s="19"/>
      <c r="AA576" s="19"/>
      <c r="AB576" s="19"/>
    </row>
    <row r="577" spans="1:28" ht="15.75" customHeight="1">
      <c r="A577" s="19"/>
      <c r="B577" s="19"/>
      <c r="C577" s="19"/>
      <c r="D577" s="19"/>
      <c r="E577" s="19"/>
      <c r="F577" s="19"/>
      <c r="G577" s="19"/>
      <c r="H577" s="19"/>
      <c r="I577" s="19"/>
      <c r="J577" s="85"/>
      <c r="K577" s="19"/>
      <c r="L577" s="19"/>
      <c r="M577" s="19"/>
      <c r="N577" s="19"/>
      <c r="O577" s="19"/>
      <c r="P577" s="19"/>
      <c r="Q577" s="19"/>
      <c r="R577" s="19"/>
      <c r="S577" s="19"/>
      <c r="T577" s="19"/>
      <c r="U577" s="19"/>
      <c r="V577" s="19"/>
      <c r="W577" s="19"/>
      <c r="X577" s="19"/>
      <c r="Y577" s="19"/>
      <c r="Z577" s="19"/>
      <c r="AA577" s="19"/>
      <c r="AB577" s="19"/>
    </row>
    <row r="578" spans="1:28" ht="15.75" customHeight="1">
      <c r="A578" s="19"/>
      <c r="B578" s="19"/>
      <c r="C578" s="19"/>
      <c r="D578" s="19"/>
      <c r="E578" s="19"/>
      <c r="F578" s="19"/>
      <c r="G578" s="19"/>
      <c r="H578" s="19"/>
      <c r="I578" s="19"/>
      <c r="J578" s="85"/>
      <c r="K578" s="19"/>
      <c r="L578" s="19"/>
      <c r="M578" s="19"/>
      <c r="N578" s="19"/>
      <c r="O578" s="19"/>
      <c r="P578" s="19"/>
      <c r="Q578" s="19"/>
      <c r="R578" s="19"/>
      <c r="S578" s="19"/>
      <c r="T578" s="19"/>
      <c r="U578" s="19"/>
      <c r="V578" s="19"/>
      <c r="W578" s="19"/>
      <c r="X578" s="19"/>
      <c r="Y578" s="19"/>
      <c r="Z578" s="19"/>
      <c r="AA578" s="19"/>
      <c r="AB578" s="19"/>
    </row>
    <row r="579" spans="1:28" ht="15.75" customHeight="1">
      <c r="A579" s="19"/>
      <c r="B579" s="19"/>
      <c r="C579" s="19"/>
      <c r="D579" s="19"/>
      <c r="E579" s="19"/>
      <c r="F579" s="19"/>
      <c r="G579" s="19"/>
      <c r="H579" s="19"/>
      <c r="I579" s="19"/>
      <c r="J579" s="85"/>
      <c r="K579" s="19"/>
      <c r="L579" s="19"/>
      <c r="M579" s="19"/>
      <c r="N579" s="19"/>
      <c r="O579" s="19"/>
      <c r="P579" s="19"/>
      <c r="Q579" s="19"/>
      <c r="R579" s="19"/>
      <c r="S579" s="19"/>
      <c r="T579" s="19"/>
      <c r="U579" s="19"/>
      <c r="V579" s="19"/>
      <c r="W579" s="19"/>
      <c r="X579" s="19"/>
      <c r="Y579" s="19"/>
      <c r="Z579" s="19"/>
      <c r="AA579" s="19"/>
      <c r="AB579" s="19"/>
    </row>
    <row r="580" spans="1:28" ht="15.75" customHeight="1">
      <c r="A580" s="19"/>
      <c r="B580" s="19"/>
      <c r="C580" s="19"/>
      <c r="D580" s="19"/>
      <c r="E580" s="19"/>
      <c r="F580" s="19"/>
      <c r="G580" s="19"/>
      <c r="H580" s="19"/>
      <c r="I580" s="19"/>
      <c r="J580" s="85"/>
      <c r="K580" s="19"/>
      <c r="L580" s="19"/>
      <c r="M580" s="19"/>
      <c r="N580" s="19"/>
      <c r="O580" s="19"/>
      <c r="P580" s="19"/>
      <c r="Q580" s="19"/>
      <c r="R580" s="19"/>
      <c r="S580" s="19"/>
      <c r="T580" s="19"/>
      <c r="U580" s="19"/>
      <c r="V580" s="19"/>
      <c r="W580" s="19"/>
      <c r="X580" s="19"/>
      <c r="Y580" s="19"/>
      <c r="Z580" s="19"/>
      <c r="AA580" s="19"/>
      <c r="AB580" s="19"/>
    </row>
    <row r="581" spans="1:28" ht="15.75" customHeight="1">
      <c r="A581" s="19"/>
      <c r="B581" s="19"/>
      <c r="C581" s="19"/>
      <c r="D581" s="19"/>
      <c r="E581" s="19"/>
      <c r="F581" s="19"/>
      <c r="G581" s="19"/>
      <c r="H581" s="19"/>
      <c r="I581" s="19"/>
      <c r="J581" s="85"/>
      <c r="K581" s="19"/>
      <c r="L581" s="19"/>
      <c r="M581" s="19"/>
      <c r="N581" s="19"/>
      <c r="O581" s="19"/>
      <c r="P581" s="19"/>
      <c r="Q581" s="19"/>
      <c r="R581" s="19"/>
      <c r="S581" s="19"/>
      <c r="T581" s="19"/>
      <c r="U581" s="19"/>
      <c r="V581" s="19"/>
      <c r="W581" s="19"/>
      <c r="X581" s="19"/>
      <c r="Y581" s="19"/>
      <c r="Z581" s="19"/>
      <c r="AA581" s="19"/>
      <c r="AB581" s="19"/>
    </row>
    <row r="582" spans="1:28" ht="15.75" customHeight="1">
      <c r="A582" s="19"/>
      <c r="B582" s="19"/>
      <c r="C582" s="19"/>
      <c r="D582" s="19"/>
      <c r="E582" s="19"/>
      <c r="F582" s="19"/>
      <c r="G582" s="19"/>
      <c r="H582" s="19"/>
      <c r="I582" s="19"/>
      <c r="J582" s="85"/>
      <c r="K582" s="19"/>
      <c r="L582" s="19"/>
      <c r="M582" s="19"/>
      <c r="N582" s="19"/>
      <c r="O582" s="19"/>
      <c r="P582" s="19"/>
      <c r="Q582" s="19"/>
      <c r="R582" s="19"/>
      <c r="S582" s="19"/>
      <c r="T582" s="19"/>
      <c r="U582" s="19"/>
      <c r="V582" s="19"/>
      <c r="W582" s="19"/>
      <c r="X582" s="19"/>
      <c r="Y582" s="19"/>
      <c r="Z582" s="19"/>
      <c r="AA582" s="19"/>
      <c r="AB582" s="19"/>
    </row>
    <row r="583" spans="1:28" ht="15.75" customHeight="1">
      <c r="A583" s="19"/>
      <c r="B583" s="19"/>
      <c r="C583" s="19"/>
      <c r="D583" s="19"/>
      <c r="E583" s="19"/>
      <c r="F583" s="19"/>
      <c r="G583" s="19"/>
      <c r="H583" s="19"/>
      <c r="I583" s="19"/>
      <c r="J583" s="85"/>
      <c r="K583" s="19"/>
      <c r="L583" s="19"/>
      <c r="M583" s="19"/>
      <c r="N583" s="19"/>
      <c r="O583" s="19"/>
      <c r="P583" s="19"/>
      <c r="Q583" s="19"/>
      <c r="R583" s="19"/>
      <c r="S583" s="19"/>
      <c r="T583" s="19"/>
      <c r="U583" s="19"/>
      <c r="V583" s="19"/>
      <c r="W583" s="19"/>
      <c r="X583" s="19"/>
      <c r="Y583" s="19"/>
      <c r="Z583" s="19"/>
      <c r="AA583" s="19"/>
      <c r="AB583" s="19"/>
    </row>
    <row r="584" spans="1:28" ht="15.75" customHeight="1">
      <c r="A584" s="19"/>
      <c r="B584" s="19"/>
      <c r="C584" s="19"/>
      <c r="D584" s="19"/>
      <c r="E584" s="19"/>
      <c r="F584" s="19"/>
      <c r="G584" s="19"/>
      <c r="H584" s="19"/>
      <c r="I584" s="19"/>
      <c r="J584" s="85"/>
      <c r="K584" s="19"/>
      <c r="L584" s="19"/>
      <c r="M584" s="19"/>
      <c r="N584" s="19"/>
      <c r="O584" s="19"/>
      <c r="P584" s="19"/>
      <c r="Q584" s="19"/>
      <c r="R584" s="19"/>
      <c r="S584" s="19"/>
      <c r="T584" s="19"/>
      <c r="U584" s="19"/>
      <c r="V584" s="19"/>
      <c r="W584" s="19"/>
      <c r="X584" s="19"/>
      <c r="Y584" s="19"/>
      <c r="Z584" s="19"/>
      <c r="AA584" s="19"/>
      <c r="AB584" s="19"/>
    </row>
    <row r="585" spans="1:28" ht="15.75" customHeight="1">
      <c r="A585" s="19"/>
      <c r="B585" s="19"/>
      <c r="C585" s="19"/>
      <c r="D585" s="19"/>
      <c r="E585" s="19"/>
      <c r="F585" s="19"/>
      <c r="G585" s="19"/>
      <c r="H585" s="19"/>
      <c r="I585" s="19"/>
      <c r="J585" s="85"/>
      <c r="K585" s="19"/>
      <c r="L585" s="19"/>
      <c r="M585" s="19"/>
      <c r="N585" s="19"/>
      <c r="O585" s="19"/>
      <c r="P585" s="19"/>
      <c r="Q585" s="19"/>
      <c r="R585" s="19"/>
      <c r="S585" s="19"/>
      <c r="T585" s="19"/>
      <c r="U585" s="19"/>
      <c r="V585" s="19"/>
      <c r="W585" s="19"/>
      <c r="X585" s="19"/>
      <c r="Y585" s="19"/>
      <c r="Z585" s="19"/>
      <c r="AA585" s="19"/>
      <c r="AB585" s="19"/>
    </row>
    <row r="586" spans="1:28" ht="15.75" customHeight="1">
      <c r="A586" s="19"/>
      <c r="B586" s="19"/>
      <c r="C586" s="19"/>
      <c r="D586" s="19"/>
      <c r="E586" s="19"/>
      <c r="F586" s="19"/>
      <c r="G586" s="19"/>
      <c r="H586" s="19"/>
      <c r="I586" s="19"/>
      <c r="J586" s="85"/>
      <c r="K586" s="19"/>
      <c r="L586" s="19"/>
      <c r="M586" s="19"/>
      <c r="N586" s="19"/>
      <c r="O586" s="19"/>
      <c r="P586" s="19"/>
      <c r="Q586" s="19"/>
      <c r="R586" s="19"/>
      <c r="S586" s="19"/>
      <c r="T586" s="19"/>
      <c r="U586" s="19"/>
      <c r="V586" s="19"/>
      <c r="W586" s="19"/>
      <c r="X586" s="19"/>
      <c r="Y586" s="19"/>
      <c r="Z586" s="19"/>
      <c r="AA586" s="19"/>
      <c r="AB586" s="19"/>
    </row>
    <row r="587" spans="1:28" ht="15.75" customHeight="1">
      <c r="A587" s="19"/>
      <c r="B587" s="19"/>
      <c r="C587" s="19"/>
      <c r="D587" s="19"/>
      <c r="E587" s="19"/>
      <c r="F587" s="19"/>
      <c r="G587" s="19"/>
      <c r="H587" s="19"/>
      <c r="I587" s="19"/>
      <c r="J587" s="85"/>
      <c r="K587" s="19"/>
      <c r="L587" s="19"/>
      <c r="M587" s="19"/>
      <c r="N587" s="19"/>
      <c r="O587" s="19"/>
      <c r="P587" s="19"/>
      <c r="Q587" s="19"/>
      <c r="R587" s="19"/>
      <c r="S587" s="19"/>
      <c r="T587" s="19"/>
      <c r="U587" s="19"/>
      <c r="V587" s="19"/>
      <c r="W587" s="19"/>
      <c r="X587" s="19"/>
      <c r="Y587" s="19"/>
      <c r="Z587" s="19"/>
      <c r="AA587" s="19"/>
      <c r="AB587" s="19"/>
    </row>
    <row r="588" spans="1:28" ht="15.75" customHeight="1">
      <c r="A588" s="19"/>
      <c r="B588" s="19"/>
      <c r="C588" s="19"/>
      <c r="D588" s="19"/>
      <c r="E588" s="19"/>
      <c r="F588" s="19"/>
      <c r="G588" s="19"/>
      <c r="H588" s="19"/>
      <c r="I588" s="19"/>
      <c r="J588" s="85"/>
      <c r="K588" s="19"/>
      <c r="L588" s="19"/>
      <c r="M588" s="19"/>
      <c r="N588" s="19"/>
      <c r="O588" s="19"/>
      <c r="P588" s="19"/>
      <c r="Q588" s="19"/>
      <c r="R588" s="19"/>
      <c r="S588" s="19"/>
      <c r="T588" s="19"/>
      <c r="U588" s="19"/>
      <c r="V588" s="19"/>
      <c r="W588" s="19"/>
      <c r="X588" s="19"/>
      <c r="Y588" s="19"/>
      <c r="Z588" s="19"/>
      <c r="AA588" s="19"/>
      <c r="AB588" s="19"/>
    </row>
    <row r="589" spans="1:28" ht="15.75" customHeight="1">
      <c r="A589" s="19"/>
      <c r="B589" s="19"/>
      <c r="C589" s="19"/>
      <c r="D589" s="19"/>
      <c r="E589" s="19"/>
      <c r="F589" s="19"/>
      <c r="G589" s="19"/>
      <c r="H589" s="19"/>
      <c r="I589" s="19"/>
      <c r="J589" s="85"/>
      <c r="K589" s="19"/>
      <c r="L589" s="19"/>
      <c r="M589" s="19"/>
      <c r="N589" s="19"/>
      <c r="O589" s="19"/>
      <c r="P589" s="19"/>
      <c r="Q589" s="19"/>
      <c r="R589" s="19"/>
      <c r="S589" s="19"/>
      <c r="T589" s="19"/>
      <c r="U589" s="19"/>
      <c r="V589" s="19"/>
      <c r="W589" s="19"/>
      <c r="X589" s="19"/>
      <c r="Y589" s="19"/>
      <c r="Z589" s="19"/>
      <c r="AA589" s="19"/>
      <c r="AB589" s="19"/>
    </row>
    <row r="590" spans="1:28" ht="15.75" customHeight="1">
      <c r="A590" s="19"/>
      <c r="B590" s="19"/>
      <c r="C590" s="19"/>
      <c r="D590" s="19"/>
      <c r="E590" s="19"/>
      <c r="F590" s="19"/>
      <c r="G590" s="19"/>
      <c r="H590" s="19"/>
      <c r="I590" s="19"/>
      <c r="J590" s="85"/>
      <c r="K590" s="19"/>
      <c r="L590" s="19"/>
      <c r="M590" s="19"/>
      <c r="N590" s="19"/>
      <c r="O590" s="19"/>
      <c r="P590" s="19"/>
      <c r="Q590" s="19"/>
      <c r="R590" s="19"/>
      <c r="S590" s="19"/>
      <c r="T590" s="19"/>
      <c r="U590" s="19"/>
      <c r="V590" s="19"/>
      <c r="W590" s="19"/>
      <c r="X590" s="19"/>
      <c r="Y590" s="19"/>
      <c r="Z590" s="19"/>
      <c r="AA590" s="19"/>
      <c r="AB590" s="19"/>
    </row>
    <row r="591" spans="1:28" ht="15.75" customHeight="1">
      <c r="A591" s="19"/>
      <c r="B591" s="19"/>
      <c r="C591" s="19"/>
      <c r="D591" s="19"/>
      <c r="E591" s="19"/>
      <c r="F591" s="19"/>
      <c r="G591" s="19"/>
      <c r="H591" s="19"/>
      <c r="I591" s="19"/>
      <c r="J591" s="85"/>
      <c r="K591" s="19"/>
      <c r="L591" s="19"/>
      <c r="M591" s="19"/>
      <c r="N591" s="19"/>
      <c r="O591" s="19"/>
      <c r="P591" s="19"/>
      <c r="Q591" s="19"/>
      <c r="R591" s="19"/>
      <c r="S591" s="19"/>
      <c r="T591" s="19"/>
      <c r="U591" s="19"/>
      <c r="V591" s="19"/>
      <c r="W591" s="19"/>
      <c r="X591" s="19"/>
      <c r="Y591" s="19"/>
      <c r="Z591" s="19"/>
      <c r="AA591" s="19"/>
      <c r="AB591" s="19"/>
    </row>
    <row r="592" spans="1:28" ht="15.75" customHeight="1">
      <c r="A592" s="19"/>
      <c r="B592" s="19"/>
      <c r="C592" s="19"/>
      <c r="D592" s="19"/>
      <c r="E592" s="19"/>
      <c r="F592" s="19"/>
      <c r="G592" s="19"/>
      <c r="H592" s="19"/>
      <c r="I592" s="19"/>
      <c r="J592" s="85"/>
      <c r="K592" s="19"/>
      <c r="L592" s="19"/>
      <c r="M592" s="19"/>
      <c r="N592" s="19"/>
      <c r="O592" s="19"/>
      <c r="P592" s="19"/>
      <c r="Q592" s="19"/>
      <c r="R592" s="19"/>
      <c r="S592" s="19"/>
      <c r="T592" s="19"/>
      <c r="U592" s="19"/>
      <c r="V592" s="19"/>
      <c r="W592" s="19"/>
      <c r="X592" s="19"/>
      <c r="Y592" s="19"/>
      <c r="Z592" s="19"/>
      <c r="AA592" s="19"/>
      <c r="AB592" s="19"/>
    </row>
    <row r="593" spans="1:28" ht="15.75" customHeight="1">
      <c r="A593" s="19"/>
      <c r="B593" s="19"/>
      <c r="C593" s="19"/>
      <c r="D593" s="19"/>
      <c r="E593" s="19"/>
      <c r="F593" s="19"/>
      <c r="G593" s="19"/>
      <c r="H593" s="19"/>
      <c r="I593" s="19"/>
      <c r="J593" s="85"/>
      <c r="K593" s="19"/>
      <c r="L593" s="19"/>
      <c r="M593" s="19"/>
      <c r="N593" s="19"/>
      <c r="O593" s="19"/>
      <c r="P593" s="19"/>
      <c r="Q593" s="19"/>
      <c r="R593" s="19"/>
      <c r="S593" s="19"/>
      <c r="T593" s="19"/>
      <c r="U593" s="19"/>
      <c r="V593" s="19"/>
      <c r="W593" s="19"/>
      <c r="X593" s="19"/>
      <c r="Y593" s="19"/>
      <c r="Z593" s="19"/>
      <c r="AA593" s="19"/>
      <c r="AB593" s="19"/>
    </row>
    <row r="594" spans="1:28" ht="15.75" customHeight="1">
      <c r="A594" s="19"/>
      <c r="B594" s="19"/>
      <c r="C594" s="19"/>
      <c r="D594" s="19"/>
      <c r="E594" s="19"/>
      <c r="F594" s="19"/>
      <c r="G594" s="19"/>
      <c r="H594" s="19"/>
      <c r="I594" s="19"/>
      <c r="J594" s="85"/>
      <c r="K594" s="19"/>
      <c r="L594" s="19"/>
      <c r="M594" s="19"/>
      <c r="N594" s="19"/>
      <c r="O594" s="19"/>
      <c r="P594" s="19"/>
      <c r="Q594" s="19"/>
      <c r="R594" s="19"/>
      <c r="S594" s="19"/>
      <c r="T594" s="19"/>
      <c r="U594" s="19"/>
      <c r="V594" s="19"/>
      <c r="W594" s="19"/>
      <c r="X594" s="19"/>
      <c r="Y594" s="19"/>
      <c r="Z594" s="19"/>
      <c r="AA594" s="19"/>
      <c r="AB594" s="19"/>
    </row>
    <row r="595" spans="1:28" ht="15.75" customHeight="1">
      <c r="A595" s="19"/>
      <c r="B595" s="19"/>
      <c r="C595" s="19"/>
      <c r="D595" s="19"/>
      <c r="E595" s="19"/>
      <c r="F595" s="19"/>
      <c r="G595" s="19"/>
      <c r="H595" s="19"/>
      <c r="I595" s="19"/>
      <c r="J595" s="85"/>
      <c r="K595" s="19"/>
      <c r="L595" s="19"/>
      <c r="M595" s="19"/>
      <c r="N595" s="19"/>
      <c r="O595" s="19"/>
      <c r="P595" s="19"/>
      <c r="Q595" s="19"/>
      <c r="R595" s="19"/>
      <c r="S595" s="19"/>
      <c r="T595" s="19"/>
      <c r="U595" s="19"/>
      <c r="V595" s="19"/>
      <c r="W595" s="19"/>
      <c r="X595" s="19"/>
      <c r="Y595" s="19"/>
      <c r="Z595" s="19"/>
      <c r="AA595" s="19"/>
      <c r="AB595" s="19"/>
    </row>
    <row r="596" spans="1:28" ht="15.75" customHeight="1">
      <c r="A596" s="19"/>
      <c r="B596" s="19"/>
      <c r="C596" s="19"/>
      <c r="D596" s="19"/>
      <c r="E596" s="19"/>
      <c r="F596" s="19"/>
      <c r="G596" s="19"/>
      <c r="H596" s="19"/>
      <c r="I596" s="19"/>
      <c r="J596" s="85"/>
      <c r="K596" s="19"/>
      <c r="L596" s="19"/>
      <c r="M596" s="19"/>
      <c r="N596" s="19"/>
      <c r="O596" s="19"/>
      <c r="P596" s="19"/>
      <c r="Q596" s="19"/>
      <c r="R596" s="19"/>
      <c r="S596" s="19"/>
      <c r="T596" s="19"/>
      <c r="U596" s="19"/>
      <c r="V596" s="19"/>
      <c r="W596" s="19"/>
      <c r="X596" s="19"/>
      <c r="Y596" s="19"/>
      <c r="Z596" s="19"/>
      <c r="AA596" s="19"/>
      <c r="AB596" s="19"/>
    </row>
    <row r="597" spans="1:28" ht="15.75" customHeight="1">
      <c r="A597" s="19"/>
      <c r="B597" s="19"/>
      <c r="C597" s="19"/>
      <c r="D597" s="19"/>
      <c r="E597" s="19"/>
      <c r="F597" s="19"/>
      <c r="G597" s="19"/>
      <c r="H597" s="19"/>
      <c r="I597" s="19"/>
      <c r="J597" s="85"/>
      <c r="K597" s="19"/>
      <c r="L597" s="19"/>
      <c r="M597" s="19"/>
      <c r="N597" s="19"/>
      <c r="O597" s="19"/>
      <c r="P597" s="19"/>
      <c r="Q597" s="19"/>
      <c r="R597" s="19"/>
      <c r="S597" s="19"/>
      <c r="T597" s="19"/>
      <c r="U597" s="19"/>
      <c r="V597" s="19"/>
      <c r="W597" s="19"/>
      <c r="X597" s="19"/>
      <c r="Y597" s="19"/>
      <c r="Z597" s="19"/>
      <c r="AA597" s="19"/>
      <c r="AB597" s="19"/>
    </row>
    <row r="598" spans="1:28" ht="15.75" customHeight="1">
      <c r="A598" s="19"/>
      <c r="B598" s="19"/>
      <c r="C598" s="19"/>
      <c r="D598" s="19"/>
      <c r="E598" s="19"/>
      <c r="F598" s="19"/>
      <c r="G598" s="19"/>
      <c r="H598" s="19"/>
      <c r="I598" s="19"/>
      <c r="J598" s="85"/>
      <c r="K598" s="19"/>
      <c r="L598" s="19"/>
      <c r="M598" s="19"/>
      <c r="N598" s="19"/>
      <c r="O598" s="19"/>
      <c r="P598" s="19"/>
      <c r="Q598" s="19"/>
      <c r="R598" s="19"/>
      <c r="S598" s="19"/>
      <c r="T598" s="19"/>
      <c r="U598" s="19"/>
      <c r="V598" s="19"/>
      <c r="W598" s="19"/>
      <c r="X598" s="19"/>
      <c r="Y598" s="19"/>
      <c r="Z598" s="19"/>
      <c r="AA598" s="19"/>
      <c r="AB598" s="19"/>
    </row>
    <row r="599" spans="1:28" ht="15.75" customHeight="1">
      <c r="A599" s="19"/>
      <c r="B599" s="19"/>
      <c r="C599" s="19"/>
      <c r="D599" s="19"/>
      <c r="E599" s="19"/>
      <c r="F599" s="19"/>
      <c r="G599" s="19"/>
      <c r="H599" s="19"/>
      <c r="I599" s="19"/>
      <c r="J599" s="85"/>
      <c r="K599" s="19"/>
      <c r="L599" s="19"/>
      <c r="M599" s="19"/>
      <c r="N599" s="19"/>
      <c r="O599" s="19"/>
      <c r="P599" s="19"/>
      <c r="Q599" s="19"/>
      <c r="R599" s="19"/>
      <c r="S599" s="19"/>
      <c r="T599" s="19"/>
      <c r="U599" s="19"/>
      <c r="V599" s="19"/>
      <c r="W599" s="19"/>
      <c r="X599" s="19"/>
      <c r="Y599" s="19"/>
      <c r="Z599" s="19"/>
      <c r="AA599" s="19"/>
      <c r="AB599" s="19"/>
    </row>
    <row r="600" spans="1:28" ht="15.75" customHeight="1">
      <c r="A600" s="19"/>
      <c r="B600" s="19"/>
      <c r="C600" s="19"/>
      <c r="D600" s="19"/>
      <c r="E600" s="19"/>
      <c r="F600" s="19"/>
      <c r="G600" s="19"/>
      <c r="H600" s="19"/>
      <c r="I600" s="19"/>
      <c r="J600" s="85"/>
      <c r="K600" s="19"/>
      <c r="L600" s="19"/>
      <c r="M600" s="19"/>
      <c r="N600" s="19"/>
      <c r="O600" s="19"/>
      <c r="P600" s="19"/>
      <c r="Q600" s="19"/>
      <c r="R600" s="19"/>
      <c r="S600" s="19"/>
      <c r="T600" s="19"/>
      <c r="U600" s="19"/>
      <c r="V600" s="19"/>
      <c r="W600" s="19"/>
      <c r="X600" s="19"/>
      <c r="Y600" s="19"/>
      <c r="Z600" s="19"/>
      <c r="AA600" s="19"/>
      <c r="AB600" s="19"/>
    </row>
    <row r="601" spans="1:28" ht="15.75" customHeight="1">
      <c r="A601" s="19"/>
      <c r="B601" s="19"/>
      <c r="C601" s="19"/>
      <c r="D601" s="19"/>
      <c r="E601" s="19"/>
      <c r="F601" s="19"/>
      <c r="G601" s="19"/>
      <c r="H601" s="19"/>
      <c r="I601" s="19"/>
      <c r="J601" s="85"/>
      <c r="K601" s="19"/>
      <c r="L601" s="19"/>
      <c r="M601" s="19"/>
      <c r="N601" s="19"/>
      <c r="O601" s="19"/>
      <c r="P601" s="19"/>
      <c r="Q601" s="19"/>
      <c r="R601" s="19"/>
      <c r="S601" s="19"/>
      <c r="T601" s="19"/>
      <c r="U601" s="19"/>
      <c r="V601" s="19"/>
      <c r="W601" s="19"/>
      <c r="X601" s="19"/>
      <c r="Y601" s="19"/>
      <c r="Z601" s="19"/>
      <c r="AA601" s="19"/>
      <c r="AB601" s="19"/>
    </row>
    <row r="602" spans="1:28" ht="15.75" customHeight="1">
      <c r="A602" s="19"/>
      <c r="B602" s="19"/>
      <c r="C602" s="19"/>
      <c r="D602" s="19"/>
      <c r="E602" s="19"/>
      <c r="F602" s="19"/>
      <c r="G602" s="19"/>
      <c r="H602" s="19"/>
      <c r="I602" s="19"/>
      <c r="J602" s="85"/>
      <c r="K602" s="19"/>
      <c r="L602" s="19"/>
      <c r="M602" s="19"/>
      <c r="N602" s="19"/>
      <c r="O602" s="19"/>
      <c r="P602" s="19"/>
      <c r="Q602" s="19"/>
      <c r="R602" s="19"/>
      <c r="S602" s="19"/>
      <c r="T602" s="19"/>
      <c r="U602" s="19"/>
      <c r="V602" s="19"/>
      <c r="W602" s="19"/>
      <c r="X602" s="19"/>
      <c r="Y602" s="19"/>
      <c r="Z602" s="19"/>
      <c r="AA602" s="19"/>
      <c r="AB602" s="19"/>
    </row>
    <row r="603" spans="1:28" ht="15.75" customHeight="1">
      <c r="A603" s="19"/>
      <c r="B603" s="19"/>
      <c r="C603" s="19"/>
      <c r="D603" s="19"/>
      <c r="E603" s="19"/>
      <c r="F603" s="19"/>
      <c r="G603" s="19"/>
      <c r="H603" s="19"/>
      <c r="I603" s="19"/>
      <c r="J603" s="85"/>
      <c r="K603" s="19"/>
      <c r="L603" s="19"/>
      <c r="M603" s="19"/>
      <c r="N603" s="19"/>
      <c r="O603" s="19"/>
      <c r="P603" s="19"/>
      <c r="Q603" s="19"/>
      <c r="R603" s="19"/>
      <c r="S603" s="19"/>
      <c r="T603" s="19"/>
      <c r="U603" s="19"/>
      <c r="V603" s="19"/>
      <c r="W603" s="19"/>
      <c r="X603" s="19"/>
      <c r="Y603" s="19"/>
      <c r="Z603" s="19"/>
      <c r="AA603" s="19"/>
      <c r="AB603" s="19"/>
    </row>
    <row r="604" spans="1:28" ht="15.75" customHeight="1">
      <c r="A604" s="19"/>
      <c r="B604" s="19"/>
      <c r="C604" s="19"/>
      <c r="D604" s="19"/>
      <c r="E604" s="19"/>
      <c r="F604" s="19"/>
      <c r="G604" s="19"/>
      <c r="H604" s="19"/>
      <c r="I604" s="19"/>
      <c r="J604" s="85"/>
      <c r="K604" s="19"/>
      <c r="L604" s="19"/>
      <c r="M604" s="19"/>
      <c r="N604" s="19"/>
      <c r="O604" s="19"/>
      <c r="P604" s="19"/>
      <c r="Q604" s="19"/>
      <c r="R604" s="19"/>
      <c r="S604" s="19"/>
      <c r="T604" s="19"/>
      <c r="U604" s="19"/>
      <c r="V604" s="19"/>
      <c r="W604" s="19"/>
      <c r="X604" s="19"/>
      <c r="Y604" s="19"/>
      <c r="Z604" s="19"/>
      <c r="AA604" s="19"/>
      <c r="AB604" s="19"/>
    </row>
    <row r="605" spans="1:28" ht="15.75" customHeight="1">
      <c r="A605" s="19"/>
      <c r="B605" s="19"/>
      <c r="C605" s="19"/>
      <c r="D605" s="19"/>
      <c r="E605" s="19"/>
      <c r="F605" s="19"/>
      <c r="G605" s="19"/>
      <c r="H605" s="19"/>
      <c r="I605" s="19"/>
      <c r="J605" s="85"/>
      <c r="K605" s="19"/>
      <c r="L605" s="19"/>
      <c r="M605" s="19"/>
      <c r="N605" s="19"/>
      <c r="O605" s="19"/>
      <c r="P605" s="19"/>
      <c r="Q605" s="19"/>
      <c r="R605" s="19"/>
      <c r="S605" s="19"/>
      <c r="T605" s="19"/>
      <c r="U605" s="19"/>
      <c r="V605" s="19"/>
      <c r="W605" s="19"/>
      <c r="X605" s="19"/>
      <c r="Y605" s="19"/>
      <c r="Z605" s="19"/>
      <c r="AA605" s="19"/>
      <c r="AB605" s="19"/>
    </row>
    <row r="606" spans="1:28" ht="15.75" customHeight="1">
      <c r="A606" s="19"/>
      <c r="B606" s="19"/>
      <c r="C606" s="19"/>
      <c r="D606" s="19"/>
      <c r="E606" s="19"/>
      <c r="F606" s="19"/>
      <c r="G606" s="19"/>
      <c r="H606" s="19"/>
      <c r="I606" s="19"/>
      <c r="J606" s="85"/>
      <c r="K606" s="19"/>
      <c r="L606" s="19"/>
      <c r="M606" s="19"/>
      <c r="N606" s="19"/>
      <c r="O606" s="19"/>
      <c r="P606" s="19"/>
      <c r="Q606" s="19"/>
      <c r="R606" s="19"/>
      <c r="S606" s="19"/>
      <c r="T606" s="19"/>
      <c r="U606" s="19"/>
      <c r="V606" s="19"/>
      <c r="W606" s="19"/>
      <c r="X606" s="19"/>
      <c r="Y606" s="19"/>
      <c r="Z606" s="19"/>
      <c r="AA606" s="19"/>
      <c r="AB606" s="19"/>
    </row>
    <row r="607" spans="1:28" ht="15.75" customHeight="1">
      <c r="A607" s="19"/>
      <c r="B607" s="19"/>
      <c r="C607" s="19"/>
      <c r="D607" s="19"/>
      <c r="E607" s="19"/>
      <c r="F607" s="19"/>
      <c r="G607" s="19"/>
      <c r="H607" s="19"/>
      <c r="I607" s="19"/>
      <c r="J607" s="85"/>
      <c r="K607" s="19"/>
      <c r="L607" s="19"/>
      <c r="M607" s="19"/>
      <c r="N607" s="19"/>
      <c r="O607" s="19"/>
      <c r="P607" s="19"/>
      <c r="Q607" s="19"/>
      <c r="R607" s="19"/>
      <c r="S607" s="19"/>
      <c r="T607" s="19"/>
      <c r="U607" s="19"/>
      <c r="V607" s="19"/>
      <c r="W607" s="19"/>
      <c r="X607" s="19"/>
      <c r="Y607" s="19"/>
      <c r="Z607" s="19"/>
      <c r="AA607" s="19"/>
      <c r="AB607" s="19"/>
    </row>
    <row r="608" spans="1:28" ht="15.75" customHeight="1">
      <c r="A608" s="19"/>
      <c r="B608" s="19"/>
      <c r="C608" s="19"/>
      <c r="D608" s="19"/>
      <c r="E608" s="19"/>
      <c r="F608" s="19"/>
      <c r="G608" s="19"/>
      <c r="H608" s="19"/>
      <c r="I608" s="19"/>
      <c r="J608" s="85"/>
      <c r="K608" s="19"/>
      <c r="L608" s="19"/>
      <c r="M608" s="19"/>
      <c r="N608" s="19"/>
      <c r="O608" s="19"/>
      <c r="P608" s="19"/>
      <c r="Q608" s="19"/>
      <c r="R608" s="19"/>
      <c r="S608" s="19"/>
      <c r="T608" s="19"/>
      <c r="U608" s="19"/>
      <c r="V608" s="19"/>
      <c r="W608" s="19"/>
      <c r="X608" s="19"/>
      <c r="Y608" s="19"/>
      <c r="Z608" s="19"/>
      <c r="AA608" s="19"/>
      <c r="AB608" s="19"/>
    </row>
    <row r="609" spans="1:28" ht="15.75" customHeight="1">
      <c r="A609" s="19"/>
      <c r="B609" s="19"/>
      <c r="C609" s="19"/>
      <c r="D609" s="19"/>
      <c r="E609" s="19"/>
      <c r="F609" s="19"/>
      <c r="G609" s="19"/>
      <c r="H609" s="19"/>
      <c r="I609" s="19"/>
      <c r="J609" s="85"/>
      <c r="K609" s="19"/>
      <c r="L609" s="19"/>
      <c r="M609" s="19"/>
      <c r="N609" s="19"/>
      <c r="O609" s="19"/>
      <c r="P609" s="19"/>
      <c r="Q609" s="19"/>
      <c r="R609" s="19"/>
      <c r="S609" s="19"/>
      <c r="T609" s="19"/>
      <c r="U609" s="19"/>
      <c r="V609" s="19"/>
      <c r="W609" s="19"/>
      <c r="X609" s="19"/>
      <c r="Y609" s="19"/>
      <c r="Z609" s="19"/>
      <c r="AA609" s="19"/>
      <c r="AB609" s="19"/>
    </row>
    <row r="610" spans="1:28" ht="15.75" customHeight="1">
      <c r="A610" s="19"/>
      <c r="B610" s="19"/>
      <c r="C610" s="19"/>
      <c r="D610" s="19"/>
      <c r="E610" s="19"/>
      <c r="F610" s="19"/>
      <c r="G610" s="19"/>
      <c r="H610" s="19"/>
      <c r="I610" s="19"/>
      <c r="J610" s="85"/>
      <c r="K610" s="19"/>
      <c r="L610" s="19"/>
      <c r="M610" s="19"/>
      <c r="N610" s="19"/>
      <c r="O610" s="19"/>
      <c r="P610" s="19"/>
      <c r="Q610" s="19"/>
      <c r="R610" s="19"/>
      <c r="S610" s="19"/>
      <c r="T610" s="19"/>
      <c r="U610" s="19"/>
      <c r="V610" s="19"/>
      <c r="W610" s="19"/>
      <c r="X610" s="19"/>
      <c r="Y610" s="19"/>
      <c r="Z610" s="19"/>
      <c r="AA610" s="19"/>
      <c r="AB610" s="19"/>
    </row>
    <row r="611" spans="1:28" ht="15.75" customHeight="1">
      <c r="A611" s="19"/>
      <c r="B611" s="19"/>
      <c r="C611" s="19"/>
      <c r="D611" s="19"/>
      <c r="E611" s="19"/>
      <c r="F611" s="19"/>
      <c r="G611" s="19"/>
      <c r="H611" s="19"/>
      <c r="I611" s="19"/>
      <c r="J611" s="85"/>
      <c r="K611" s="19"/>
      <c r="L611" s="19"/>
      <c r="M611" s="19"/>
      <c r="N611" s="19"/>
      <c r="O611" s="19"/>
      <c r="P611" s="19"/>
      <c r="Q611" s="19"/>
      <c r="R611" s="19"/>
      <c r="S611" s="19"/>
      <c r="T611" s="19"/>
      <c r="U611" s="19"/>
      <c r="V611" s="19"/>
      <c r="W611" s="19"/>
      <c r="X611" s="19"/>
      <c r="Y611" s="19"/>
      <c r="Z611" s="19"/>
      <c r="AA611" s="19"/>
      <c r="AB611" s="19"/>
    </row>
    <row r="612" spans="1:28" ht="15.75" customHeight="1">
      <c r="A612" s="19"/>
      <c r="B612" s="19"/>
      <c r="C612" s="19"/>
      <c r="D612" s="19"/>
      <c r="E612" s="19"/>
      <c r="F612" s="19"/>
      <c r="G612" s="19"/>
      <c r="H612" s="19"/>
      <c r="I612" s="19"/>
      <c r="J612" s="85"/>
      <c r="K612" s="19"/>
      <c r="L612" s="19"/>
      <c r="M612" s="19"/>
      <c r="N612" s="19"/>
      <c r="O612" s="19"/>
      <c r="P612" s="19"/>
      <c r="Q612" s="19"/>
      <c r="R612" s="19"/>
      <c r="S612" s="19"/>
      <c r="T612" s="19"/>
      <c r="U612" s="19"/>
      <c r="V612" s="19"/>
      <c r="W612" s="19"/>
      <c r="X612" s="19"/>
      <c r="Y612" s="19"/>
      <c r="Z612" s="19"/>
      <c r="AA612" s="19"/>
      <c r="AB612" s="19"/>
    </row>
    <row r="613" spans="1:28" ht="15.75" customHeight="1">
      <c r="A613" s="19"/>
      <c r="B613" s="19"/>
      <c r="C613" s="19"/>
      <c r="D613" s="19"/>
      <c r="E613" s="19"/>
      <c r="F613" s="19"/>
      <c r="G613" s="19"/>
      <c r="H613" s="19"/>
      <c r="I613" s="19"/>
      <c r="J613" s="85"/>
      <c r="K613" s="19"/>
      <c r="L613" s="19"/>
      <c r="M613" s="19"/>
      <c r="N613" s="19"/>
      <c r="O613" s="19"/>
      <c r="P613" s="19"/>
      <c r="Q613" s="19"/>
      <c r="R613" s="19"/>
      <c r="S613" s="19"/>
      <c r="T613" s="19"/>
      <c r="U613" s="19"/>
      <c r="V613" s="19"/>
      <c r="W613" s="19"/>
      <c r="X613" s="19"/>
      <c r="Y613" s="19"/>
      <c r="Z613" s="19"/>
      <c r="AA613" s="19"/>
      <c r="AB613" s="19"/>
    </row>
    <row r="614" spans="1:28" ht="15.75" customHeight="1">
      <c r="A614" s="19"/>
      <c r="B614" s="19"/>
      <c r="C614" s="19"/>
      <c r="D614" s="19"/>
      <c r="E614" s="19"/>
      <c r="F614" s="19"/>
      <c r="G614" s="19"/>
      <c r="H614" s="19"/>
      <c r="I614" s="19"/>
      <c r="J614" s="85"/>
      <c r="K614" s="19"/>
      <c r="L614" s="19"/>
      <c r="M614" s="19"/>
      <c r="N614" s="19"/>
      <c r="O614" s="19"/>
      <c r="P614" s="19"/>
      <c r="Q614" s="19"/>
      <c r="R614" s="19"/>
      <c r="S614" s="19"/>
      <c r="T614" s="19"/>
      <c r="U614" s="19"/>
      <c r="V614" s="19"/>
      <c r="W614" s="19"/>
      <c r="X614" s="19"/>
      <c r="Y614" s="19"/>
      <c r="Z614" s="19"/>
      <c r="AA614" s="19"/>
      <c r="AB614" s="19"/>
    </row>
    <row r="615" spans="1:28" ht="15.75" customHeight="1">
      <c r="A615" s="19"/>
      <c r="B615" s="19"/>
      <c r="C615" s="19"/>
      <c r="D615" s="19"/>
      <c r="E615" s="19"/>
      <c r="F615" s="19"/>
      <c r="G615" s="19"/>
      <c r="H615" s="19"/>
      <c r="I615" s="19"/>
      <c r="J615" s="85"/>
      <c r="K615" s="19"/>
      <c r="L615" s="19"/>
      <c r="M615" s="19"/>
      <c r="N615" s="19"/>
      <c r="O615" s="19"/>
      <c r="P615" s="19"/>
      <c r="Q615" s="19"/>
      <c r="R615" s="19"/>
      <c r="S615" s="19"/>
      <c r="T615" s="19"/>
      <c r="U615" s="19"/>
      <c r="V615" s="19"/>
      <c r="W615" s="19"/>
      <c r="X615" s="19"/>
      <c r="Y615" s="19"/>
      <c r="Z615" s="19"/>
      <c r="AA615" s="19"/>
      <c r="AB615" s="19"/>
    </row>
    <row r="616" spans="1:28" ht="15.75" customHeight="1">
      <c r="A616" s="19"/>
      <c r="B616" s="19"/>
      <c r="C616" s="19"/>
      <c r="D616" s="19"/>
      <c r="E616" s="19"/>
      <c r="F616" s="19"/>
      <c r="G616" s="19"/>
      <c r="H616" s="19"/>
      <c r="I616" s="19"/>
      <c r="J616" s="85"/>
      <c r="K616" s="19"/>
      <c r="L616" s="19"/>
      <c r="M616" s="19"/>
      <c r="N616" s="19"/>
      <c r="O616" s="19"/>
      <c r="P616" s="19"/>
      <c r="Q616" s="19"/>
      <c r="R616" s="19"/>
      <c r="S616" s="19"/>
      <c r="T616" s="19"/>
      <c r="U616" s="19"/>
      <c r="V616" s="19"/>
      <c r="W616" s="19"/>
      <c r="X616" s="19"/>
      <c r="Y616" s="19"/>
      <c r="Z616" s="19"/>
      <c r="AA616" s="19"/>
      <c r="AB616" s="19"/>
    </row>
    <row r="617" spans="1:28" ht="15.75" customHeight="1">
      <c r="A617" s="19"/>
      <c r="B617" s="19"/>
      <c r="C617" s="19"/>
      <c r="D617" s="19"/>
      <c r="E617" s="19"/>
      <c r="F617" s="19"/>
      <c r="G617" s="19"/>
      <c r="H617" s="19"/>
      <c r="I617" s="19"/>
      <c r="J617" s="85"/>
      <c r="K617" s="19"/>
      <c r="L617" s="19"/>
      <c r="M617" s="19"/>
      <c r="N617" s="19"/>
      <c r="O617" s="19"/>
      <c r="P617" s="19"/>
      <c r="Q617" s="19"/>
      <c r="R617" s="19"/>
      <c r="S617" s="19"/>
      <c r="T617" s="19"/>
      <c r="U617" s="19"/>
      <c r="V617" s="19"/>
      <c r="W617" s="19"/>
      <c r="X617" s="19"/>
      <c r="Y617" s="19"/>
      <c r="Z617" s="19"/>
      <c r="AA617" s="19"/>
      <c r="AB617" s="19"/>
    </row>
    <row r="618" spans="1:28" ht="15.75" customHeight="1">
      <c r="A618" s="19"/>
      <c r="B618" s="19"/>
      <c r="C618" s="19"/>
      <c r="D618" s="19"/>
      <c r="E618" s="19"/>
      <c r="F618" s="19"/>
      <c r="G618" s="19"/>
      <c r="H618" s="19"/>
      <c r="I618" s="19"/>
      <c r="J618" s="85"/>
      <c r="K618" s="19"/>
      <c r="L618" s="19"/>
      <c r="M618" s="19"/>
      <c r="N618" s="19"/>
      <c r="O618" s="19"/>
      <c r="P618" s="19"/>
      <c r="Q618" s="19"/>
      <c r="R618" s="19"/>
      <c r="S618" s="19"/>
      <c r="T618" s="19"/>
      <c r="U618" s="19"/>
      <c r="V618" s="19"/>
      <c r="W618" s="19"/>
      <c r="X618" s="19"/>
      <c r="Y618" s="19"/>
      <c r="Z618" s="19"/>
      <c r="AA618" s="19"/>
      <c r="AB618" s="19"/>
    </row>
    <row r="619" spans="1:28" ht="15.75" customHeight="1">
      <c r="A619" s="19"/>
      <c r="B619" s="19"/>
      <c r="C619" s="19"/>
      <c r="D619" s="19"/>
      <c r="E619" s="19"/>
      <c r="F619" s="19"/>
      <c r="G619" s="19"/>
      <c r="H619" s="19"/>
      <c r="I619" s="19"/>
      <c r="J619" s="85"/>
      <c r="K619" s="19"/>
      <c r="L619" s="19"/>
      <c r="M619" s="19"/>
      <c r="N619" s="19"/>
      <c r="O619" s="19"/>
      <c r="P619" s="19"/>
      <c r="Q619" s="19"/>
      <c r="R619" s="19"/>
      <c r="S619" s="19"/>
      <c r="T619" s="19"/>
      <c r="U619" s="19"/>
      <c r="V619" s="19"/>
      <c r="W619" s="19"/>
      <c r="X619" s="19"/>
      <c r="Y619" s="19"/>
      <c r="Z619" s="19"/>
      <c r="AA619" s="19"/>
      <c r="AB619" s="19"/>
    </row>
    <row r="620" spans="1:28" ht="15.75" customHeight="1">
      <c r="A620" s="19"/>
      <c r="B620" s="19"/>
      <c r="C620" s="19"/>
      <c r="D620" s="19"/>
      <c r="E620" s="19"/>
      <c r="F620" s="19"/>
      <c r="G620" s="19"/>
      <c r="H620" s="19"/>
      <c r="I620" s="19"/>
      <c r="J620" s="85"/>
      <c r="K620" s="19"/>
      <c r="L620" s="19"/>
      <c r="M620" s="19"/>
      <c r="N620" s="19"/>
      <c r="O620" s="19"/>
      <c r="P620" s="19"/>
      <c r="Q620" s="19"/>
      <c r="R620" s="19"/>
      <c r="S620" s="19"/>
      <c r="T620" s="19"/>
      <c r="U620" s="19"/>
      <c r="V620" s="19"/>
      <c r="W620" s="19"/>
      <c r="X620" s="19"/>
      <c r="Y620" s="19"/>
      <c r="Z620" s="19"/>
      <c r="AA620" s="19"/>
      <c r="AB620" s="19"/>
    </row>
    <row r="621" spans="1:28" ht="15.75" customHeight="1">
      <c r="A621" s="19"/>
      <c r="B621" s="19"/>
      <c r="C621" s="19"/>
      <c r="D621" s="19"/>
      <c r="E621" s="19"/>
      <c r="F621" s="19"/>
      <c r="G621" s="19"/>
      <c r="H621" s="19"/>
      <c r="I621" s="19"/>
      <c r="J621" s="85"/>
      <c r="K621" s="19"/>
      <c r="L621" s="19"/>
      <c r="M621" s="19"/>
      <c r="N621" s="19"/>
      <c r="O621" s="19"/>
      <c r="P621" s="19"/>
      <c r="Q621" s="19"/>
      <c r="R621" s="19"/>
      <c r="S621" s="19"/>
      <c r="T621" s="19"/>
      <c r="U621" s="19"/>
      <c r="V621" s="19"/>
      <c r="W621" s="19"/>
      <c r="X621" s="19"/>
      <c r="Y621" s="19"/>
      <c r="Z621" s="19"/>
      <c r="AA621" s="19"/>
      <c r="AB621" s="19"/>
    </row>
    <row r="622" spans="1:28" ht="15.75" customHeight="1">
      <c r="A622" s="19"/>
      <c r="B622" s="19"/>
      <c r="C622" s="19"/>
      <c r="D622" s="19"/>
      <c r="E622" s="19"/>
      <c r="F622" s="19"/>
      <c r="G622" s="19"/>
      <c r="H622" s="19"/>
      <c r="I622" s="19"/>
      <c r="J622" s="85"/>
      <c r="K622" s="19"/>
      <c r="L622" s="19"/>
      <c r="M622" s="19"/>
      <c r="N622" s="19"/>
      <c r="O622" s="19"/>
      <c r="P622" s="19"/>
      <c r="Q622" s="19"/>
      <c r="R622" s="19"/>
      <c r="S622" s="19"/>
      <c r="T622" s="19"/>
      <c r="U622" s="19"/>
      <c r="V622" s="19"/>
      <c r="W622" s="19"/>
      <c r="X622" s="19"/>
      <c r="Y622" s="19"/>
      <c r="Z622" s="19"/>
      <c r="AA622" s="19"/>
      <c r="AB622" s="19"/>
    </row>
    <row r="623" spans="1:28" ht="15.75" customHeight="1">
      <c r="A623" s="19"/>
      <c r="B623" s="19"/>
      <c r="C623" s="19"/>
      <c r="D623" s="19"/>
      <c r="E623" s="19"/>
      <c r="F623" s="19"/>
      <c r="G623" s="19"/>
      <c r="H623" s="19"/>
      <c r="I623" s="19"/>
      <c r="J623" s="85"/>
      <c r="K623" s="19"/>
      <c r="L623" s="19"/>
      <c r="M623" s="19"/>
      <c r="N623" s="19"/>
      <c r="O623" s="19"/>
      <c r="P623" s="19"/>
      <c r="Q623" s="19"/>
      <c r="R623" s="19"/>
      <c r="S623" s="19"/>
      <c r="T623" s="19"/>
      <c r="U623" s="19"/>
      <c r="V623" s="19"/>
      <c r="W623" s="19"/>
      <c r="X623" s="19"/>
      <c r="Y623" s="19"/>
      <c r="Z623" s="19"/>
      <c r="AA623" s="19"/>
      <c r="AB623" s="19"/>
    </row>
    <row r="624" spans="1:28" ht="15.75" customHeight="1">
      <c r="A624" s="19"/>
      <c r="B624" s="19"/>
      <c r="C624" s="19"/>
      <c r="D624" s="19"/>
      <c r="E624" s="19"/>
      <c r="F624" s="19"/>
      <c r="G624" s="19"/>
      <c r="H624" s="19"/>
      <c r="I624" s="19"/>
      <c r="J624" s="85"/>
      <c r="K624" s="19"/>
      <c r="L624" s="19"/>
      <c r="M624" s="19"/>
      <c r="N624" s="19"/>
      <c r="O624" s="19"/>
      <c r="P624" s="19"/>
      <c r="Q624" s="19"/>
      <c r="R624" s="19"/>
      <c r="S624" s="19"/>
      <c r="T624" s="19"/>
      <c r="U624" s="19"/>
      <c r="V624" s="19"/>
      <c r="W624" s="19"/>
      <c r="X624" s="19"/>
      <c r="Y624" s="19"/>
      <c r="Z624" s="19"/>
      <c r="AA624" s="19"/>
      <c r="AB624" s="19"/>
    </row>
    <row r="625" spans="1:28" ht="15.75" customHeight="1">
      <c r="A625" s="19"/>
      <c r="B625" s="19"/>
      <c r="C625" s="19"/>
      <c r="D625" s="19"/>
      <c r="E625" s="19"/>
      <c r="F625" s="19"/>
      <c r="G625" s="19"/>
      <c r="H625" s="19"/>
      <c r="I625" s="19"/>
      <c r="J625" s="85"/>
      <c r="K625" s="19"/>
      <c r="L625" s="19"/>
      <c r="M625" s="19"/>
      <c r="N625" s="19"/>
      <c r="O625" s="19"/>
      <c r="P625" s="19"/>
      <c r="Q625" s="19"/>
      <c r="R625" s="19"/>
      <c r="S625" s="19"/>
      <c r="T625" s="19"/>
      <c r="U625" s="19"/>
      <c r="V625" s="19"/>
      <c r="W625" s="19"/>
      <c r="X625" s="19"/>
      <c r="Y625" s="19"/>
      <c r="Z625" s="19"/>
      <c r="AA625" s="19"/>
      <c r="AB625" s="19"/>
    </row>
    <row r="626" spans="1:28" ht="15.75" customHeight="1">
      <c r="A626" s="19"/>
      <c r="B626" s="19"/>
      <c r="C626" s="19"/>
      <c r="D626" s="19"/>
      <c r="E626" s="19"/>
      <c r="F626" s="19"/>
      <c r="G626" s="19"/>
      <c r="H626" s="19"/>
      <c r="I626" s="19"/>
      <c r="J626" s="85"/>
      <c r="K626" s="19"/>
      <c r="L626" s="19"/>
      <c r="M626" s="19"/>
      <c r="N626" s="19"/>
      <c r="O626" s="19"/>
      <c r="P626" s="19"/>
      <c r="Q626" s="19"/>
      <c r="R626" s="19"/>
      <c r="S626" s="19"/>
      <c r="T626" s="19"/>
      <c r="U626" s="19"/>
      <c r="V626" s="19"/>
      <c r="W626" s="19"/>
      <c r="X626" s="19"/>
      <c r="Y626" s="19"/>
      <c r="Z626" s="19"/>
      <c r="AA626" s="19"/>
      <c r="AB626" s="19"/>
    </row>
    <row r="627" spans="1:28" ht="15.75" customHeight="1">
      <c r="A627" s="19"/>
      <c r="B627" s="19"/>
      <c r="C627" s="19"/>
      <c r="D627" s="19"/>
      <c r="E627" s="19"/>
      <c r="F627" s="19"/>
      <c r="G627" s="19"/>
      <c r="H627" s="19"/>
      <c r="I627" s="19"/>
      <c r="J627" s="85"/>
      <c r="K627" s="19"/>
      <c r="L627" s="19"/>
      <c r="M627" s="19"/>
      <c r="N627" s="19"/>
      <c r="O627" s="19"/>
      <c r="P627" s="19"/>
      <c r="Q627" s="19"/>
      <c r="R627" s="19"/>
      <c r="S627" s="19"/>
      <c r="T627" s="19"/>
      <c r="U627" s="19"/>
      <c r="V627" s="19"/>
      <c r="W627" s="19"/>
      <c r="X627" s="19"/>
      <c r="Y627" s="19"/>
      <c r="Z627" s="19"/>
      <c r="AA627" s="19"/>
      <c r="AB627" s="19"/>
    </row>
    <row r="628" spans="1:28" ht="15.75" customHeight="1">
      <c r="A628" s="19"/>
      <c r="B628" s="19"/>
      <c r="C628" s="19"/>
      <c r="D628" s="19"/>
      <c r="E628" s="19"/>
      <c r="F628" s="19"/>
      <c r="G628" s="19"/>
      <c r="H628" s="19"/>
      <c r="I628" s="19"/>
      <c r="J628" s="85"/>
      <c r="K628" s="19"/>
      <c r="L628" s="19"/>
      <c r="M628" s="19"/>
      <c r="N628" s="19"/>
      <c r="O628" s="19"/>
      <c r="P628" s="19"/>
      <c r="Q628" s="19"/>
      <c r="R628" s="19"/>
      <c r="S628" s="19"/>
      <c r="T628" s="19"/>
      <c r="U628" s="19"/>
      <c r="V628" s="19"/>
      <c r="W628" s="19"/>
      <c r="X628" s="19"/>
      <c r="Y628" s="19"/>
      <c r="Z628" s="19"/>
      <c r="AA628" s="19"/>
      <c r="AB628" s="19"/>
    </row>
    <row r="629" spans="1:28" ht="15.75" customHeight="1">
      <c r="A629" s="19"/>
      <c r="B629" s="19"/>
      <c r="C629" s="19"/>
      <c r="D629" s="19"/>
      <c r="E629" s="19"/>
      <c r="F629" s="19"/>
      <c r="G629" s="19"/>
      <c r="H629" s="19"/>
      <c r="I629" s="19"/>
      <c r="J629" s="85"/>
      <c r="K629" s="19"/>
      <c r="L629" s="19"/>
      <c r="M629" s="19"/>
      <c r="N629" s="19"/>
      <c r="O629" s="19"/>
      <c r="P629" s="19"/>
      <c r="Q629" s="19"/>
      <c r="R629" s="19"/>
      <c r="S629" s="19"/>
      <c r="T629" s="19"/>
      <c r="U629" s="19"/>
      <c r="V629" s="19"/>
      <c r="W629" s="19"/>
      <c r="X629" s="19"/>
      <c r="Y629" s="19"/>
      <c r="Z629" s="19"/>
      <c r="AA629" s="19"/>
      <c r="AB629" s="19"/>
    </row>
    <row r="630" spans="1:28" ht="15.75" customHeight="1">
      <c r="A630" s="19"/>
      <c r="B630" s="19"/>
      <c r="C630" s="19"/>
      <c r="D630" s="19"/>
      <c r="E630" s="19"/>
      <c r="F630" s="19"/>
      <c r="G630" s="19"/>
      <c r="H630" s="19"/>
      <c r="I630" s="19"/>
      <c r="J630" s="85"/>
      <c r="K630" s="19"/>
      <c r="L630" s="19"/>
      <c r="M630" s="19"/>
      <c r="N630" s="19"/>
      <c r="O630" s="19"/>
      <c r="P630" s="19"/>
      <c r="Q630" s="19"/>
      <c r="R630" s="19"/>
      <c r="S630" s="19"/>
      <c r="T630" s="19"/>
      <c r="U630" s="19"/>
      <c r="V630" s="19"/>
      <c r="W630" s="19"/>
      <c r="X630" s="19"/>
      <c r="Y630" s="19"/>
      <c r="Z630" s="19"/>
      <c r="AA630" s="19"/>
      <c r="AB630" s="19"/>
    </row>
    <row r="631" spans="1:28" ht="15.75" customHeight="1">
      <c r="A631" s="19"/>
      <c r="B631" s="19"/>
      <c r="C631" s="19"/>
      <c r="D631" s="19"/>
      <c r="E631" s="19"/>
      <c r="F631" s="19"/>
      <c r="G631" s="19"/>
      <c r="H631" s="19"/>
      <c r="I631" s="19"/>
      <c r="J631" s="85"/>
      <c r="K631" s="19"/>
      <c r="L631" s="19"/>
      <c r="M631" s="19"/>
      <c r="N631" s="19"/>
      <c r="O631" s="19"/>
      <c r="P631" s="19"/>
      <c r="Q631" s="19"/>
      <c r="R631" s="19"/>
      <c r="S631" s="19"/>
      <c r="T631" s="19"/>
      <c r="U631" s="19"/>
      <c r="V631" s="19"/>
      <c r="W631" s="19"/>
      <c r="X631" s="19"/>
      <c r="Y631" s="19"/>
      <c r="Z631" s="19"/>
      <c r="AA631" s="19"/>
      <c r="AB631" s="19"/>
    </row>
    <row r="632" spans="1:28" ht="15.75" customHeight="1">
      <c r="A632" s="19"/>
      <c r="B632" s="19"/>
      <c r="C632" s="19"/>
      <c r="D632" s="19"/>
      <c r="E632" s="19"/>
      <c r="F632" s="19"/>
      <c r="G632" s="19"/>
      <c r="H632" s="19"/>
      <c r="I632" s="19"/>
      <c r="J632" s="85"/>
      <c r="K632" s="19"/>
      <c r="L632" s="19"/>
      <c r="M632" s="19"/>
      <c r="N632" s="19"/>
      <c r="O632" s="19"/>
      <c r="P632" s="19"/>
      <c r="Q632" s="19"/>
      <c r="R632" s="19"/>
      <c r="S632" s="19"/>
      <c r="T632" s="19"/>
      <c r="U632" s="19"/>
      <c r="V632" s="19"/>
      <c r="W632" s="19"/>
      <c r="X632" s="19"/>
      <c r="Y632" s="19"/>
      <c r="Z632" s="19"/>
      <c r="AA632" s="19"/>
      <c r="AB632" s="19"/>
    </row>
    <row r="633" spans="1:28" ht="15.75" customHeight="1">
      <c r="A633" s="19"/>
      <c r="B633" s="19"/>
      <c r="C633" s="19"/>
      <c r="D633" s="19"/>
      <c r="E633" s="19"/>
      <c r="F633" s="19"/>
      <c r="G633" s="19"/>
      <c r="H633" s="19"/>
      <c r="I633" s="19"/>
      <c r="J633" s="85"/>
      <c r="K633" s="19"/>
      <c r="L633" s="19"/>
      <c r="M633" s="19"/>
      <c r="N633" s="19"/>
      <c r="O633" s="19"/>
      <c r="P633" s="19"/>
      <c r="Q633" s="19"/>
      <c r="R633" s="19"/>
      <c r="S633" s="19"/>
      <c r="T633" s="19"/>
      <c r="U633" s="19"/>
      <c r="V633" s="19"/>
      <c r="W633" s="19"/>
      <c r="X633" s="19"/>
      <c r="Y633" s="19"/>
      <c r="Z633" s="19"/>
      <c r="AA633" s="19"/>
      <c r="AB633" s="19"/>
    </row>
    <row r="634" spans="1:28" ht="15.75" customHeight="1">
      <c r="A634" s="19"/>
      <c r="B634" s="19"/>
      <c r="C634" s="19"/>
      <c r="D634" s="19"/>
      <c r="E634" s="19"/>
      <c r="F634" s="19"/>
      <c r="G634" s="19"/>
      <c r="H634" s="19"/>
      <c r="I634" s="19"/>
      <c r="J634" s="85"/>
      <c r="K634" s="19"/>
      <c r="L634" s="19"/>
      <c r="M634" s="19"/>
      <c r="N634" s="19"/>
      <c r="O634" s="19"/>
      <c r="P634" s="19"/>
      <c r="Q634" s="19"/>
      <c r="R634" s="19"/>
      <c r="S634" s="19"/>
      <c r="T634" s="19"/>
      <c r="U634" s="19"/>
      <c r="V634" s="19"/>
      <c r="W634" s="19"/>
      <c r="X634" s="19"/>
      <c r="Y634" s="19"/>
      <c r="Z634" s="19"/>
      <c r="AA634" s="19"/>
      <c r="AB634" s="19"/>
    </row>
    <row r="635" spans="1:28" ht="15.75" customHeight="1">
      <c r="A635" s="19"/>
      <c r="B635" s="19"/>
      <c r="C635" s="19"/>
      <c r="D635" s="19"/>
      <c r="E635" s="19"/>
      <c r="F635" s="19"/>
      <c r="G635" s="19"/>
      <c r="H635" s="19"/>
      <c r="I635" s="19"/>
      <c r="J635" s="85"/>
      <c r="K635" s="19"/>
      <c r="L635" s="19"/>
      <c r="M635" s="19"/>
      <c r="N635" s="19"/>
      <c r="O635" s="19"/>
      <c r="P635" s="19"/>
      <c r="Q635" s="19"/>
      <c r="R635" s="19"/>
      <c r="S635" s="19"/>
      <c r="T635" s="19"/>
      <c r="U635" s="19"/>
      <c r="V635" s="19"/>
      <c r="W635" s="19"/>
      <c r="X635" s="19"/>
      <c r="Y635" s="19"/>
      <c r="Z635" s="19"/>
      <c r="AA635" s="19"/>
      <c r="AB635" s="19"/>
    </row>
    <row r="636" spans="1:28" ht="15.75" customHeight="1">
      <c r="A636" s="19"/>
      <c r="B636" s="19"/>
      <c r="C636" s="19"/>
      <c r="D636" s="19"/>
      <c r="E636" s="19"/>
      <c r="F636" s="19"/>
      <c r="G636" s="19"/>
      <c r="H636" s="19"/>
      <c r="I636" s="19"/>
      <c r="J636" s="85"/>
      <c r="K636" s="19"/>
      <c r="L636" s="19"/>
      <c r="M636" s="19"/>
      <c r="N636" s="19"/>
      <c r="O636" s="19"/>
      <c r="P636" s="19"/>
      <c r="Q636" s="19"/>
      <c r="R636" s="19"/>
      <c r="S636" s="19"/>
      <c r="T636" s="19"/>
      <c r="U636" s="19"/>
      <c r="V636" s="19"/>
      <c r="W636" s="19"/>
      <c r="X636" s="19"/>
      <c r="Y636" s="19"/>
      <c r="Z636" s="19"/>
      <c r="AA636" s="19"/>
      <c r="AB636" s="19"/>
    </row>
    <row r="637" spans="1:28" ht="15.75" customHeight="1">
      <c r="A637" s="19"/>
      <c r="B637" s="19"/>
      <c r="C637" s="19"/>
      <c r="D637" s="19"/>
      <c r="E637" s="19"/>
      <c r="F637" s="19"/>
      <c r="G637" s="19"/>
      <c r="H637" s="19"/>
      <c r="I637" s="19"/>
      <c r="J637" s="85"/>
      <c r="K637" s="19"/>
      <c r="L637" s="19"/>
      <c r="M637" s="19"/>
      <c r="N637" s="19"/>
      <c r="O637" s="19"/>
      <c r="P637" s="19"/>
      <c r="Q637" s="19"/>
      <c r="R637" s="19"/>
      <c r="S637" s="19"/>
      <c r="T637" s="19"/>
      <c r="U637" s="19"/>
      <c r="V637" s="19"/>
      <c r="W637" s="19"/>
      <c r="X637" s="19"/>
      <c r="Y637" s="19"/>
      <c r="Z637" s="19"/>
      <c r="AA637" s="19"/>
      <c r="AB637" s="19"/>
    </row>
    <row r="638" spans="1:28" ht="15.75" customHeight="1">
      <c r="A638" s="19"/>
      <c r="B638" s="19"/>
      <c r="C638" s="19"/>
      <c r="D638" s="19"/>
      <c r="E638" s="19"/>
      <c r="F638" s="19"/>
      <c r="G638" s="19"/>
      <c r="H638" s="19"/>
      <c r="I638" s="19"/>
      <c r="J638" s="85"/>
      <c r="K638" s="19"/>
      <c r="L638" s="19"/>
      <c r="M638" s="19"/>
      <c r="N638" s="19"/>
      <c r="O638" s="19"/>
      <c r="P638" s="19"/>
      <c r="Q638" s="19"/>
      <c r="R638" s="19"/>
      <c r="S638" s="19"/>
      <c r="T638" s="19"/>
      <c r="U638" s="19"/>
      <c r="V638" s="19"/>
      <c r="W638" s="19"/>
      <c r="X638" s="19"/>
      <c r="Y638" s="19"/>
      <c r="Z638" s="19"/>
      <c r="AA638" s="19"/>
      <c r="AB638" s="19"/>
    </row>
    <row r="639" spans="1:28" ht="15.75" customHeight="1">
      <c r="A639" s="19"/>
      <c r="B639" s="19"/>
      <c r="C639" s="19"/>
      <c r="D639" s="19"/>
      <c r="E639" s="19"/>
      <c r="F639" s="19"/>
      <c r="G639" s="19"/>
      <c r="H639" s="19"/>
      <c r="I639" s="19"/>
      <c r="J639" s="85"/>
      <c r="K639" s="19"/>
      <c r="L639" s="19"/>
      <c r="M639" s="19"/>
      <c r="N639" s="19"/>
      <c r="O639" s="19"/>
      <c r="P639" s="19"/>
      <c r="Q639" s="19"/>
      <c r="R639" s="19"/>
      <c r="S639" s="19"/>
      <c r="T639" s="19"/>
      <c r="U639" s="19"/>
      <c r="V639" s="19"/>
      <c r="W639" s="19"/>
      <c r="X639" s="19"/>
      <c r="Y639" s="19"/>
      <c r="Z639" s="19"/>
      <c r="AA639" s="19"/>
      <c r="AB639" s="19"/>
    </row>
    <row r="640" spans="1:28" ht="15.75" customHeight="1">
      <c r="A640" s="19"/>
      <c r="B640" s="19"/>
      <c r="C640" s="19"/>
      <c r="D640" s="19"/>
      <c r="E640" s="19"/>
      <c r="F640" s="19"/>
      <c r="G640" s="19"/>
      <c r="H640" s="19"/>
      <c r="I640" s="19"/>
      <c r="J640" s="85"/>
      <c r="K640" s="19"/>
      <c r="L640" s="19"/>
      <c r="M640" s="19"/>
      <c r="N640" s="19"/>
      <c r="O640" s="19"/>
      <c r="P640" s="19"/>
      <c r="Q640" s="19"/>
      <c r="R640" s="19"/>
      <c r="S640" s="19"/>
      <c r="T640" s="19"/>
      <c r="U640" s="19"/>
      <c r="V640" s="19"/>
      <c r="W640" s="19"/>
      <c r="X640" s="19"/>
      <c r="Y640" s="19"/>
      <c r="Z640" s="19"/>
      <c r="AA640" s="19"/>
      <c r="AB640" s="19"/>
    </row>
    <row r="641" spans="1:28" ht="15.75" customHeight="1">
      <c r="A641" s="19"/>
      <c r="B641" s="19"/>
      <c r="C641" s="19"/>
      <c r="D641" s="19"/>
      <c r="E641" s="19"/>
      <c r="F641" s="19"/>
      <c r="G641" s="19"/>
      <c r="H641" s="19"/>
      <c r="I641" s="19"/>
      <c r="J641" s="85"/>
      <c r="K641" s="19"/>
      <c r="L641" s="19"/>
      <c r="M641" s="19"/>
      <c r="N641" s="19"/>
      <c r="O641" s="19"/>
      <c r="P641" s="19"/>
      <c r="Q641" s="19"/>
      <c r="R641" s="19"/>
      <c r="S641" s="19"/>
      <c r="T641" s="19"/>
      <c r="U641" s="19"/>
      <c r="V641" s="19"/>
      <c r="W641" s="19"/>
      <c r="X641" s="19"/>
      <c r="Y641" s="19"/>
      <c r="Z641" s="19"/>
      <c r="AA641" s="19"/>
      <c r="AB641" s="19"/>
    </row>
    <row r="642" spans="1:28" ht="15.75" customHeight="1">
      <c r="A642" s="19"/>
      <c r="B642" s="19"/>
      <c r="C642" s="19"/>
      <c r="D642" s="19"/>
      <c r="E642" s="19"/>
      <c r="F642" s="19"/>
      <c r="G642" s="19"/>
      <c r="H642" s="19"/>
      <c r="I642" s="19"/>
      <c r="J642" s="85"/>
      <c r="K642" s="19"/>
      <c r="L642" s="19"/>
      <c r="M642" s="19"/>
      <c r="N642" s="19"/>
      <c r="O642" s="19"/>
      <c r="P642" s="19"/>
      <c r="Q642" s="19"/>
      <c r="R642" s="19"/>
      <c r="S642" s="19"/>
      <c r="T642" s="19"/>
      <c r="U642" s="19"/>
      <c r="V642" s="19"/>
      <c r="W642" s="19"/>
      <c r="X642" s="19"/>
      <c r="Y642" s="19"/>
      <c r="Z642" s="19"/>
      <c r="AA642" s="19"/>
      <c r="AB642" s="19"/>
    </row>
    <row r="643" spans="1:28" ht="15.75" customHeight="1">
      <c r="A643" s="19"/>
      <c r="B643" s="19"/>
      <c r="C643" s="19"/>
      <c r="D643" s="19"/>
      <c r="E643" s="19"/>
      <c r="F643" s="19"/>
      <c r="G643" s="19"/>
      <c r="H643" s="19"/>
      <c r="I643" s="19"/>
      <c r="J643" s="85"/>
      <c r="K643" s="19"/>
      <c r="L643" s="19"/>
      <c r="M643" s="19"/>
      <c r="N643" s="19"/>
      <c r="O643" s="19"/>
      <c r="P643" s="19"/>
      <c r="Q643" s="19"/>
      <c r="R643" s="19"/>
      <c r="S643" s="19"/>
      <c r="T643" s="19"/>
      <c r="U643" s="19"/>
      <c r="V643" s="19"/>
      <c r="W643" s="19"/>
      <c r="X643" s="19"/>
      <c r="Y643" s="19"/>
      <c r="Z643" s="19"/>
      <c r="AA643" s="19"/>
      <c r="AB643" s="19"/>
    </row>
    <row r="644" spans="1:28" ht="15.75" customHeight="1">
      <c r="A644" s="19"/>
      <c r="B644" s="19"/>
      <c r="C644" s="19"/>
      <c r="D644" s="19"/>
      <c r="E644" s="19"/>
      <c r="F644" s="19"/>
      <c r="G644" s="19"/>
      <c r="H644" s="19"/>
      <c r="I644" s="19"/>
      <c r="J644" s="85"/>
      <c r="K644" s="19"/>
      <c r="L644" s="19"/>
      <c r="M644" s="19"/>
      <c r="N644" s="19"/>
      <c r="O644" s="19"/>
      <c r="P644" s="19"/>
      <c r="Q644" s="19"/>
      <c r="R644" s="19"/>
      <c r="S644" s="19"/>
      <c r="T644" s="19"/>
      <c r="U644" s="19"/>
      <c r="V644" s="19"/>
      <c r="W644" s="19"/>
      <c r="X644" s="19"/>
      <c r="Y644" s="19"/>
      <c r="Z644" s="19"/>
      <c r="AA644" s="19"/>
      <c r="AB644" s="19"/>
    </row>
    <row r="645" spans="1:28" ht="15.75" customHeight="1">
      <c r="A645" s="19"/>
      <c r="B645" s="19"/>
      <c r="C645" s="19"/>
      <c r="D645" s="19"/>
      <c r="E645" s="19"/>
      <c r="F645" s="19"/>
      <c r="G645" s="19"/>
      <c r="H645" s="19"/>
      <c r="I645" s="19"/>
      <c r="J645" s="85"/>
      <c r="K645" s="19"/>
      <c r="L645" s="19"/>
      <c r="M645" s="19"/>
      <c r="N645" s="19"/>
      <c r="O645" s="19"/>
      <c r="P645" s="19"/>
      <c r="Q645" s="19"/>
      <c r="R645" s="19"/>
      <c r="S645" s="19"/>
      <c r="T645" s="19"/>
      <c r="U645" s="19"/>
      <c r="V645" s="19"/>
      <c r="W645" s="19"/>
      <c r="X645" s="19"/>
      <c r="Y645" s="19"/>
      <c r="Z645" s="19"/>
      <c r="AA645" s="19"/>
      <c r="AB645" s="19"/>
    </row>
    <row r="646" spans="1:28" ht="15.75" customHeight="1">
      <c r="A646" s="19"/>
      <c r="B646" s="19"/>
      <c r="C646" s="19"/>
      <c r="D646" s="19"/>
      <c r="E646" s="19"/>
      <c r="F646" s="19"/>
      <c r="G646" s="19"/>
      <c r="H646" s="19"/>
      <c r="I646" s="19"/>
      <c r="J646" s="85"/>
      <c r="K646" s="19"/>
      <c r="L646" s="19"/>
      <c r="M646" s="19"/>
      <c r="N646" s="19"/>
      <c r="O646" s="19"/>
      <c r="P646" s="19"/>
      <c r="Q646" s="19"/>
      <c r="R646" s="19"/>
      <c r="S646" s="19"/>
      <c r="T646" s="19"/>
      <c r="U646" s="19"/>
      <c r="V646" s="19"/>
      <c r="W646" s="19"/>
      <c r="X646" s="19"/>
      <c r="Y646" s="19"/>
      <c r="Z646" s="19"/>
      <c r="AA646" s="19"/>
      <c r="AB646" s="19"/>
    </row>
    <row r="647" spans="1:28" ht="15.75" customHeight="1">
      <c r="A647" s="19"/>
      <c r="B647" s="19"/>
      <c r="C647" s="19"/>
      <c r="D647" s="19"/>
      <c r="E647" s="19"/>
      <c r="F647" s="19"/>
      <c r="G647" s="19"/>
      <c r="H647" s="19"/>
      <c r="I647" s="19"/>
      <c r="J647" s="85"/>
      <c r="K647" s="19"/>
      <c r="L647" s="19"/>
      <c r="M647" s="19"/>
      <c r="N647" s="19"/>
      <c r="O647" s="19"/>
      <c r="P647" s="19"/>
      <c r="Q647" s="19"/>
      <c r="R647" s="19"/>
      <c r="S647" s="19"/>
      <c r="T647" s="19"/>
      <c r="U647" s="19"/>
      <c r="V647" s="19"/>
      <c r="W647" s="19"/>
      <c r="X647" s="19"/>
      <c r="Y647" s="19"/>
      <c r="Z647" s="19"/>
      <c r="AA647" s="19"/>
      <c r="AB647" s="19"/>
    </row>
    <row r="648" spans="1:28" ht="15.75" customHeight="1">
      <c r="A648" s="19"/>
      <c r="B648" s="19"/>
      <c r="C648" s="19"/>
      <c r="D648" s="19"/>
      <c r="E648" s="19"/>
      <c r="F648" s="19"/>
      <c r="G648" s="19"/>
      <c r="H648" s="19"/>
      <c r="I648" s="19"/>
      <c r="J648" s="85"/>
      <c r="K648" s="19"/>
      <c r="L648" s="19"/>
      <c r="M648" s="19"/>
      <c r="N648" s="19"/>
      <c r="O648" s="19"/>
      <c r="P648" s="19"/>
      <c r="Q648" s="19"/>
      <c r="R648" s="19"/>
      <c r="S648" s="19"/>
      <c r="T648" s="19"/>
      <c r="U648" s="19"/>
      <c r="V648" s="19"/>
      <c r="W648" s="19"/>
      <c r="X648" s="19"/>
      <c r="Y648" s="19"/>
      <c r="Z648" s="19"/>
      <c r="AA648" s="19"/>
      <c r="AB648" s="19"/>
    </row>
    <row r="649" spans="1:28" ht="15.75" customHeight="1">
      <c r="A649" s="19"/>
      <c r="B649" s="19"/>
      <c r="C649" s="19"/>
      <c r="D649" s="19"/>
      <c r="E649" s="19"/>
      <c r="F649" s="19"/>
      <c r="G649" s="19"/>
      <c r="H649" s="19"/>
      <c r="I649" s="19"/>
      <c r="J649" s="85"/>
      <c r="K649" s="19"/>
      <c r="L649" s="19"/>
      <c r="M649" s="19"/>
      <c r="N649" s="19"/>
      <c r="O649" s="19"/>
      <c r="P649" s="19"/>
      <c r="Q649" s="19"/>
      <c r="R649" s="19"/>
      <c r="S649" s="19"/>
      <c r="T649" s="19"/>
      <c r="U649" s="19"/>
      <c r="V649" s="19"/>
      <c r="W649" s="19"/>
      <c r="X649" s="19"/>
      <c r="Y649" s="19"/>
      <c r="Z649" s="19"/>
      <c r="AA649" s="19"/>
      <c r="AB649" s="19"/>
    </row>
    <row r="650" spans="1:28" ht="15.75" customHeight="1">
      <c r="A650" s="19"/>
      <c r="B650" s="19"/>
      <c r="C650" s="19"/>
      <c r="D650" s="19"/>
      <c r="E650" s="19"/>
      <c r="F650" s="19"/>
      <c r="G650" s="19"/>
      <c r="H650" s="19"/>
      <c r="I650" s="19"/>
      <c r="J650" s="85"/>
      <c r="K650" s="19"/>
      <c r="L650" s="19"/>
      <c r="M650" s="19"/>
      <c r="N650" s="19"/>
      <c r="O650" s="19"/>
      <c r="P650" s="19"/>
      <c r="Q650" s="19"/>
      <c r="R650" s="19"/>
      <c r="S650" s="19"/>
      <c r="T650" s="19"/>
      <c r="U650" s="19"/>
      <c r="V650" s="19"/>
      <c r="W650" s="19"/>
      <c r="X650" s="19"/>
      <c r="Y650" s="19"/>
      <c r="Z650" s="19"/>
      <c r="AA650" s="19"/>
      <c r="AB650" s="19"/>
    </row>
    <row r="651" spans="1:28" ht="15.75" customHeight="1">
      <c r="A651" s="19"/>
      <c r="B651" s="19"/>
      <c r="C651" s="19"/>
      <c r="D651" s="19"/>
      <c r="E651" s="19"/>
      <c r="F651" s="19"/>
      <c r="G651" s="19"/>
      <c r="H651" s="19"/>
      <c r="I651" s="19"/>
      <c r="J651" s="85"/>
      <c r="K651" s="19"/>
      <c r="L651" s="19"/>
      <c r="M651" s="19"/>
      <c r="N651" s="19"/>
      <c r="O651" s="19"/>
      <c r="P651" s="19"/>
      <c r="Q651" s="19"/>
      <c r="R651" s="19"/>
      <c r="S651" s="19"/>
      <c r="T651" s="19"/>
      <c r="U651" s="19"/>
      <c r="V651" s="19"/>
      <c r="W651" s="19"/>
      <c r="X651" s="19"/>
      <c r="Y651" s="19"/>
      <c r="Z651" s="19"/>
      <c r="AA651" s="19"/>
      <c r="AB651" s="19"/>
    </row>
    <row r="652" spans="1:28" ht="15.75" customHeight="1">
      <c r="A652" s="19"/>
      <c r="B652" s="19"/>
      <c r="C652" s="19"/>
      <c r="D652" s="19"/>
      <c r="E652" s="19"/>
      <c r="F652" s="19"/>
      <c r="G652" s="19"/>
      <c r="H652" s="19"/>
      <c r="I652" s="19"/>
      <c r="J652" s="85"/>
      <c r="K652" s="19"/>
      <c r="L652" s="19"/>
      <c r="M652" s="19"/>
      <c r="N652" s="19"/>
      <c r="O652" s="19"/>
      <c r="P652" s="19"/>
      <c r="Q652" s="19"/>
      <c r="R652" s="19"/>
      <c r="S652" s="19"/>
      <c r="T652" s="19"/>
      <c r="U652" s="19"/>
      <c r="V652" s="19"/>
      <c r="W652" s="19"/>
      <c r="X652" s="19"/>
      <c r="Y652" s="19"/>
      <c r="Z652" s="19"/>
      <c r="AA652" s="19"/>
      <c r="AB652" s="19"/>
    </row>
    <row r="653" spans="1:28" ht="15.75" customHeight="1">
      <c r="A653" s="19"/>
      <c r="B653" s="19"/>
      <c r="C653" s="19"/>
      <c r="D653" s="19"/>
      <c r="E653" s="19"/>
      <c r="F653" s="19"/>
      <c r="G653" s="19"/>
      <c r="H653" s="19"/>
      <c r="I653" s="19"/>
      <c r="J653" s="85"/>
      <c r="K653" s="19"/>
      <c r="L653" s="19"/>
      <c r="M653" s="19"/>
      <c r="N653" s="19"/>
      <c r="O653" s="19"/>
      <c r="P653" s="19"/>
      <c r="Q653" s="19"/>
      <c r="R653" s="19"/>
      <c r="S653" s="19"/>
      <c r="T653" s="19"/>
      <c r="U653" s="19"/>
      <c r="V653" s="19"/>
      <c r="W653" s="19"/>
      <c r="X653" s="19"/>
      <c r="Y653" s="19"/>
      <c r="Z653" s="19"/>
      <c r="AA653" s="19"/>
      <c r="AB653" s="19"/>
    </row>
    <row r="654" spans="1:28" ht="15.75" customHeight="1">
      <c r="A654" s="19"/>
      <c r="B654" s="19"/>
      <c r="C654" s="19"/>
      <c r="D654" s="19"/>
      <c r="E654" s="19"/>
      <c r="F654" s="19"/>
      <c r="G654" s="19"/>
      <c r="H654" s="19"/>
      <c r="I654" s="19"/>
      <c r="J654" s="85"/>
      <c r="K654" s="19"/>
      <c r="L654" s="19"/>
      <c r="M654" s="19"/>
      <c r="N654" s="19"/>
      <c r="O654" s="19"/>
      <c r="P654" s="19"/>
      <c r="Q654" s="19"/>
      <c r="R654" s="19"/>
      <c r="S654" s="19"/>
      <c r="T654" s="19"/>
      <c r="U654" s="19"/>
      <c r="V654" s="19"/>
      <c r="W654" s="19"/>
      <c r="X654" s="19"/>
      <c r="Y654" s="19"/>
      <c r="Z654" s="19"/>
      <c r="AA654" s="19"/>
      <c r="AB654" s="19"/>
    </row>
    <row r="655" spans="1:28" ht="15.75" customHeight="1">
      <c r="A655" s="19"/>
      <c r="B655" s="19"/>
      <c r="C655" s="19"/>
      <c r="D655" s="19"/>
      <c r="E655" s="19"/>
      <c r="F655" s="19"/>
      <c r="G655" s="19"/>
      <c r="H655" s="19"/>
      <c r="I655" s="19"/>
      <c r="J655" s="85"/>
      <c r="K655" s="19"/>
      <c r="L655" s="19"/>
      <c r="M655" s="19"/>
      <c r="N655" s="19"/>
      <c r="O655" s="19"/>
      <c r="P655" s="19"/>
      <c r="Q655" s="19"/>
      <c r="R655" s="19"/>
      <c r="S655" s="19"/>
      <c r="T655" s="19"/>
      <c r="U655" s="19"/>
      <c r="V655" s="19"/>
      <c r="W655" s="19"/>
      <c r="X655" s="19"/>
      <c r="Y655" s="19"/>
      <c r="Z655" s="19"/>
      <c r="AA655" s="19"/>
      <c r="AB655" s="19"/>
    </row>
    <row r="656" spans="1:28" ht="15.75" customHeight="1">
      <c r="A656" s="19"/>
      <c r="B656" s="19"/>
      <c r="C656" s="19"/>
      <c r="D656" s="19"/>
      <c r="E656" s="19"/>
      <c r="F656" s="19"/>
      <c r="G656" s="19"/>
      <c r="H656" s="19"/>
      <c r="I656" s="19"/>
      <c r="J656" s="85"/>
      <c r="K656" s="19"/>
      <c r="L656" s="19"/>
      <c r="M656" s="19"/>
      <c r="N656" s="19"/>
      <c r="O656" s="19"/>
      <c r="P656" s="19"/>
      <c r="Q656" s="19"/>
      <c r="R656" s="19"/>
      <c r="S656" s="19"/>
      <c r="T656" s="19"/>
      <c r="U656" s="19"/>
      <c r="V656" s="19"/>
      <c r="W656" s="19"/>
      <c r="X656" s="19"/>
      <c r="Y656" s="19"/>
      <c r="Z656" s="19"/>
      <c r="AA656" s="19"/>
      <c r="AB656" s="19"/>
    </row>
    <row r="657" spans="1:28" ht="15.75" customHeight="1">
      <c r="A657" s="19"/>
      <c r="B657" s="19"/>
      <c r="C657" s="19"/>
      <c r="D657" s="19"/>
      <c r="E657" s="19"/>
      <c r="F657" s="19"/>
      <c r="G657" s="19"/>
      <c r="H657" s="19"/>
      <c r="I657" s="19"/>
      <c r="J657" s="85"/>
      <c r="K657" s="19"/>
      <c r="L657" s="19"/>
      <c r="M657" s="19"/>
      <c r="N657" s="19"/>
      <c r="O657" s="19"/>
      <c r="P657" s="19"/>
      <c r="Q657" s="19"/>
      <c r="R657" s="19"/>
      <c r="S657" s="19"/>
      <c r="T657" s="19"/>
      <c r="U657" s="19"/>
      <c r="V657" s="19"/>
      <c r="W657" s="19"/>
      <c r="X657" s="19"/>
      <c r="Y657" s="19"/>
      <c r="Z657" s="19"/>
      <c r="AA657" s="19"/>
      <c r="AB657" s="19"/>
    </row>
    <row r="658" spans="1:28" ht="15.75" customHeight="1">
      <c r="A658" s="19"/>
      <c r="B658" s="19"/>
      <c r="C658" s="19"/>
      <c r="D658" s="19"/>
      <c r="E658" s="19"/>
      <c r="F658" s="19"/>
      <c r="G658" s="19"/>
      <c r="H658" s="19"/>
      <c r="I658" s="19"/>
      <c r="J658" s="85"/>
      <c r="K658" s="19"/>
      <c r="L658" s="19"/>
      <c r="M658" s="19"/>
      <c r="N658" s="19"/>
      <c r="O658" s="19"/>
      <c r="P658" s="19"/>
      <c r="Q658" s="19"/>
      <c r="R658" s="19"/>
      <c r="S658" s="19"/>
      <c r="T658" s="19"/>
      <c r="U658" s="19"/>
      <c r="V658" s="19"/>
      <c r="W658" s="19"/>
      <c r="X658" s="19"/>
      <c r="Y658" s="19"/>
      <c r="Z658" s="19"/>
      <c r="AA658" s="19"/>
      <c r="AB658" s="19"/>
    </row>
    <row r="659" spans="1:28" ht="15.75" customHeight="1">
      <c r="A659" s="19"/>
      <c r="B659" s="19"/>
      <c r="C659" s="19"/>
      <c r="D659" s="19"/>
      <c r="E659" s="19"/>
      <c r="F659" s="19"/>
      <c r="G659" s="19"/>
      <c r="H659" s="19"/>
      <c r="I659" s="19"/>
      <c r="J659" s="85"/>
      <c r="K659" s="19"/>
      <c r="L659" s="19"/>
      <c r="M659" s="19"/>
      <c r="N659" s="19"/>
      <c r="O659" s="19"/>
      <c r="P659" s="19"/>
      <c r="Q659" s="19"/>
      <c r="R659" s="19"/>
      <c r="S659" s="19"/>
      <c r="T659" s="19"/>
      <c r="U659" s="19"/>
      <c r="V659" s="19"/>
      <c r="W659" s="19"/>
      <c r="X659" s="19"/>
      <c r="Y659" s="19"/>
      <c r="Z659" s="19"/>
      <c r="AA659" s="19"/>
      <c r="AB659" s="19"/>
    </row>
    <row r="660" spans="1:28" ht="15.75" customHeight="1">
      <c r="A660" s="19"/>
      <c r="B660" s="19"/>
      <c r="C660" s="19"/>
      <c r="D660" s="19"/>
      <c r="E660" s="19"/>
      <c r="F660" s="19"/>
      <c r="G660" s="19"/>
      <c r="H660" s="19"/>
      <c r="I660" s="19"/>
      <c r="J660" s="85"/>
      <c r="K660" s="19"/>
      <c r="L660" s="19"/>
      <c r="M660" s="19"/>
      <c r="N660" s="19"/>
      <c r="O660" s="19"/>
      <c r="P660" s="19"/>
      <c r="Q660" s="19"/>
      <c r="R660" s="19"/>
      <c r="S660" s="19"/>
      <c r="T660" s="19"/>
      <c r="U660" s="19"/>
      <c r="V660" s="19"/>
      <c r="W660" s="19"/>
      <c r="X660" s="19"/>
      <c r="Y660" s="19"/>
      <c r="Z660" s="19"/>
      <c r="AA660" s="19"/>
      <c r="AB660" s="19"/>
    </row>
    <row r="661" spans="1:28" ht="15.75" customHeight="1">
      <c r="A661" s="19"/>
      <c r="B661" s="19"/>
      <c r="C661" s="19"/>
      <c r="D661" s="19"/>
      <c r="E661" s="19"/>
      <c r="F661" s="19"/>
      <c r="G661" s="19"/>
      <c r="H661" s="19"/>
      <c r="I661" s="19"/>
      <c r="J661" s="85"/>
      <c r="K661" s="19"/>
      <c r="L661" s="19"/>
      <c r="M661" s="19"/>
      <c r="N661" s="19"/>
      <c r="O661" s="19"/>
      <c r="P661" s="19"/>
      <c r="Q661" s="19"/>
      <c r="R661" s="19"/>
      <c r="S661" s="19"/>
      <c r="T661" s="19"/>
      <c r="U661" s="19"/>
      <c r="V661" s="19"/>
      <c r="W661" s="19"/>
      <c r="X661" s="19"/>
      <c r="Y661" s="19"/>
      <c r="Z661" s="19"/>
      <c r="AA661" s="19"/>
      <c r="AB661" s="19"/>
    </row>
    <row r="662" spans="1:28" ht="15.75" customHeight="1">
      <c r="A662" s="19"/>
      <c r="B662" s="19"/>
      <c r="C662" s="19"/>
      <c r="D662" s="19"/>
      <c r="E662" s="19"/>
      <c r="F662" s="19"/>
      <c r="G662" s="19"/>
      <c r="H662" s="19"/>
      <c r="I662" s="19"/>
      <c r="J662" s="85"/>
      <c r="K662" s="19"/>
      <c r="L662" s="19"/>
      <c r="M662" s="19"/>
      <c r="N662" s="19"/>
      <c r="O662" s="19"/>
      <c r="P662" s="19"/>
      <c r="Q662" s="19"/>
      <c r="R662" s="19"/>
      <c r="S662" s="19"/>
      <c r="T662" s="19"/>
      <c r="U662" s="19"/>
      <c r="V662" s="19"/>
      <c r="W662" s="19"/>
      <c r="X662" s="19"/>
      <c r="Y662" s="19"/>
      <c r="Z662" s="19"/>
      <c r="AA662" s="19"/>
      <c r="AB662" s="19"/>
    </row>
    <row r="663" spans="1:28" ht="15.75" customHeight="1">
      <c r="A663" s="19"/>
      <c r="B663" s="19"/>
      <c r="C663" s="19"/>
      <c r="D663" s="19"/>
      <c r="E663" s="19"/>
      <c r="F663" s="19"/>
      <c r="G663" s="19"/>
      <c r="H663" s="19"/>
      <c r="I663" s="19"/>
      <c r="J663" s="85"/>
      <c r="K663" s="19"/>
      <c r="L663" s="19"/>
      <c r="M663" s="19"/>
      <c r="N663" s="19"/>
      <c r="O663" s="19"/>
      <c r="P663" s="19"/>
      <c r="Q663" s="19"/>
      <c r="R663" s="19"/>
      <c r="S663" s="19"/>
      <c r="T663" s="19"/>
      <c r="U663" s="19"/>
      <c r="V663" s="19"/>
      <c r="W663" s="19"/>
      <c r="X663" s="19"/>
      <c r="Y663" s="19"/>
      <c r="Z663" s="19"/>
      <c r="AA663" s="19"/>
      <c r="AB663" s="19"/>
    </row>
    <row r="664" spans="1:28" ht="15.75" customHeight="1">
      <c r="A664" s="19"/>
      <c r="B664" s="19"/>
      <c r="C664" s="19"/>
      <c r="D664" s="19"/>
      <c r="E664" s="19"/>
      <c r="F664" s="19"/>
      <c r="G664" s="19"/>
      <c r="H664" s="19"/>
      <c r="I664" s="19"/>
      <c r="J664" s="85"/>
      <c r="K664" s="19"/>
      <c r="L664" s="19"/>
      <c r="M664" s="19"/>
      <c r="N664" s="19"/>
      <c r="O664" s="19"/>
      <c r="P664" s="19"/>
      <c r="Q664" s="19"/>
      <c r="R664" s="19"/>
      <c r="S664" s="19"/>
      <c r="T664" s="19"/>
      <c r="U664" s="19"/>
      <c r="V664" s="19"/>
      <c r="W664" s="19"/>
      <c r="X664" s="19"/>
      <c r="Y664" s="19"/>
      <c r="Z664" s="19"/>
      <c r="AA664" s="19"/>
      <c r="AB664" s="19"/>
    </row>
    <row r="665" spans="1:28" ht="15.75" customHeight="1">
      <c r="A665" s="19"/>
      <c r="B665" s="19"/>
      <c r="C665" s="19"/>
      <c r="D665" s="19"/>
      <c r="E665" s="19"/>
      <c r="F665" s="19"/>
      <c r="G665" s="19"/>
      <c r="H665" s="19"/>
      <c r="I665" s="19"/>
      <c r="J665" s="85"/>
      <c r="K665" s="19"/>
      <c r="L665" s="19"/>
      <c r="M665" s="19"/>
      <c r="N665" s="19"/>
      <c r="O665" s="19"/>
      <c r="P665" s="19"/>
      <c r="Q665" s="19"/>
      <c r="R665" s="19"/>
      <c r="S665" s="19"/>
      <c r="T665" s="19"/>
      <c r="U665" s="19"/>
      <c r="V665" s="19"/>
      <c r="W665" s="19"/>
      <c r="X665" s="19"/>
      <c r="Y665" s="19"/>
      <c r="Z665" s="19"/>
      <c r="AA665" s="19"/>
      <c r="AB665" s="19"/>
    </row>
    <row r="666" spans="1:28" ht="15.75" customHeight="1">
      <c r="A666" s="19"/>
      <c r="B666" s="19"/>
      <c r="C666" s="19"/>
      <c r="D666" s="19"/>
      <c r="E666" s="19"/>
      <c r="F666" s="19"/>
      <c r="G666" s="19"/>
      <c r="H666" s="19"/>
      <c r="I666" s="19"/>
      <c r="J666" s="85"/>
      <c r="K666" s="19"/>
      <c r="L666" s="19"/>
      <c r="M666" s="19"/>
      <c r="N666" s="19"/>
      <c r="O666" s="19"/>
      <c r="P666" s="19"/>
      <c r="Q666" s="19"/>
      <c r="R666" s="19"/>
      <c r="S666" s="19"/>
      <c r="T666" s="19"/>
      <c r="U666" s="19"/>
      <c r="V666" s="19"/>
      <c r="W666" s="19"/>
      <c r="X666" s="19"/>
      <c r="Y666" s="19"/>
      <c r="Z666" s="19"/>
      <c r="AA666" s="19"/>
      <c r="AB666" s="19"/>
    </row>
    <row r="667" spans="1:28" ht="15.75" customHeight="1">
      <c r="A667" s="19"/>
      <c r="B667" s="19"/>
      <c r="C667" s="19"/>
      <c r="D667" s="19"/>
      <c r="E667" s="19"/>
      <c r="F667" s="19"/>
      <c r="G667" s="19"/>
      <c r="H667" s="19"/>
      <c r="I667" s="19"/>
      <c r="J667" s="85"/>
      <c r="K667" s="19"/>
      <c r="L667" s="19"/>
      <c r="M667" s="19"/>
      <c r="N667" s="19"/>
      <c r="O667" s="19"/>
      <c r="P667" s="19"/>
      <c r="Q667" s="19"/>
      <c r="R667" s="19"/>
      <c r="S667" s="19"/>
      <c r="T667" s="19"/>
      <c r="U667" s="19"/>
      <c r="V667" s="19"/>
      <c r="W667" s="19"/>
      <c r="X667" s="19"/>
      <c r="Y667" s="19"/>
      <c r="Z667" s="19"/>
      <c r="AA667" s="19"/>
      <c r="AB667" s="19"/>
    </row>
    <row r="668" spans="1:28" ht="15.75" customHeight="1">
      <c r="A668" s="19"/>
      <c r="B668" s="19"/>
      <c r="C668" s="19"/>
      <c r="D668" s="19"/>
      <c r="E668" s="19"/>
      <c r="F668" s="19"/>
      <c r="G668" s="19"/>
      <c r="H668" s="19"/>
      <c r="I668" s="19"/>
      <c r="J668" s="85"/>
      <c r="K668" s="19"/>
      <c r="L668" s="19"/>
      <c r="M668" s="19"/>
      <c r="N668" s="19"/>
      <c r="O668" s="19"/>
      <c r="P668" s="19"/>
      <c r="Q668" s="19"/>
      <c r="R668" s="19"/>
      <c r="S668" s="19"/>
      <c r="T668" s="19"/>
      <c r="U668" s="19"/>
      <c r="V668" s="19"/>
      <c r="W668" s="19"/>
      <c r="X668" s="19"/>
      <c r="Y668" s="19"/>
      <c r="Z668" s="19"/>
      <c r="AA668" s="19"/>
      <c r="AB668" s="19"/>
    </row>
    <row r="669" spans="1:28" ht="15.75" customHeight="1">
      <c r="A669" s="19"/>
      <c r="B669" s="19"/>
      <c r="C669" s="19"/>
      <c r="D669" s="19"/>
      <c r="E669" s="19"/>
      <c r="F669" s="19"/>
      <c r="G669" s="19"/>
      <c r="H669" s="19"/>
      <c r="I669" s="19"/>
      <c r="J669" s="85"/>
      <c r="K669" s="19"/>
      <c r="L669" s="19"/>
      <c r="M669" s="19"/>
      <c r="N669" s="19"/>
      <c r="O669" s="19"/>
      <c r="P669" s="19"/>
      <c r="Q669" s="19"/>
      <c r="R669" s="19"/>
      <c r="S669" s="19"/>
      <c r="T669" s="19"/>
      <c r="U669" s="19"/>
      <c r="V669" s="19"/>
      <c r="W669" s="19"/>
      <c r="X669" s="19"/>
      <c r="Y669" s="19"/>
      <c r="Z669" s="19"/>
      <c r="AA669" s="19"/>
      <c r="AB669" s="19"/>
    </row>
    <row r="670" spans="1:28" ht="15.75" customHeight="1">
      <c r="A670" s="19"/>
      <c r="B670" s="19"/>
      <c r="C670" s="19"/>
      <c r="D670" s="19"/>
      <c r="E670" s="19"/>
      <c r="F670" s="19"/>
      <c r="G670" s="19"/>
      <c r="H670" s="19"/>
      <c r="I670" s="19"/>
      <c r="J670" s="85"/>
      <c r="K670" s="19"/>
      <c r="L670" s="19"/>
      <c r="M670" s="19"/>
      <c r="N670" s="19"/>
      <c r="O670" s="19"/>
      <c r="P670" s="19"/>
      <c r="Q670" s="19"/>
      <c r="R670" s="19"/>
      <c r="S670" s="19"/>
      <c r="T670" s="19"/>
      <c r="U670" s="19"/>
      <c r="V670" s="19"/>
      <c r="W670" s="19"/>
      <c r="X670" s="19"/>
      <c r="Y670" s="19"/>
      <c r="Z670" s="19"/>
      <c r="AA670" s="19"/>
      <c r="AB670" s="19"/>
    </row>
    <row r="671" spans="1:28" ht="15.75" customHeight="1">
      <c r="A671" s="19"/>
      <c r="B671" s="19"/>
      <c r="C671" s="19"/>
      <c r="D671" s="19"/>
      <c r="E671" s="19"/>
      <c r="F671" s="19"/>
      <c r="G671" s="19"/>
      <c r="H671" s="19"/>
      <c r="I671" s="19"/>
      <c r="J671" s="85"/>
      <c r="K671" s="19"/>
      <c r="L671" s="19"/>
      <c r="M671" s="19"/>
      <c r="N671" s="19"/>
      <c r="O671" s="19"/>
      <c r="P671" s="19"/>
      <c r="Q671" s="19"/>
      <c r="R671" s="19"/>
      <c r="S671" s="19"/>
      <c r="T671" s="19"/>
      <c r="U671" s="19"/>
      <c r="V671" s="19"/>
      <c r="W671" s="19"/>
      <c r="X671" s="19"/>
      <c r="Y671" s="19"/>
      <c r="Z671" s="19"/>
      <c r="AA671" s="19"/>
      <c r="AB671" s="19"/>
    </row>
    <row r="672" spans="1:28" ht="15.75" customHeight="1">
      <c r="A672" s="19"/>
      <c r="B672" s="19"/>
      <c r="C672" s="19"/>
      <c r="D672" s="19"/>
      <c r="E672" s="19"/>
      <c r="F672" s="19"/>
      <c r="G672" s="19"/>
      <c r="H672" s="19"/>
      <c r="I672" s="19"/>
      <c r="J672" s="85"/>
      <c r="K672" s="19"/>
      <c r="L672" s="19"/>
      <c r="M672" s="19"/>
      <c r="N672" s="19"/>
      <c r="O672" s="19"/>
      <c r="P672" s="19"/>
      <c r="Q672" s="19"/>
      <c r="R672" s="19"/>
      <c r="S672" s="19"/>
      <c r="T672" s="19"/>
      <c r="U672" s="19"/>
      <c r="V672" s="19"/>
      <c r="W672" s="19"/>
      <c r="X672" s="19"/>
      <c r="Y672" s="19"/>
      <c r="Z672" s="19"/>
      <c r="AA672" s="19"/>
      <c r="AB672" s="19"/>
    </row>
    <row r="673" spans="1:28" ht="15.75" customHeight="1">
      <c r="A673" s="19"/>
      <c r="B673" s="19"/>
      <c r="C673" s="19"/>
      <c r="D673" s="19"/>
      <c r="E673" s="19"/>
      <c r="F673" s="19"/>
      <c r="G673" s="19"/>
      <c r="H673" s="19"/>
      <c r="I673" s="19"/>
      <c r="J673" s="85"/>
      <c r="K673" s="19"/>
      <c r="L673" s="19"/>
      <c r="M673" s="19"/>
      <c r="N673" s="19"/>
      <c r="O673" s="19"/>
      <c r="P673" s="19"/>
      <c r="Q673" s="19"/>
      <c r="R673" s="19"/>
      <c r="S673" s="19"/>
      <c r="T673" s="19"/>
      <c r="U673" s="19"/>
      <c r="V673" s="19"/>
      <c r="W673" s="19"/>
      <c r="X673" s="19"/>
      <c r="Y673" s="19"/>
      <c r="Z673" s="19"/>
      <c r="AA673" s="19"/>
      <c r="AB673" s="19"/>
    </row>
    <row r="674" spans="1:28" ht="15.75" customHeight="1">
      <c r="A674" s="19"/>
      <c r="B674" s="19"/>
      <c r="C674" s="19"/>
      <c r="D674" s="19"/>
      <c r="E674" s="19"/>
      <c r="F674" s="19"/>
      <c r="G674" s="19"/>
      <c r="H674" s="19"/>
      <c r="I674" s="19"/>
      <c r="J674" s="85"/>
      <c r="K674" s="19"/>
      <c r="L674" s="19"/>
      <c r="M674" s="19"/>
      <c r="N674" s="19"/>
      <c r="O674" s="19"/>
      <c r="P674" s="19"/>
      <c r="Q674" s="19"/>
      <c r="R674" s="19"/>
      <c r="S674" s="19"/>
      <c r="T674" s="19"/>
      <c r="U674" s="19"/>
      <c r="V674" s="19"/>
      <c r="W674" s="19"/>
      <c r="X674" s="19"/>
      <c r="Y674" s="19"/>
      <c r="Z674" s="19"/>
      <c r="AA674" s="19"/>
      <c r="AB674" s="19"/>
    </row>
    <row r="675" spans="1:28" ht="15.75" customHeight="1">
      <c r="A675" s="19"/>
      <c r="B675" s="19"/>
      <c r="C675" s="19"/>
      <c r="D675" s="19"/>
      <c r="E675" s="19"/>
      <c r="F675" s="19"/>
      <c r="G675" s="19"/>
      <c r="H675" s="19"/>
      <c r="I675" s="19"/>
      <c r="J675" s="85"/>
      <c r="K675" s="19"/>
      <c r="L675" s="19"/>
      <c r="M675" s="19"/>
      <c r="N675" s="19"/>
      <c r="O675" s="19"/>
      <c r="P675" s="19"/>
      <c r="Q675" s="19"/>
      <c r="R675" s="19"/>
      <c r="S675" s="19"/>
      <c r="T675" s="19"/>
      <c r="U675" s="19"/>
      <c r="V675" s="19"/>
      <c r="W675" s="19"/>
      <c r="X675" s="19"/>
      <c r="Y675" s="19"/>
      <c r="Z675" s="19"/>
      <c r="AA675" s="19"/>
      <c r="AB675" s="19"/>
    </row>
    <row r="676" spans="1:28" ht="15.75" customHeight="1">
      <c r="A676" s="19"/>
      <c r="B676" s="19"/>
      <c r="C676" s="19"/>
      <c r="D676" s="19"/>
      <c r="E676" s="19"/>
      <c r="F676" s="19"/>
      <c r="G676" s="19"/>
      <c r="H676" s="19"/>
      <c r="I676" s="19"/>
      <c r="J676" s="85"/>
      <c r="K676" s="19"/>
      <c r="L676" s="19"/>
      <c r="M676" s="19"/>
      <c r="N676" s="19"/>
      <c r="O676" s="19"/>
      <c r="P676" s="19"/>
      <c r="Q676" s="19"/>
      <c r="R676" s="19"/>
      <c r="S676" s="19"/>
      <c r="T676" s="19"/>
      <c r="U676" s="19"/>
      <c r="V676" s="19"/>
      <c r="W676" s="19"/>
      <c r="X676" s="19"/>
      <c r="Y676" s="19"/>
      <c r="Z676" s="19"/>
      <c r="AA676" s="19"/>
      <c r="AB676" s="19"/>
    </row>
    <row r="677" spans="1:28" ht="15.75" customHeight="1">
      <c r="A677" s="19"/>
      <c r="B677" s="19"/>
      <c r="C677" s="19"/>
      <c r="D677" s="19"/>
      <c r="E677" s="19"/>
      <c r="F677" s="19"/>
      <c r="G677" s="19"/>
      <c r="H677" s="19"/>
      <c r="I677" s="19"/>
      <c r="J677" s="85"/>
      <c r="K677" s="19"/>
      <c r="L677" s="19"/>
      <c r="M677" s="19"/>
      <c r="N677" s="19"/>
      <c r="O677" s="19"/>
      <c r="P677" s="19"/>
      <c r="Q677" s="19"/>
      <c r="R677" s="19"/>
      <c r="S677" s="19"/>
      <c r="T677" s="19"/>
      <c r="U677" s="19"/>
      <c r="V677" s="19"/>
      <c r="W677" s="19"/>
      <c r="X677" s="19"/>
      <c r="Y677" s="19"/>
      <c r="Z677" s="19"/>
      <c r="AA677" s="19"/>
      <c r="AB677" s="19"/>
    </row>
    <row r="678" spans="1:28" ht="15.75" customHeight="1">
      <c r="A678" s="19"/>
      <c r="B678" s="19"/>
      <c r="C678" s="19"/>
      <c r="D678" s="19"/>
      <c r="E678" s="19"/>
      <c r="F678" s="19"/>
      <c r="G678" s="19"/>
      <c r="H678" s="19"/>
      <c r="I678" s="19"/>
      <c r="J678" s="85"/>
      <c r="K678" s="19"/>
      <c r="L678" s="19"/>
      <c r="M678" s="19"/>
      <c r="N678" s="19"/>
      <c r="O678" s="19"/>
      <c r="P678" s="19"/>
      <c r="Q678" s="19"/>
      <c r="R678" s="19"/>
      <c r="S678" s="19"/>
      <c r="T678" s="19"/>
      <c r="U678" s="19"/>
      <c r="V678" s="19"/>
      <c r="W678" s="19"/>
      <c r="X678" s="19"/>
      <c r="Y678" s="19"/>
      <c r="Z678" s="19"/>
      <c r="AA678" s="19"/>
      <c r="AB678" s="19"/>
    </row>
    <row r="679" spans="1:28" ht="15.75" customHeight="1">
      <c r="A679" s="19"/>
      <c r="B679" s="19"/>
      <c r="C679" s="19"/>
      <c r="D679" s="19"/>
      <c r="E679" s="19"/>
      <c r="F679" s="19"/>
      <c r="G679" s="19"/>
      <c r="H679" s="19"/>
      <c r="I679" s="19"/>
      <c r="J679" s="85"/>
      <c r="K679" s="19"/>
      <c r="L679" s="19"/>
      <c r="M679" s="19"/>
      <c r="N679" s="19"/>
      <c r="O679" s="19"/>
      <c r="P679" s="19"/>
      <c r="Q679" s="19"/>
      <c r="R679" s="19"/>
      <c r="S679" s="19"/>
      <c r="T679" s="19"/>
      <c r="U679" s="19"/>
      <c r="V679" s="19"/>
      <c r="W679" s="19"/>
      <c r="X679" s="19"/>
      <c r="Y679" s="19"/>
      <c r="Z679" s="19"/>
      <c r="AA679" s="19"/>
      <c r="AB679" s="19"/>
    </row>
    <row r="680" spans="1:28" ht="15.75" customHeight="1">
      <c r="A680" s="19"/>
      <c r="B680" s="19"/>
      <c r="C680" s="19"/>
      <c r="D680" s="19"/>
      <c r="E680" s="19"/>
      <c r="F680" s="19"/>
      <c r="G680" s="19"/>
      <c r="H680" s="19"/>
      <c r="I680" s="19"/>
      <c r="J680" s="85"/>
      <c r="K680" s="19"/>
      <c r="L680" s="19"/>
      <c r="M680" s="19"/>
      <c r="N680" s="19"/>
      <c r="O680" s="19"/>
      <c r="P680" s="19"/>
      <c r="Q680" s="19"/>
      <c r="R680" s="19"/>
      <c r="S680" s="19"/>
      <c r="T680" s="19"/>
      <c r="U680" s="19"/>
      <c r="V680" s="19"/>
      <c r="W680" s="19"/>
      <c r="X680" s="19"/>
      <c r="Y680" s="19"/>
      <c r="Z680" s="19"/>
      <c r="AA680" s="19"/>
      <c r="AB680" s="19"/>
    </row>
    <row r="681" spans="1:28" ht="15.75" customHeight="1">
      <c r="A681" s="19"/>
      <c r="B681" s="19"/>
      <c r="C681" s="19"/>
      <c r="D681" s="19"/>
      <c r="E681" s="19"/>
      <c r="F681" s="19"/>
      <c r="G681" s="19"/>
      <c r="H681" s="19"/>
      <c r="I681" s="19"/>
      <c r="J681" s="85"/>
      <c r="K681" s="19"/>
      <c r="L681" s="19"/>
      <c r="M681" s="19"/>
      <c r="N681" s="19"/>
      <c r="O681" s="19"/>
      <c r="P681" s="19"/>
      <c r="Q681" s="19"/>
      <c r="R681" s="19"/>
      <c r="S681" s="19"/>
      <c r="T681" s="19"/>
      <c r="U681" s="19"/>
      <c r="V681" s="19"/>
      <c r="W681" s="19"/>
      <c r="X681" s="19"/>
      <c r="Y681" s="19"/>
      <c r="Z681" s="19"/>
      <c r="AA681" s="19"/>
      <c r="AB681" s="19"/>
    </row>
    <row r="682" spans="1:28" ht="15.75" customHeight="1">
      <c r="A682" s="19"/>
      <c r="B682" s="19"/>
      <c r="C682" s="19"/>
      <c r="D682" s="19"/>
      <c r="E682" s="19"/>
      <c r="F682" s="19"/>
      <c r="G682" s="19"/>
      <c r="H682" s="19"/>
      <c r="I682" s="19"/>
      <c r="J682" s="85"/>
      <c r="K682" s="19"/>
      <c r="L682" s="19"/>
      <c r="M682" s="19"/>
      <c r="N682" s="19"/>
      <c r="O682" s="19"/>
      <c r="P682" s="19"/>
      <c r="Q682" s="19"/>
      <c r="R682" s="19"/>
      <c r="S682" s="19"/>
      <c r="T682" s="19"/>
      <c r="U682" s="19"/>
      <c r="V682" s="19"/>
      <c r="W682" s="19"/>
      <c r="X682" s="19"/>
      <c r="Y682" s="19"/>
      <c r="Z682" s="19"/>
      <c r="AA682" s="19"/>
      <c r="AB682" s="19"/>
    </row>
    <row r="683" spans="1:28" ht="15.75" customHeight="1">
      <c r="A683" s="19"/>
      <c r="B683" s="19"/>
      <c r="C683" s="19"/>
      <c r="D683" s="19"/>
      <c r="E683" s="19"/>
      <c r="F683" s="19"/>
      <c r="G683" s="19"/>
      <c r="H683" s="19"/>
      <c r="I683" s="19"/>
      <c r="J683" s="85"/>
      <c r="K683" s="19"/>
      <c r="L683" s="19"/>
      <c r="M683" s="19"/>
      <c r="N683" s="19"/>
      <c r="O683" s="19"/>
      <c r="P683" s="19"/>
      <c r="Q683" s="19"/>
      <c r="R683" s="19"/>
      <c r="S683" s="19"/>
      <c r="T683" s="19"/>
      <c r="U683" s="19"/>
      <c r="V683" s="19"/>
      <c r="W683" s="19"/>
      <c r="X683" s="19"/>
      <c r="Y683" s="19"/>
      <c r="Z683" s="19"/>
      <c r="AA683" s="19"/>
      <c r="AB683" s="19"/>
    </row>
    <row r="684" spans="1:28" ht="15.75" customHeight="1">
      <c r="A684" s="19"/>
      <c r="B684" s="19"/>
      <c r="C684" s="19"/>
      <c r="D684" s="19"/>
      <c r="E684" s="19"/>
      <c r="F684" s="19"/>
      <c r="G684" s="19"/>
      <c r="H684" s="19"/>
      <c r="I684" s="19"/>
      <c r="J684" s="85"/>
      <c r="K684" s="19"/>
      <c r="L684" s="19"/>
      <c r="M684" s="19"/>
      <c r="N684" s="19"/>
      <c r="O684" s="19"/>
      <c r="P684" s="19"/>
      <c r="Q684" s="19"/>
      <c r="R684" s="19"/>
      <c r="S684" s="19"/>
      <c r="T684" s="19"/>
      <c r="U684" s="19"/>
      <c r="V684" s="19"/>
      <c r="W684" s="19"/>
      <c r="X684" s="19"/>
      <c r="Y684" s="19"/>
      <c r="Z684" s="19"/>
      <c r="AA684" s="19"/>
      <c r="AB684" s="19"/>
    </row>
    <row r="685" spans="1:28" ht="15.75" customHeight="1">
      <c r="A685" s="19"/>
      <c r="B685" s="19"/>
      <c r="C685" s="19"/>
      <c r="D685" s="19"/>
      <c r="E685" s="19"/>
      <c r="F685" s="19"/>
      <c r="G685" s="19"/>
      <c r="H685" s="19"/>
      <c r="I685" s="19"/>
      <c r="J685" s="85"/>
      <c r="K685" s="19"/>
      <c r="L685" s="19"/>
      <c r="M685" s="19"/>
      <c r="N685" s="19"/>
      <c r="O685" s="19"/>
      <c r="P685" s="19"/>
      <c r="Q685" s="19"/>
      <c r="R685" s="19"/>
      <c r="S685" s="19"/>
      <c r="T685" s="19"/>
      <c r="U685" s="19"/>
      <c r="V685" s="19"/>
      <c r="W685" s="19"/>
      <c r="X685" s="19"/>
      <c r="Y685" s="19"/>
      <c r="Z685" s="19"/>
      <c r="AA685" s="19"/>
      <c r="AB685" s="19"/>
    </row>
    <row r="686" spans="1:28" ht="15.75" customHeight="1">
      <c r="A686" s="19"/>
      <c r="B686" s="19"/>
      <c r="C686" s="19"/>
      <c r="D686" s="19"/>
      <c r="E686" s="19"/>
      <c r="F686" s="19"/>
      <c r="G686" s="19"/>
      <c r="H686" s="19"/>
      <c r="I686" s="19"/>
      <c r="J686" s="85"/>
      <c r="K686" s="19"/>
      <c r="L686" s="19"/>
      <c r="M686" s="19"/>
      <c r="N686" s="19"/>
      <c r="O686" s="19"/>
      <c r="P686" s="19"/>
      <c r="Q686" s="19"/>
      <c r="R686" s="19"/>
      <c r="S686" s="19"/>
      <c r="T686" s="19"/>
      <c r="U686" s="19"/>
      <c r="V686" s="19"/>
      <c r="W686" s="19"/>
      <c r="X686" s="19"/>
      <c r="Y686" s="19"/>
      <c r="Z686" s="19"/>
      <c r="AA686" s="19"/>
      <c r="AB686" s="19"/>
    </row>
    <row r="687" spans="1:28" ht="15.75" customHeight="1">
      <c r="A687" s="19"/>
      <c r="B687" s="19"/>
      <c r="C687" s="19"/>
      <c r="D687" s="19"/>
      <c r="E687" s="19"/>
      <c r="F687" s="19"/>
      <c r="G687" s="19"/>
      <c r="H687" s="19"/>
      <c r="I687" s="19"/>
      <c r="J687" s="85"/>
      <c r="K687" s="19"/>
      <c r="L687" s="19"/>
      <c r="M687" s="19"/>
      <c r="N687" s="19"/>
      <c r="O687" s="19"/>
      <c r="P687" s="19"/>
      <c r="Q687" s="19"/>
      <c r="R687" s="19"/>
      <c r="S687" s="19"/>
      <c r="T687" s="19"/>
      <c r="U687" s="19"/>
      <c r="V687" s="19"/>
      <c r="W687" s="19"/>
      <c r="X687" s="19"/>
      <c r="Y687" s="19"/>
      <c r="Z687" s="19"/>
      <c r="AA687" s="19"/>
      <c r="AB687" s="19"/>
    </row>
    <row r="688" spans="1:28" ht="15.75" customHeight="1">
      <c r="A688" s="19"/>
      <c r="B688" s="19"/>
      <c r="C688" s="19"/>
      <c r="D688" s="19"/>
      <c r="E688" s="19"/>
      <c r="F688" s="19"/>
      <c r="G688" s="19"/>
      <c r="H688" s="19"/>
      <c r="I688" s="19"/>
      <c r="J688" s="85"/>
      <c r="K688" s="19"/>
      <c r="L688" s="19"/>
      <c r="M688" s="19"/>
      <c r="N688" s="19"/>
      <c r="O688" s="19"/>
      <c r="P688" s="19"/>
      <c r="Q688" s="19"/>
      <c r="R688" s="19"/>
      <c r="S688" s="19"/>
      <c r="T688" s="19"/>
      <c r="U688" s="19"/>
      <c r="V688" s="19"/>
      <c r="W688" s="19"/>
      <c r="X688" s="19"/>
      <c r="Y688" s="19"/>
      <c r="Z688" s="19"/>
      <c r="AA688" s="19"/>
      <c r="AB688" s="19"/>
    </row>
    <row r="689" spans="1:28" ht="15.75" customHeight="1">
      <c r="A689" s="19"/>
      <c r="B689" s="19"/>
      <c r="C689" s="19"/>
      <c r="D689" s="19"/>
      <c r="E689" s="19"/>
      <c r="F689" s="19"/>
      <c r="G689" s="19"/>
      <c r="H689" s="19"/>
      <c r="I689" s="19"/>
      <c r="J689" s="85"/>
      <c r="K689" s="19"/>
      <c r="L689" s="19"/>
      <c r="M689" s="19"/>
      <c r="N689" s="19"/>
      <c r="O689" s="19"/>
      <c r="P689" s="19"/>
      <c r="Q689" s="19"/>
      <c r="R689" s="19"/>
      <c r="S689" s="19"/>
      <c r="T689" s="19"/>
      <c r="U689" s="19"/>
      <c r="V689" s="19"/>
      <c r="W689" s="19"/>
      <c r="X689" s="19"/>
      <c r="Y689" s="19"/>
      <c r="Z689" s="19"/>
      <c r="AA689" s="19"/>
      <c r="AB689" s="19"/>
    </row>
    <row r="690" spans="1:28" ht="15.75" customHeight="1">
      <c r="A690" s="19"/>
      <c r="B690" s="19"/>
      <c r="C690" s="19"/>
      <c r="D690" s="19"/>
      <c r="E690" s="19"/>
      <c r="F690" s="19"/>
      <c r="G690" s="19"/>
      <c r="H690" s="19"/>
      <c r="I690" s="19"/>
      <c r="J690" s="85"/>
      <c r="K690" s="19"/>
      <c r="L690" s="19"/>
      <c r="M690" s="19"/>
      <c r="N690" s="19"/>
      <c r="O690" s="19"/>
      <c r="P690" s="19"/>
      <c r="Q690" s="19"/>
      <c r="R690" s="19"/>
      <c r="S690" s="19"/>
      <c r="T690" s="19"/>
      <c r="U690" s="19"/>
      <c r="V690" s="19"/>
      <c r="W690" s="19"/>
      <c r="X690" s="19"/>
      <c r="Y690" s="19"/>
      <c r="Z690" s="19"/>
      <c r="AA690" s="19"/>
      <c r="AB690" s="19"/>
    </row>
    <row r="691" spans="1:28" ht="15.75" customHeight="1">
      <c r="A691" s="19"/>
      <c r="B691" s="19"/>
      <c r="C691" s="19"/>
      <c r="D691" s="19"/>
      <c r="E691" s="19"/>
      <c r="F691" s="19"/>
      <c r="G691" s="19"/>
      <c r="H691" s="19"/>
      <c r="I691" s="19"/>
      <c r="J691" s="85"/>
      <c r="K691" s="19"/>
      <c r="L691" s="19"/>
      <c r="M691" s="19"/>
      <c r="N691" s="19"/>
      <c r="O691" s="19"/>
      <c r="P691" s="19"/>
      <c r="Q691" s="19"/>
      <c r="R691" s="19"/>
      <c r="S691" s="19"/>
      <c r="T691" s="19"/>
      <c r="U691" s="19"/>
      <c r="V691" s="19"/>
      <c r="W691" s="19"/>
      <c r="X691" s="19"/>
      <c r="Y691" s="19"/>
      <c r="Z691" s="19"/>
      <c r="AA691" s="19"/>
      <c r="AB691" s="19"/>
    </row>
    <row r="692" spans="1:28" ht="15.75" customHeight="1">
      <c r="A692" s="19"/>
      <c r="B692" s="19"/>
      <c r="C692" s="19"/>
      <c r="D692" s="19"/>
      <c r="E692" s="19"/>
      <c r="F692" s="19"/>
      <c r="G692" s="19"/>
      <c r="H692" s="19"/>
      <c r="I692" s="19"/>
      <c r="J692" s="85"/>
      <c r="K692" s="19"/>
      <c r="L692" s="19"/>
      <c r="M692" s="19"/>
      <c r="N692" s="19"/>
      <c r="O692" s="19"/>
      <c r="P692" s="19"/>
      <c r="Q692" s="19"/>
      <c r="R692" s="19"/>
      <c r="S692" s="19"/>
      <c r="T692" s="19"/>
      <c r="U692" s="19"/>
      <c r="V692" s="19"/>
      <c r="W692" s="19"/>
      <c r="X692" s="19"/>
      <c r="Y692" s="19"/>
      <c r="Z692" s="19"/>
      <c r="AA692" s="19"/>
      <c r="AB692" s="19"/>
    </row>
    <row r="693" spans="1:28" ht="15.75" customHeight="1">
      <c r="A693" s="19"/>
      <c r="B693" s="19"/>
      <c r="C693" s="19"/>
      <c r="D693" s="19"/>
      <c r="E693" s="19"/>
      <c r="F693" s="19"/>
      <c r="G693" s="19"/>
      <c r="H693" s="19"/>
      <c r="I693" s="19"/>
      <c r="J693" s="85"/>
      <c r="K693" s="19"/>
      <c r="L693" s="19"/>
      <c r="M693" s="19"/>
      <c r="N693" s="19"/>
      <c r="O693" s="19"/>
      <c r="P693" s="19"/>
      <c r="Q693" s="19"/>
      <c r="R693" s="19"/>
      <c r="S693" s="19"/>
      <c r="T693" s="19"/>
      <c r="U693" s="19"/>
      <c r="V693" s="19"/>
      <c r="W693" s="19"/>
      <c r="X693" s="19"/>
      <c r="Y693" s="19"/>
      <c r="Z693" s="19"/>
      <c r="AA693" s="19"/>
      <c r="AB693" s="19"/>
    </row>
    <row r="694" spans="1:28" ht="15.75" customHeight="1">
      <c r="A694" s="19"/>
      <c r="B694" s="19"/>
      <c r="C694" s="19"/>
      <c r="D694" s="19"/>
      <c r="E694" s="19"/>
      <c r="F694" s="19"/>
      <c r="G694" s="19"/>
      <c r="H694" s="19"/>
      <c r="I694" s="19"/>
      <c r="J694" s="85"/>
      <c r="K694" s="19"/>
      <c r="L694" s="19"/>
      <c r="M694" s="19"/>
      <c r="N694" s="19"/>
      <c r="O694" s="19"/>
      <c r="P694" s="19"/>
      <c r="Q694" s="19"/>
      <c r="R694" s="19"/>
      <c r="S694" s="19"/>
      <c r="T694" s="19"/>
      <c r="U694" s="19"/>
      <c r="V694" s="19"/>
      <c r="W694" s="19"/>
      <c r="X694" s="19"/>
      <c r="Y694" s="19"/>
      <c r="Z694" s="19"/>
      <c r="AA694" s="19"/>
      <c r="AB694" s="19"/>
    </row>
    <row r="695" spans="1:28" ht="15.75" customHeight="1">
      <c r="A695" s="19"/>
      <c r="B695" s="19"/>
      <c r="C695" s="19"/>
      <c r="D695" s="19"/>
      <c r="E695" s="19"/>
      <c r="F695" s="19"/>
      <c r="G695" s="19"/>
      <c r="H695" s="19"/>
      <c r="I695" s="19"/>
      <c r="J695" s="85"/>
      <c r="K695" s="19"/>
      <c r="L695" s="19"/>
      <c r="M695" s="19"/>
      <c r="N695" s="19"/>
      <c r="O695" s="19"/>
      <c r="P695" s="19"/>
      <c r="Q695" s="19"/>
      <c r="R695" s="19"/>
      <c r="S695" s="19"/>
      <c r="T695" s="19"/>
      <c r="U695" s="19"/>
      <c r="V695" s="19"/>
      <c r="W695" s="19"/>
      <c r="X695" s="19"/>
      <c r="Y695" s="19"/>
      <c r="Z695" s="19"/>
      <c r="AA695" s="19"/>
      <c r="AB695" s="19"/>
    </row>
    <row r="696" spans="1:28" ht="15.75" customHeight="1">
      <c r="A696" s="19"/>
      <c r="B696" s="19"/>
      <c r="C696" s="19"/>
      <c r="D696" s="19"/>
      <c r="E696" s="19"/>
      <c r="F696" s="19"/>
      <c r="G696" s="19"/>
      <c r="H696" s="19"/>
      <c r="I696" s="19"/>
      <c r="J696" s="85"/>
      <c r="K696" s="19"/>
      <c r="L696" s="19"/>
      <c r="M696" s="19"/>
      <c r="N696" s="19"/>
      <c r="O696" s="19"/>
      <c r="P696" s="19"/>
      <c r="Q696" s="19"/>
      <c r="R696" s="19"/>
      <c r="S696" s="19"/>
      <c r="T696" s="19"/>
      <c r="U696" s="19"/>
      <c r="V696" s="19"/>
      <c r="W696" s="19"/>
      <c r="X696" s="19"/>
      <c r="Y696" s="19"/>
      <c r="Z696" s="19"/>
      <c r="AA696" s="19"/>
      <c r="AB696" s="19"/>
    </row>
    <row r="697" spans="1:28" ht="15.75" customHeight="1">
      <c r="A697" s="19"/>
      <c r="B697" s="19"/>
      <c r="C697" s="19"/>
      <c r="D697" s="19"/>
      <c r="E697" s="19"/>
      <c r="F697" s="19"/>
      <c r="G697" s="19"/>
      <c r="H697" s="19"/>
      <c r="I697" s="19"/>
      <c r="J697" s="85"/>
      <c r="K697" s="19"/>
      <c r="L697" s="19"/>
      <c r="M697" s="19"/>
      <c r="N697" s="19"/>
      <c r="O697" s="19"/>
      <c r="P697" s="19"/>
      <c r="Q697" s="19"/>
      <c r="R697" s="19"/>
      <c r="S697" s="19"/>
      <c r="T697" s="19"/>
      <c r="U697" s="19"/>
      <c r="V697" s="19"/>
      <c r="W697" s="19"/>
      <c r="X697" s="19"/>
      <c r="Y697" s="19"/>
      <c r="Z697" s="19"/>
      <c r="AA697" s="19"/>
      <c r="AB697" s="19"/>
    </row>
    <row r="698" spans="1:28" ht="15.75" customHeight="1">
      <c r="A698" s="19"/>
      <c r="B698" s="19"/>
      <c r="C698" s="19"/>
      <c r="D698" s="19"/>
      <c r="E698" s="19"/>
      <c r="F698" s="19"/>
      <c r="G698" s="19"/>
      <c r="H698" s="19"/>
      <c r="I698" s="19"/>
      <c r="J698" s="85"/>
      <c r="K698" s="19"/>
      <c r="L698" s="19"/>
      <c r="M698" s="19"/>
      <c r="N698" s="19"/>
      <c r="O698" s="19"/>
      <c r="P698" s="19"/>
      <c r="Q698" s="19"/>
      <c r="R698" s="19"/>
      <c r="S698" s="19"/>
      <c r="T698" s="19"/>
      <c r="U698" s="19"/>
      <c r="V698" s="19"/>
      <c r="W698" s="19"/>
      <c r="X698" s="19"/>
      <c r="Y698" s="19"/>
      <c r="Z698" s="19"/>
      <c r="AA698" s="19"/>
      <c r="AB698" s="19"/>
    </row>
    <row r="699" spans="1:28" ht="15.75" customHeight="1">
      <c r="A699" s="19"/>
      <c r="B699" s="19"/>
      <c r="C699" s="19"/>
      <c r="D699" s="19"/>
      <c r="E699" s="19"/>
      <c r="F699" s="19"/>
      <c r="G699" s="19"/>
      <c r="H699" s="19"/>
      <c r="I699" s="19"/>
      <c r="J699" s="85"/>
      <c r="K699" s="19"/>
      <c r="L699" s="19"/>
      <c r="M699" s="19"/>
      <c r="N699" s="19"/>
      <c r="O699" s="19"/>
      <c r="P699" s="19"/>
      <c r="Q699" s="19"/>
      <c r="R699" s="19"/>
      <c r="S699" s="19"/>
      <c r="T699" s="19"/>
      <c r="U699" s="19"/>
      <c r="V699" s="19"/>
      <c r="W699" s="19"/>
      <c r="X699" s="19"/>
      <c r="Y699" s="19"/>
      <c r="Z699" s="19"/>
      <c r="AA699" s="19"/>
      <c r="AB699" s="19"/>
    </row>
    <row r="700" spans="1:28" ht="15.75" customHeight="1">
      <c r="A700" s="19"/>
      <c r="B700" s="19"/>
      <c r="C700" s="19"/>
      <c r="D700" s="19"/>
      <c r="E700" s="19"/>
      <c r="F700" s="19"/>
      <c r="G700" s="19"/>
      <c r="H700" s="19"/>
      <c r="I700" s="19"/>
      <c r="J700" s="85"/>
      <c r="K700" s="19"/>
      <c r="L700" s="19"/>
      <c r="M700" s="19"/>
      <c r="N700" s="19"/>
      <c r="O700" s="19"/>
      <c r="P700" s="19"/>
      <c r="Q700" s="19"/>
      <c r="R700" s="19"/>
      <c r="S700" s="19"/>
      <c r="T700" s="19"/>
      <c r="U700" s="19"/>
      <c r="V700" s="19"/>
      <c r="W700" s="19"/>
      <c r="X700" s="19"/>
      <c r="Y700" s="19"/>
      <c r="Z700" s="19"/>
      <c r="AA700" s="19"/>
      <c r="AB700" s="19"/>
    </row>
    <row r="701" spans="1:28" ht="15.75" customHeight="1">
      <c r="A701" s="19"/>
      <c r="B701" s="19"/>
      <c r="C701" s="19"/>
      <c r="D701" s="19"/>
      <c r="E701" s="19"/>
      <c r="F701" s="19"/>
      <c r="G701" s="19"/>
      <c r="H701" s="19"/>
      <c r="I701" s="19"/>
      <c r="J701" s="85"/>
      <c r="K701" s="19"/>
      <c r="L701" s="19"/>
      <c r="M701" s="19"/>
      <c r="N701" s="19"/>
      <c r="O701" s="19"/>
      <c r="P701" s="19"/>
      <c r="Q701" s="19"/>
      <c r="R701" s="19"/>
      <c r="S701" s="19"/>
      <c r="T701" s="19"/>
      <c r="U701" s="19"/>
      <c r="V701" s="19"/>
      <c r="W701" s="19"/>
      <c r="X701" s="19"/>
      <c r="Y701" s="19"/>
      <c r="Z701" s="19"/>
      <c r="AA701" s="19"/>
      <c r="AB701" s="19"/>
    </row>
    <row r="702" spans="1:28" ht="15.75" customHeight="1">
      <c r="A702" s="19"/>
      <c r="B702" s="19"/>
      <c r="C702" s="19"/>
      <c r="D702" s="19"/>
      <c r="E702" s="19"/>
      <c r="F702" s="19"/>
      <c r="G702" s="19"/>
      <c r="H702" s="19"/>
      <c r="I702" s="19"/>
      <c r="J702" s="85"/>
      <c r="K702" s="19"/>
      <c r="L702" s="19"/>
      <c r="M702" s="19"/>
      <c r="N702" s="19"/>
      <c r="O702" s="19"/>
      <c r="P702" s="19"/>
      <c r="Q702" s="19"/>
      <c r="R702" s="19"/>
      <c r="S702" s="19"/>
      <c r="T702" s="19"/>
      <c r="U702" s="19"/>
      <c r="V702" s="19"/>
      <c r="W702" s="19"/>
      <c r="X702" s="19"/>
      <c r="Y702" s="19"/>
      <c r="Z702" s="19"/>
      <c r="AA702" s="19"/>
      <c r="AB702" s="19"/>
    </row>
    <row r="703" spans="1:28" ht="15.75" customHeight="1">
      <c r="A703" s="19"/>
      <c r="B703" s="19"/>
      <c r="C703" s="19"/>
      <c r="D703" s="19"/>
      <c r="E703" s="19"/>
      <c r="F703" s="19"/>
      <c r="G703" s="19"/>
      <c r="H703" s="19"/>
      <c r="I703" s="19"/>
      <c r="J703" s="85"/>
      <c r="K703" s="19"/>
      <c r="L703" s="19"/>
      <c r="M703" s="19"/>
      <c r="N703" s="19"/>
      <c r="O703" s="19"/>
      <c r="P703" s="19"/>
      <c r="Q703" s="19"/>
      <c r="R703" s="19"/>
      <c r="S703" s="19"/>
      <c r="T703" s="19"/>
      <c r="U703" s="19"/>
      <c r="V703" s="19"/>
      <c r="W703" s="19"/>
      <c r="X703" s="19"/>
      <c r="Y703" s="19"/>
      <c r="Z703" s="19"/>
      <c r="AA703" s="19"/>
      <c r="AB703" s="19"/>
    </row>
    <row r="704" spans="1:28" ht="15.75" customHeight="1">
      <c r="A704" s="19"/>
      <c r="B704" s="19"/>
      <c r="C704" s="19"/>
      <c r="D704" s="19"/>
      <c r="E704" s="19"/>
      <c r="F704" s="19"/>
      <c r="G704" s="19"/>
      <c r="H704" s="19"/>
      <c r="I704" s="19"/>
      <c r="J704" s="85"/>
      <c r="K704" s="19"/>
      <c r="L704" s="19"/>
      <c r="M704" s="19"/>
      <c r="N704" s="19"/>
      <c r="O704" s="19"/>
      <c r="P704" s="19"/>
      <c r="Q704" s="19"/>
      <c r="R704" s="19"/>
      <c r="S704" s="19"/>
      <c r="T704" s="19"/>
      <c r="U704" s="19"/>
      <c r="V704" s="19"/>
      <c r="W704" s="19"/>
      <c r="X704" s="19"/>
      <c r="Y704" s="19"/>
      <c r="Z704" s="19"/>
      <c r="AA704" s="19"/>
      <c r="AB704" s="19"/>
    </row>
    <row r="705" spans="1:28" ht="15.75" customHeight="1">
      <c r="A705" s="19"/>
      <c r="B705" s="19"/>
      <c r="C705" s="19"/>
      <c r="D705" s="19"/>
      <c r="E705" s="19"/>
      <c r="F705" s="19"/>
      <c r="G705" s="19"/>
      <c r="H705" s="19"/>
      <c r="I705" s="19"/>
      <c r="J705" s="85"/>
      <c r="K705" s="19"/>
      <c r="L705" s="19"/>
      <c r="M705" s="19"/>
      <c r="N705" s="19"/>
      <c r="O705" s="19"/>
      <c r="P705" s="19"/>
      <c r="Q705" s="19"/>
      <c r="R705" s="19"/>
      <c r="S705" s="19"/>
      <c r="T705" s="19"/>
      <c r="U705" s="19"/>
      <c r="V705" s="19"/>
      <c r="W705" s="19"/>
      <c r="X705" s="19"/>
      <c r="Y705" s="19"/>
      <c r="Z705" s="19"/>
      <c r="AA705" s="19"/>
      <c r="AB705" s="19"/>
    </row>
    <row r="706" spans="1:28" ht="15.75" customHeight="1">
      <c r="A706" s="19"/>
      <c r="B706" s="19"/>
      <c r="C706" s="19"/>
      <c r="D706" s="19"/>
      <c r="E706" s="19"/>
      <c r="F706" s="19"/>
      <c r="G706" s="19"/>
      <c r="H706" s="19"/>
      <c r="I706" s="19"/>
      <c r="J706" s="85"/>
      <c r="K706" s="19"/>
      <c r="L706" s="19"/>
      <c r="M706" s="19"/>
      <c r="N706" s="19"/>
      <c r="O706" s="19"/>
      <c r="P706" s="19"/>
      <c r="Q706" s="19"/>
      <c r="R706" s="19"/>
      <c r="S706" s="19"/>
      <c r="T706" s="19"/>
      <c r="U706" s="19"/>
      <c r="V706" s="19"/>
      <c r="W706" s="19"/>
      <c r="X706" s="19"/>
      <c r="Y706" s="19"/>
      <c r="Z706" s="19"/>
      <c r="AA706" s="19"/>
      <c r="AB706" s="19"/>
    </row>
    <row r="707" spans="1:28" ht="15.75" customHeight="1">
      <c r="A707" s="19"/>
      <c r="B707" s="19"/>
      <c r="C707" s="19"/>
      <c r="D707" s="19"/>
      <c r="E707" s="19"/>
      <c r="F707" s="19"/>
      <c r="G707" s="19"/>
      <c r="H707" s="19"/>
      <c r="I707" s="19"/>
      <c r="J707" s="85"/>
      <c r="K707" s="19"/>
      <c r="L707" s="19"/>
      <c r="M707" s="19"/>
      <c r="N707" s="19"/>
      <c r="O707" s="19"/>
      <c r="P707" s="19"/>
      <c r="Q707" s="19"/>
      <c r="R707" s="19"/>
      <c r="S707" s="19"/>
      <c r="T707" s="19"/>
      <c r="U707" s="19"/>
      <c r="V707" s="19"/>
      <c r="W707" s="19"/>
      <c r="X707" s="19"/>
      <c r="Y707" s="19"/>
      <c r="Z707" s="19"/>
      <c r="AA707" s="19"/>
      <c r="AB707" s="19"/>
    </row>
    <row r="708" spans="1:28" ht="15.75" customHeight="1">
      <c r="A708" s="19"/>
      <c r="B708" s="19"/>
      <c r="C708" s="19"/>
      <c r="D708" s="19"/>
      <c r="E708" s="19"/>
      <c r="F708" s="19"/>
      <c r="G708" s="19"/>
      <c r="H708" s="19"/>
      <c r="I708" s="19"/>
      <c r="J708" s="85"/>
      <c r="K708" s="19"/>
      <c r="L708" s="19"/>
      <c r="M708" s="19"/>
      <c r="N708" s="19"/>
      <c r="O708" s="19"/>
      <c r="P708" s="19"/>
      <c r="Q708" s="19"/>
      <c r="R708" s="19"/>
      <c r="S708" s="19"/>
      <c r="T708" s="19"/>
      <c r="U708" s="19"/>
      <c r="V708" s="19"/>
      <c r="W708" s="19"/>
      <c r="X708" s="19"/>
      <c r="Y708" s="19"/>
      <c r="Z708" s="19"/>
      <c r="AA708" s="19"/>
      <c r="AB708" s="19"/>
    </row>
    <row r="709" spans="1:28" ht="15.75" customHeight="1">
      <c r="A709" s="19"/>
      <c r="B709" s="19"/>
      <c r="C709" s="19"/>
      <c r="D709" s="19"/>
      <c r="E709" s="19"/>
      <c r="F709" s="19"/>
      <c r="G709" s="19"/>
      <c r="H709" s="19"/>
      <c r="I709" s="19"/>
      <c r="J709" s="85"/>
      <c r="K709" s="19"/>
      <c r="L709" s="19"/>
      <c r="M709" s="19"/>
      <c r="N709" s="19"/>
      <c r="O709" s="19"/>
      <c r="P709" s="19"/>
      <c r="Q709" s="19"/>
      <c r="R709" s="19"/>
      <c r="S709" s="19"/>
      <c r="T709" s="19"/>
      <c r="U709" s="19"/>
      <c r="V709" s="19"/>
      <c r="W709" s="19"/>
      <c r="X709" s="19"/>
      <c r="Y709" s="19"/>
      <c r="Z709" s="19"/>
      <c r="AA709" s="19"/>
      <c r="AB709" s="19"/>
    </row>
    <row r="710" spans="1:28" ht="15.75" customHeight="1">
      <c r="A710" s="19"/>
      <c r="B710" s="19"/>
      <c r="C710" s="19"/>
      <c r="D710" s="19"/>
      <c r="E710" s="19"/>
      <c r="F710" s="19"/>
      <c r="G710" s="19"/>
      <c r="H710" s="19"/>
      <c r="I710" s="19"/>
      <c r="J710" s="85"/>
      <c r="K710" s="19"/>
      <c r="L710" s="19"/>
      <c r="M710" s="19"/>
      <c r="N710" s="19"/>
      <c r="O710" s="19"/>
      <c r="P710" s="19"/>
      <c r="Q710" s="19"/>
      <c r="R710" s="19"/>
      <c r="S710" s="19"/>
      <c r="T710" s="19"/>
      <c r="U710" s="19"/>
      <c r="V710" s="19"/>
      <c r="W710" s="19"/>
      <c r="X710" s="19"/>
      <c r="Y710" s="19"/>
      <c r="Z710" s="19"/>
      <c r="AA710" s="19"/>
      <c r="AB710" s="19"/>
    </row>
    <row r="711" spans="1:28" ht="15.75" customHeight="1">
      <c r="A711" s="19"/>
      <c r="B711" s="19"/>
      <c r="C711" s="19"/>
      <c r="D711" s="19"/>
      <c r="E711" s="19"/>
      <c r="F711" s="19"/>
      <c r="G711" s="19"/>
      <c r="H711" s="19"/>
      <c r="I711" s="19"/>
      <c r="J711" s="85"/>
      <c r="K711" s="19"/>
      <c r="L711" s="19"/>
      <c r="M711" s="19"/>
      <c r="N711" s="19"/>
      <c r="O711" s="19"/>
      <c r="P711" s="19"/>
      <c r="Q711" s="19"/>
      <c r="R711" s="19"/>
      <c r="S711" s="19"/>
      <c r="T711" s="19"/>
      <c r="U711" s="19"/>
      <c r="V711" s="19"/>
      <c r="W711" s="19"/>
      <c r="X711" s="19"/>
      <c r="Y711" s="19"/>
      <c r="Z711" s="19"/>
      <c r="AA711" s="19"/>
      <c r="AB711" s="19"/>
    </row>
    <row r="712" spans="1:28" ht="15.75" customHeight="1">
      <c r="A712" s="19"/>
      <c r="B712" s="19"/>
      <c r="C712" s="19"/>
      <c r="D712" s="19"/>
      <c r="E712" s="19"/>
      <c r="F712" s="19"/>
      <c r="G712" s="19"/>
      <c r="H712" s="19"/>
      <c r="I712" s="19"/>
      <c r="J712" s="85"/>
      <c r="K712" s="19"/>
      <c r="L712" s="19"/>
      <c r="M712" s="19"/>
      <c r="N712" s="19"/>
      <c r="O712" s="19"/>
      <c r="P712" s="19"/>
      <c r="Q712" s="19"/>
      <c r="R712" s="19"/>
      <c r="S712" s="19"/>
      <c r="T712" s="19"/>
      <c r="U712" s="19"/>
      <c r="V712" s="19"/>
      <c r="W712" s="19"/>
      <c r="X712" s="19"/>
      <c r="Y712" s="19"/>
      <c r="Z712" s="19"/>
      <c r="AA712" s="19"/>
      <c r="AB712" s="19"/>
    </row>
    <row r="713" spans="1:28" ht="15.75" customHeight="1">
      <c r="A713" s="19"/>
      <c r="B713" s="19"/>
      <c r="C713" s="19"/>
      <c r="D713" s="19"/>
      <c r="E713" s="19"/>
      <c r="F713" s="19"/>
      <c r="G713" s="19"/>
      <c r="H713" s="19"/>
      <c r="I713" s="19"/>
      <c r="J713" s="85"/>
      <c r="K713" s="19"/>
      <c r="L713" s="19"/>
      <c r="M713" s="19"/>
      <c r="N713" s="19"/>
      <c r="O713" s="19"/>
      <c r="P713" s="19"/>
      <c r="Q713" s="19"/>
      <c r="R713" s="19"/>
      <c r="S713" s="19"/>
      <c r="T713" s="19"/>
      <c r="U713" s="19"/>
      <c r="V713" s="19"/>
      <c r="W713" s="19"/>
      <c r="X713" s="19"/>
      <c r="Y713" s="19"/>
      <c r="Z713" s="19"/>
      <c r="AA713" s="19"/>
      <c r="AB713" s="19"/>
    </row>
    <row r="714" spans="1:28" ht="15.75" customHeight="1">
      <c r="A714" s="19"/>
      <c r="B714" s="19"/>
      <c r="C714" s="19"/>
      <c r="D714" s="19"/>
      <c r="E714" s="19"/>
      <c r="F714" s="19"/>
      <c r="G714" s="19"/>
      <c r="H714" s="19"/>
      <c r="I714" s="19"/>
      <c r="J714" s="85"/>
      <c r="K714" s="19"/>
      <c r="L714" s="19"/>
      <c r="M714" s="19"/>
      <c r="N714" s="19"/>
      <c r="O714" s="19"/>
      <c r="P714" s="19"/>
      <c r="Q714" s="19"/>
      <c r="R714" s="19"/>
      <c r="S714" s="19"/>
      <c r="T714" s="19"/>
      <c r="U714" s="19"/>
      <c r="V714" s="19"/>
      <c r="W714" s="19"/>
      <c r="X714" s="19"/>
      <c r="Y714" s="19"/>
      <c r="Z714" s="19"/>
      <c r="AA714" s="19"/>
      <c r="AB714" s="19"/>
    </row>
    <row r="715" spans="1:28" ht="15.75" customHeight="1">
      <c r="A715" s="19"/>
      <c r="B715" s="19"/>
      <c r="C715" s="19"/>
      <c r="D715" s="19"/>
      <c r="E715" s="19"/>
      <c r="F715" s="19"/>
      <c r="G715" s="19"/>
      <c r="H715" s="19"/>
      <c r="I715" s="19"/>
      <c r="J715" s="85"/>
      <c r="K715" s="19"/>
      <c r="L715" s="19"/>
      <c r="M715" s="19"/>
      <c r="N715" s="19"/>
      <c r="O715" s="19"/>
      <c r="P715" s="19"/>
      <c r="Q715" s="19"/>
      <c r="R715" s="19"/>
      <c r="S715" s="19"/>
      <c r="T715" s="19"/>
      <c r="U715" s="19"/>
      <c r="V715" s="19"/>
      <c r="W715" s="19"/>
      <c r="X715" s="19"/>
      <c r="Y715" s="19"/>
      <c r="Z715" s="19"/>
      <c r="AA715" s="19"/>
      <c r="AB715" s="19"/>
    </row>
    <row r="716" spans="1:28" ht="15.75" customHeight="1">
      <c r="A716" s="19"/>
      <c r="B716" s="19"/>
      <c r="C716" s="19"/>
      <c r="D716" s="19"/>
      <c r="E716" s="19"/>
      <c r="F716" s="19"/>
      <c r="G716" s="19"/>
      <c r="H716" s="19"/>
      <c r="I716" s="19"/>
      <c r="J716" s="85"/>
      <c r="K716" s="19"/>
      <c r="L716" s="19"/>
      <c r="M716" s="19"/>
      <c r="N716" s="19"/>
      <c r="O716" s="19"/>
      <c r="P716" s="19"/>
      <c r="Q716" s="19"/>
      <c r="R716" s="19"/>
      <c r="S716" s="19"/>
      <c r="T716" s="19"/>
      <c r="U716" s="19"/>
      <c r="V716" s="19"/>
      <c r="W716" s="19"/>
      <c r="X716" s="19"/>
      <c r="Y716" s="19"/>
      <c r="Z716" s="19"/>
      <c r="AA716" s="19"/>
      <c r="AB716" s="19"/>
    </row>
    <row r="717" spans="1:28" ht="15.75" customHeight="1">
      <c r="A717" s="19"/>
      <c r="B717" s="19"/>
      <c r="C717" s="19"/>
      <c r="D717" s="19"/>
      <c r="E717" s="19"/>
      <c r="F717" s="19"/>
      <c r="G717" s="19"/>
      <c r="H717" s="19"/>
      <c r="I717" s="19"/>
      <c r="J717" s="85"/>
      <c r="K717" s="19"/>
      <c r="L717" s="19"/>
      <c r="M717" s="19"/>
      <c r="N717" s="19"/>
      <c r="O717" s="19"/>
      <c r="P717" s="19"/>
      <c r="Q717" s="19"/>
      <c r="R717" s="19"/>
      <c r="S717" s="19"/>
      <c r="T717" s="19"/>
      <c r="U717" s="19"/>
      <c r="V717" s="19"/>
      <c r="W717" s="19"/>
      <c r="X717" s="19"/>
      <c r="Y717" s="19"/>
      <c r="Z717" s="19"/>
      <c r="AA717" s="19"/>
      <c r="AB717" s="19"/>
    </row>
    <row r="718" spans="1:28" ht="15.75" customHeight="1">
      <c r="A718" s="19"/>
      <c r="B718" s="19"/>
      <c r="C718" s="19"/>
      <c r="D718" s="19"/>
      <c r="E718" s="19"/>
      <c r="F718" s="19"/>
      <c r="G718" s="19"/>
      <c r="H718" s="19"/>
      <c r="I718" s="19"/>
      <c r="J718" s="85"/>
      <c r="K718" s="19"/>
      <c r="L718" s="19"/>
      <c r="M718" s="19"/>
      <c r="N718" s="19"/>
      <c r="O718" s="19"/>
      <c r="P718" s="19"/>
      <c r="Q718" s="19"/>
      <c r="R718" s="19"/>
      <c r="S718" s="19"/>
      <c r="T718" s="19"/>
      <c r="U718" s="19"/>
      <c r="V718" s="19"/>
      <c r="W718" s="19"/>
      <c r="X718" s="19"/>
      <c r="Y718" s="19"/>
      <c r="Z718" s="19"/>
      <c r="AA718" s="19"/>
      <c r="AB718" s="19"/>
    </row>
    <row r="719" spans="1:28" ht="15.75" customHeight="1">
      <c r="A719" s="19"/>
      <c r="B719" s="19"/>
      <c r="C719" s="19"/>
      <c r="D719" s="19"/>
      <c r="E719" s="19"/>
      <c r="F719" s="19"/>
      <c r="G719" s="19"/>
      <c r="H719" s="19"/>
      <c r="I719" s="19"/>
      <c r="J719" s="85"/>
      <c r="K719" s="19"/>
      <c r="L719" s="19"/>
      <c r="M719" s="19"/>
      <c r="N719" s="19"/>
      <c r="O719" s="19"/>
      <c r="P719" s="19"/>
      <c r="Q719" s="19"/>
      <c r="R719" s="19"/>
      <c r="S719" s="19"/>
      <c r="T719" s="19"/>
      <c r="U719" s="19"/>
      <c r="V719" s="19"/>
      <c r="W719" s="19"/>
      <c r="X719" s="19"/>
      <c r="Y719" s="19"/>
      <c r="Z719" s="19"/>
      <c r="AA719" s="19"/>
      <c r="AB719" s="19"/>
    </row>
    <row r="720" spans="1:28" ht="15.75" customHeight="1">
      <c r="A720" s="19"/>
      <c r="B720" s="19"/>
      <c r="C720" s="19"/>
      <c r="D720" s="19"/>
      <c r="E720" s="19"/>
      <c r="F720" s="19"/>
      <c r="G720" s="19"/>
      <c r="H720" s="19"/>
      <c r="I720" s="19"/>
      <c r="J720" s="85"/>
      <c r="K720" s="19"/>
      <c r="L720" s="19"/>
      <c r="M720" s="19"/>
      <c r="N720" s="19"/>
      <c r="O720" s="19"/>
      <c r="P720" s="19"/>
      <c r="Q720" s="19"/>
      <c r="R720" s="19"/>
      <c r="S720" s="19"/>
      <c r="T720" s="19"/>
      <c r="U720" s="19"/>
      <c r="V720" s="19"/>
      <c r="W720" s="19"/>
      <c r="X720" s="19"/>
      <c r="Y720" s="19"/>
      <c r="Z720" s="19"/>
      <c r="AA720" s="19"/>
      <c r="AB720" s="19"/>
    </row>
    <row r="721" spans="1:28" ht="15.75" customHeight="1">
      <c r="A721" s="19"/>
      <c r="B721" s="19"/>
      <c r="C721" s="19"/>
      <c r="D721" s="19"/>
      <c r="E721" s="19"/>
      <c r="F721" s="19"/>
      <c r="G721" s="19"/>
      <c r="H721" s="19"/>
      <c r="I721" s="19"/>
      <c r="J721" s="85"/>
      <c r="K721" s="19"/>
      <c r="L721" s="19"/>
      <c r="M721" s="19"/>
      <c r="N721" s="19"/>
      <c r="O721" s="19"/>
      <c r="P721" s="19"/>
      <c r="Q721" s="19"/>
      <c r="R721" s="19"/>
      <c r="S721" s="19"/>
      <c r="T721" s="19"/>
      <c r="U721" s="19"/>
      <c r="V721" s="19"/>
      <c r="W721" s="19"/>
      <c r="X721" s="19"/>
      <c r="Y721" s="19"/>
      <c r="Z721" s="19"/>
      <c r="AA721" s="19"/>
      <c r="AB721" s="19"/>
    </row>
    <row r="722" spans="1:28" ht="15.75" customHeight="1">
      <c r="A722" s="19"/>
      <c r="B722" s="19"/>
      <c r="C722" s="19"/>
      <c r="D722" s="19"/>
      <c r="E722" s="19"/>
      <c r="F722" s="19"/>
      <c r="G722" s="19"/>
      <c r="H722" s="19"/>
      <c r="I722" s="19"/>
      <c r="J722" s="85"/>
      <c r="K722" s="19"/>
      <c r="L722" s="19"/>
      <c r="M722" s="19"/>
      <c r="N722" s="19"/>
      <c r="O722" s="19"/>
      <c r="P722" s="19"/>
      <c r="Q722" s="19"/>
      <c r="R722" s="19"/>
      <c r="S722" s="19"/>
      <c r="T722" s="19"/>
      <c r="U722" s="19"/>
      <c r="V722" s="19"/>
      <c r="W722" s="19"/>
      <c r="X722" s="19"/>
      <c r="Y722" s="19"/>
      <c r="Z722" s="19"/>
      <c r="AA722" s="19"/>
      <c r="AB722" s="19"/>
    </row>
    <row r="723" spans="1:28" ht="15.75" customHeight="1">
      <c r="A723" s="19"/>
      <c r="B723" s="19"/>
      <c r="C723" s="19"/>
      <c r="D723" s="19"/>
      <c r="E723" s="19"/>
      <c r="F723" s="19"/>
      <c r="G723" s="19"/>
      <c r="H723" s="19"/>
      <c r="I723" s="19"/>
      <c r="J723" s="85"/>
      <c r="K723" s="19"/>
      <c r="L723" s="19"/>
      <c r="M723" s="19"/>
      <c r="N723" s="19"/>
      <c r="O723" s="19"/>
      <c r="P723" s="19"/>
      <c r="Q723" s="19"/>
      <c r="R723" s="19"/>
      <c r="S723" s="19"/>
      <c r="T723" s="19"/>
      <c r="U723" s="19"/>
      <c r="V723" s="19"/>
      <c r="W723" s="19"/>
      <c r="X723" s="19"/>
      <c r="Y723" s="19"/>
      <c r="Z723" s="19"/>
      <c r="AA723" s="19"/>
      <c r="AB723" s="19"/>
    </row>
    <row r="724" spans="1:28" ht="15.75" customHeight="1">
      <c r="A724" s="19"/>
      <c r="B724" s="19"/>
      <c r="C724" s="19"/>
      <c r="D724" s="19"/>
      <c r="E724" s="19"/>
      <c r="F724" s="19"/>
      <c r="G724" s="19"/>
      <c r="H724" s="19"/>
      <c r="I724" s="19"/>
      <c r="J724" s="85"/>
      <c r="K724" s="19"/>
      <c r="L724" s="19"/>
      <c r="M724" s="19"/>
      <c r="N724" s="19"/>
      <c r="O724" s="19"/>
      <c r="P724" s="19"/>
      <c r="Q724" s="19"/>
      <c r="R724" s="19"/>
      <c r="S724" s="19"/>
      <c r="T724" s="19"/>
      <c r="U724" s="19"/>
      <c r="V724" s="19"/>
      <c r="W724" s="19"/>
      <c r="X724" s="19"/>
      <c r="Y724" s="19"/>
      <c r="Z724" s="19"/>
      <c r="AA724" s="19"/>
      <c r="AB724" s="19"/>
    </row>
    <row r="725" spans="1:28" ht="15.75" customHeight="1">
      <c r="A725" s="19"/>
      <c r="B725" s="19"/>
      <c r="C725" s="19"/>
      <c r="D725" s="19"/>
      <c r="E725" s="19"/>
      <c r="F725" s="19"/>
      <c r="G725" s="19"/>
      <c r="H725" s="19"/>
      <c r="I725" s="19"/>
      <c r="J725" s="85"/>
      <c r="K725" s="19"/>
      <c r="L725" s="19"/>
      <c r="M725" s="19"/>
      <c r="N725" s="19"/>
      <c r="O725" s="19"/>
      <c r="P725" s="19"/>
      <c r="Q725" s="19"/>
      <c r="R725" s="19"/>
      <c r="S725" s="19"/>
      <c r="T725" s="19"/>
      <c r="U725" s="19"/>
      <c r="V725" s="19"/>
      <c r="W725" s="19"/>
      <c r="X725" s="19"/>
      <c r="Y725" s="19"/>
      <c r="Z725" s="19"/>
      <c r="AA725" s="19"/>
      <c r="AB725" s="19"/>
    </row>
    <row r="726" spans="1:28" ht="15.75" customHeight="1">
      <c r="A726" s="19"/>
      <c r="B726" s="19"/>
      <c r="C726" s="19"/>
      <c r="D726" s="19"/>
      <c r="E726" s="19"/>
      <c r="F726" s="19"/>
      <c r="G726" s="19"/>
      <c r="H726" s="19"/>
      <c r="I726" s="19"/>
      <c r="J726" s="85"/>
      <c r="K726" s="19"/>
      <c r="L726" s="19"/>
      <c r="M726" s="19"/>
      <c r="N726" s="19"/>
      <c r="O726" s="19"/>
      <c r="P726" s="19"/>
      <c r="Q726" s="19"/>
      <c r="R726" s="19"/>
      <c r="S726" s="19"/>
      <c r="T726" s="19"/>
      <c r="U726" s="19"/>
      <c r="V726" s="19"/>
      <c r="W726" s="19"/>
      <c r="X726" s="19"/>
      <c r="Y726" s="19"/>
      <c r="Z726" s="19"/>
      <c r="AA726" s="19"/>
      <c r="AB726" s="19"/>
    </row>
    <row r="727" spans="1:28" ht="15.75" customHeight="1">
      <c r="A727" s="19"/>
      <c r="B727" s="19"/>
      <c r="C727" s="19"/>
      <c r="D727" s="19"/>
      <c r="E727" s="19"/>
      <c r="F727" s="19"/>
      <c r="G727" s="19"/>
      <c r="H727" s="19"/>
      <c r="I727" s="19"/>
      <c r="J727" s="85"/>
      <c r="K727" s="19"/>
      <c r="L727" s="19"/>
      <c r="M727" s="19"/>
      <c r="N727" s="19"/>
      <c r="O727" s="19"/>
      <c r="P727" s="19"/>
      <c r="Q727" s="19"/>
      <c r="R727" s="19"/>
      <c r="S727" s="19"/>
      <c r="T727" s="19"/>
      <c r="U727" s="19"/>
      <c r="V727" s="19"/>
      <c r="W727" s="19"/>
      <c r="X727" s="19"/>
      <c r="Y727" s="19"/>
      <c r="Z727" s="19"/>
      <c r="AA727" s="19"/>
      <c r="AB727" s="19"/>
    </row>
    <row r="728" spans="1:28" ht="15.75" customHeight="1">
      <c r="A728" s="19"/>
      <c r="B728" s="19"/>
      <c r="C728" s="19"/>
      <c r="D728" s="19"/>
      <c r="E728" s="19"/>
      <c r="F728" s="19"/>
      <c r="G728" s="19"/>
      <c r="H728" s="19"/>
      <c r="I728" s="19"/>
      <c r="J728" s="85"/>
      <c r="K728" s="19"/>
      <c r="L728" s="19"/>
      <c r="M728" s="19"/>
      <c r="N728" s="19"/>
      <c r="O728" s="19"/>
      <c r="P728" s="19"/>
      <c r="Q728" s="19"/>
      <c r="R728" s="19"/>
      <c r="S728" s="19"/>
      <c r="T728" s="19"/>
      <c r="U728" s="19"/>
      <c r="V728" s="19"/>
      <c r="W728" s="19"/>
      <c r="X728" s="19"/>
      <c r="Y728" s="19"/>
      <c r="Z728" s="19"/>
      <c r="AA728" s="19"/>
      <c r="AB728" s="19"/>
    </row>
    <row r="729" spans="1:28" ht="15.75" customHeight="1">
      <c r="A729" s="19"/>
      <c r="B729" s="19"/>
      <c r="C729" s="19"/>
      <c r="D729" s="19"/>
      <c r="E729" s="19"/>
      <c r="F729" s="19"/>
      <c r="G729" s="19"/>
      <c r="H729" s="19"/>
      <c r="I729" s="19"/>
      <c r="J729" s="85"/>
      <c r="K729" s="19"/>
      <c r="L729" s="19"/>
      <c r="M729" s="19"/>
      <c r="N729" s="19"/>
      <c r="O729" s="19"/>
      <c r="P729" s="19"/>
      <c r="Q729" s="19"/>
      <c r="R729" s="19"/>
      <c r="S729" s="19"/>
      <c r="T729" s="19"/>
      <c r="U729" s="19"/>
      <c r="V729" s="19"/>
      <c r="W729" s="19"/>
      <c r="X729" s="19"/>
      <c r="Y729" s="19"/>
      <c r="Z729" s="19"/>
      <c r="AA729" s="19"/>
      <c r="AB729" s="19"/>
    </row>
    <row r="730" spans="1:28" ht="15.75" customHeight="1">
      <c r="A730" s="19"/>
      <c r="B730" s="19"/>
      <c r="C730" s="19"/>
      <c r="D730" s="19"/>
      <c r="E730" s="19"/>
      <c r="F730" s="19"/>
      <c r="G730" s="19"/>
      <c r="H730" s="19"/>
      <c r="I730" s="19"/>
      <c r="J730" s="85"/>
      <c r="K730" s="19"/>
      <c r="L730" s="19"/>
      <c r="M730" s="19"/>
      <c r="N730" s="19"/>
      <c r="O730" s="19"/>
      <c r="P730" s="19"/>
      <c r="Q730" s="19"/>
      <c r="R730" s="19"/>
      <c r="S730" s="19"/>
      <c r="T730" s="19"/>
      <c r="U730" s="19"/>
      <c r="V730" s="19"/>
      <c r="W730" s="19"/>
      <c r="X730" s="19"/>
      <c r="Y730" s="19"/>
      <c r="Z730" s="19"/>
      <c r="AA730" s="19"/>
      <c r="AB730" s="19"/>
    </row>
    <row r="731" spans="1:28" ht="15.75" customHeight="1">
      <c r="A731" s="19"/>
      <c r="B731" s="19"/>
      <c r="C731" s="19"/>
      <c r="D731" s="19"/>
      <c r="E731" s="19"/>
      <c r="F731" s="19"/>
      <c r="G731" s="19"/>
      <c r="H731" s="19"/>
      <c r="I731" s="19"/>
      <c r="J731" s="85"/>
      <c r="K731" s="19"/>
      <c r="L731" s="19"/>
      <c r="M731" s="19"/>
      <c r="N731" s="19"/>
      <c r="O731" s="19"/>
      <c r="P731" s="19"/>
      <c r="Q731" s="19"/>
      <c r="R731" s="19"/>
      <c r="S731" s="19"/>
      <c r="T731" s="19"/>
      <c r="U731" s="19"/>
      <c r="V731" s="19"/>
      <c r="W731" s="19"/>
      <c r="X731" s="19"/>
      <c r="Y731" s="19"/>
      <c r="Z731" s="19"/>
      <c r="AA731" s="19"/>
      <c r="AB731" s="19"/>
    </row>
    <row r="732" spans="1:28" ht="15.75" customHeight="1">
      <c r="A732" s="19"/>
      <c r="B732" s="19"/>
      <c r="C732" s="19"/>
      <c r="D732" s="19"/>
      <c r="E732" s="19"/>
      <c r="F732" s="19"/>
      <c r="G732" s="19"/>
      <c r="H732" s="19"/>
      <c r="I732" s="19"/>
      <c r="J732" s="85"/>
      <c r="K732" s="19"/>
      <c r="L732" s="19"/>
      <c r="M732" s="19"/>
      <c r="N732" s="19"/>
      <c r="O732" s="19"/>
      <c r="P732" s="19"/>
      <c r="Q732" s="19"/>
      <c r="R732" s="19"/>
      <c r="S732" s="19"/>
      <c r="T732" s="19"/>
      <c r="U732" s="19"/>
      <c r="V732" s="19"/>
      <c r="W732" s="19"/>
      <c r="X732" s="19"/>
      <c r="Y732" s="19"/>
      <c r="Z732" s="19"/>
      <c r="AA732" s="19"/>
      <c r="AB732" s="19"/>
    </row>
    <row r="733" spans="1:28" ht="15.75" customHeight="1">
      <c r="A733" s="19"/>
      <c r="B733" s="19"/>
      <c r="C733" s="19"/>
      <c r="D733" s="19"/>
      <c r="E733" s="19"/>
      <c r="F733" s="19"/>
      <c r="G733" s="19"/>
      <c r="H733" s="19"/>
      <c r="I733" s="19"/>
      <c r="J733" s="85"/>
      <c r="K733" s="19"/>
      <c r="L733" s="19"/>
      <c r="M733" s="19"/>
      <c r="N733" s="19"/>
      <c r="O733" s="19"/>
      <c r="P733" s="19"/>
      <c r="Q733" s="19"/>
      <c r="R733" s="19"/>
      <c r="S733" s="19"/>
      <c r="T733" s="19"/>
      <c r="U733" s="19"/>
      <c r="V733" s="19"/>
      <c r="W733" s="19"/>
      <c r="X733" s="19"/>
      <c r="Y733" s="19"/>
      <c r="Z733" s="19"/>
      <c r="AA733" s="19"/>
      <c r="AB733" s="19"/>
    </row>
    <row r="734" spans="1:28" ht="15.75" customHeight="1">
      <c r="A734" s="19"/>
      <c r="B734" s="19"/>
      <c r="C734" s="19"/>
      <c r="D734" s="19"/>
      <c r="E734" s="19"/>
      <c r="F734" s="19"/>
      <c r="G734" s="19"/>
      <c r="H734" s="19"/>
      <c r="I734" s="19"/>
      <c r="J734" s="85"/>
      <c r="K734" s="19"/>
      <c r="L734" s="19"/>
      <c r="M734" s="19"/>
      <c r="N734" s="19"/>
      <c r="O734" s="19"/>
      <c r="P734" s="19"/>
      <c r="Q734" s="19"/>
      <c r="R734" s="19"/>
      <c r="S734" s="19"/>
      <c r="T734" s="19"/>
      <c r="U734" s="19"/>
      <c r="V734" s="19"/>
      <c r="W734" s="19"/>
      <c r="X734" s="19"/>
      <c r="Y734" s="19"/>
      <c r="Z734" s="19"/>
      <c r="AA734" s="19"/>
      <c r="AB734" s="19"/>
    </row>
    <row r="735" spans="1:28" ht="15.75" customHeight="1">
      <c r="A735" s="19"/>
      <c r="B735" s="19"/>
      <c r="C735" s="19"/>
      <c r="D735" s="19"/>
      <c r="E735" s="19"/>
      <c r="F735" s="19"/>
      <c r="G735" s="19"/>
      <c r="H735" s="19"/>
      <c r="I735" s="19"/>
      <c r="J735" s="85"/>
      <c r="K735" s="19"/>
      <c r="L735" s="19"/>
      <c r="M735" s="19"/>
      <c r="N735" s="19"/>
      <c r="O735" s="19"/>
      <c r="P735" s="19"/>
      <c r="Q735" s="19"/>
      <c r="R735" s="19"/>
      <c r="S735" s="19"/>
      <c r="T735" s="19"/>
      <c r="U735" s="19"/>
      <c r="V735" s="19"/>
      <c r="W735" s="19"/>
      <c r="X735" s="19"/>
      <c r="Y735" s="19"/>
      <c r="Z735" s="19"/>
      <c r="AA735" s="19"/>
      <c r="AB735" s="19"/>
    </row>
    <row r="736" spans="1:28" ht="15.75" customHeight="1">
      <c r="A736" s="19"/>
      <c r="B736" s="19"/>
      <c r="C736" s="19"/>
      <c r="D736" s="19"/>
      <c r="E736" s="19"/>
      <c r="F736" s="19"/>
      <c r="G736" s="19"/>
      <c r="H736" s="19"/>
      <c r="I736" s="19"/>
      <c r="J736" s="85"/>
      <c r="K736" s="19"/>
      <c r="L736" s="19"/>
      <c r="M736" s="19"/>
      <c r="N736" s="19"/>
      <c r="O736" s="19"/>
      <c r="P736" s="19"/>
      <c r="Q736" s="19"/>
      <c r="R736" s="19"/>
      <c r="S736" s="19"/>
      <c r="T736" s="19"/>
      <c r="U736" s="19"/>
      <c r="V736" s="19"/>
      <c r="W736" s="19"/>
      <c r="X736" s="19"/>
      <c r="Y736" s="19"/>
      <c r="Z736" s="19"/>
      <c r="AA736" s="19"/>
      <c r="AB736" s="19"/>
    </row>
    <row r="737" spans="1:28" ht="15.75" customHeight="1">
      <c r="A737" s="19"/>
      <c r="B737" s="19"/>
      <c r="C737" s="19"/>
      <c r="D737" s="19"/>
      <c r="E737" s="19"/>
      <c r="F737" s="19"/>
      <c r="G737" s="19"/>
      <c r="H737" s="19"/>
      <c r="I737" s="19"/>
      <c r="J737" s="85"/>
      <c r="K737" s="19"/>
      <c r="L737" s="19"/>
      <c r="M737" s="19"/>
      <c r="N737" s="19"/>
      <c r="O737" s="19"/>
      <c r="P737" s="19"/>
      <c r="Q737" s="19"/>
      <c r="R737" s="19"/>
      <c r="S737" s="19"/>
      <c r="T737" s="19"/>
      <c r="U737" s="19"/>
      <c r="V737" s="19"/>
      <c r="W737" s="19"/>
      <c r="X737" s="19"/>
      <c r="Y737" s="19"/>
      <c r="Z737" s="19"/>
      <c r="AA737" s="19"/>
      <c r="AB737" s="19"/>
    </row>
    <row r="738" spans="1:28" ht="15.75" customHeight="1">
      <c r="A738" s="19"/>
      <c r="B738" s="19"/>
      <c r="C738" s="19"/>
      <c r="D738" s="19"/>
      <c r="E738" s="19"/>
      <c r="F738" s="19"/>
      <c r="G738" s="19"/>
      <c r="H738" s="19"/>
      <c r="I738" s="19"/>
      <c r="J738" s="85"/>
      <c r="K738" s="19"/>
      <c r="L738" s="19"/>
      <c r="M738" s="19"/>
      <c r="N738" s="19"/>
      <c r="O738" s="19"/>
      <c r="P738" s="19"/>
      <c r="Q738" s="19"/>
      <c r="R738" s="19"/>
      <c r="S738" s="19"/>
      <c r="T738" s="19"/>
      <c r="U738" s="19"/>
      <c r="V738" s="19"/>
      <c r="W738" s="19"/>
      <c r="X738" s="19"/>
      <c r="Y738" s="19"/>
      <c r="Z738" s="19"/>
      <c r="AA738" s="19"/>
      <c r="AB738" s="19"/>
    </row>
    <row r="739" spans="1:28" ht="15.75" customHeight="1">
      <c r="A739" s="19"/>
      <c r="B739" s="19"/>
      <c r="C739" s="19"/>
      <c r="D739" s="19"/>
      <c r="E739" s="19"/>
      <c r="F739" s="19"/>
      <c r="G739" s="19"/>
      <c r="H739" s="19"/>
      <c r="I739" s="19"/>
      <c r="J739" s="85"/>
      <c r="K739" s="19"/>
      <c r="L739" s="19"/>
      <c r="M739" s="19"/>
      <c r="N739" s="19"/>
      <c r="O739" s="19"/>
      <c r="P739" s="19"/>
      <c r="Q739" s="19"/>
      <c r="R739" s="19"/>
      <c r="S739" s="19"/>
      <c r="T739" s="19"/>
      <c r="U739" s="19"/>
      <c r="V739" s="19"/>
      <c r="W739" s="19"/>
      <c r="X739" s="19"/>
      <c r="Y739" s="19"/>
      <c r="Z739" s="19"/>
      <c r="AA739" s="19"/>
      <c r="AB739" s="19"/>
    </row>
    <row r="740" spans="1:28" ht="15.75" customHeight="1">
      <c r="A740" s="19"/>
      <c r="B740" s="19"/>
      <c r="C740" s="19"/>
      <c r="D740" s="19"/>
      <c r="E740" s="19"/>
      <c r="F740" s="19"/>
      <c r="G740" s="19"/>
      <c r="H740" s="19"/>
      <c r="I740" s="19"/>
      <c r="J740" s="85"/>
      <c r="K740" s="19"/>
      <c r="L740" s="19"/>
      <c r="M740" s="19"/>
      <c r="N740" s="19"/>
      <c r="O740" s="19"/>
      <c r="P740" s="19"/>
      <c r="Q740" s="19"/>
      <c r="R740" s="19"/>
      <c r="S740" s="19"/>
      <c r="T740" s="19"/>
      <c r="U740" s="19"/>
      <c r="V740" s="19"/>
      <c r="W740" s="19"/>
      <c r="X740" s="19"/>
      <c r="Y740" s="19"/>
      <c r="Z740" s="19"/>
      <c r="AA740" s="19"/>
      <c r="AB740" s="19"/>
    </row>
    <row r="741" spans="1:28" ht="15.75" customHeight="1">
      <c r="A741" s="19"/>
      <c r="B741" s="19"/>
      <c r="C741" s="19"/>
      <c r="D741" s="19"/>
      <c r="E741" s="19"/>
      <c r="F741" s="19"/>
      <c r="G741" s="19"/>
      <c r="H741" s="19"/>
      <c r="I741" s="19"/>
      <c r="J741" s="85"/>
      <c r="K741" s="19"/>
      <c r="L741" s="19"/>
      <c r="M741" s="19"/>
      <c r="N741" s="19"/>
      <c r="O741" s="19"/>
      <c r="P741" s="19"/>
      <c r="Q741" s="19"/>
      <c r="R741" s="19"/>
      <c r="S741" s="19"/>
      <c r="T741" s="19"/>
      <c r="U741" s="19"/>
      <c r="V741" s="19"/>
      <c r="W741" s="19"/>
      <c r="X741" s="19"/>
      <c r="Y741" s="19"/>
      <c r="Z741" s="19"/>
      <c r="AA741" s="19"/>
      <c r="AB741" s="19"/>
    </row>
    <row r="742" spans="1:28" ht="15.75" customHeight="1">
      <c r="A742" s="19"/>
      <c r="B742" s="19"/>
      <c r="C742" s="19"/>
      <c r="D742" s="19"/>
      <c r="E742" s="19"/>
      <c r="F742" s="19"/>
      <c r="G742" s="19"/>
      <c r="H742" s="19"/>
      <c r="I742" s="19"/>
      <c r="J742" s="85"/>
      <c r="K742" s="19"/>
      <c r="L742" s="19"/>
      <c r="M742" s="19"/>
      <c r="N742" s="19"/>
      <c r="O742" s="19"/>
      <c r="P742" s="19"/>
      <c r="Q742" s="19"/>
      <c r="R742" s="19"/>
      <c r="S742" s="19"/>
      <c r="T742" s="19"/>
      <c r="U742" s="19"/>
      <c r="V742" s="19"/>
      <c r="W742" s="19"/>
      <c r="X742" s="19"/>
      <c r="Y742" s="19"/>
      <c r="Z742" s="19"/>
      <c r="AA742" s="19"/>
      <c r="AB742" s="19"/>
    </row>
    <row r="743" spans="1:28" ht="15.75" customHeight="1">
      <c r="A743" s="19"/>
      <c r="B743" s="19"/>
      <c r="C743" s="19"/>
      <c r="D743" s="19"/>
      <c r="E743" s="19"/>
      <c r="F743" s="19"/>
      <c r="G743" s="19"/>
      <c r="H743" s="19"/>
      <c r="I743" s="19"/>
      <c r="J743" s="85"/>
      <c r="K743" s="19"/>
      <c r="L743" s="19"/>
      <c r="M743" s="19"/>
      <c r="N743" s="19"/>
      <c r="O743" s="19"/>
      <c r="P743" s="19"/>
      <c r="Q743" s="19"/>
      <c r="R743" s="19"/>
      <c r="S743" s="19"/>
      <c r="T743" s="19"/>
      <c r="U743" s="19"/>
      <c r="V743" s="19"/>
      <c r="W743" s="19"/>
      <c r="X743" s="19"/>
      <c r="Y743" s="19"/>
      <c r="Z743" s="19"/>
      <c r="AA743" s="19"/>
      <c r="AB743" s="19"/>
    </row>
    <row r="744" spans="1:28" ht="15.75" customHeight="1">
      <c r="A744" s="19"/>
      <c r="B744" s="19"/>
      <c r="C744" s="19"/>
      <c r="D744" s="19"/>
      <c r="E744" s="19"/>
      <c r="F744" s="19"/>
      <c r="G744" s="19"/>
      <c r="H744" s="19"/>
      <c r="I744" s="19"/>
      <c r="J744" s="85"/>
      <c r="K744" s="19"/>
      <c r="L744" s="19"/>
      <c r="M744" s="19"/>
      <c r="N744" s="19"/>
      <c r="O744" s="19"/>
      <c r="P744" s="19"/>
      <c r="Q744" s="19"/>
      <c r="R744" s="19"/>
      <c r="S744" s="19"/>
      <c r="T744" s="19"/>
      <c r="U744" s="19"/>
      <c r="V744" s="19"/>
      <c r="W744" s="19"/>
      <c r="X744" s="19"/>
      <c r="Y744" s="19"/>
      <c r="Z744" s="19"/>
      <c r="AA744" s="19"/>
      <c r="AB744" s="19"/>
    </row>
    <row r="745" spans="1:28" ht="15.75" customHeight="1">
      <c r="A745" s="19"/>
      <c r="B745" s="19"/>
      <c r="C745" s="19"/>
      <c r="D745" s="19"/>
      <c r="E745" s="19"/>
      <c r="F745" s="19"/>
      <c r="G745" s="19"/>
      <c r="H745" s="19"/>
      <c r="I745" s="19"/>
      <c r="J745" s="85"/>
      <c r="K745" s="19"/>
      <c r="L745" s="19"/>
      <c r="M745" s="19"/>
      <c r="N745" s="19"/>
      <c r="O745" s="19"/>
      <c r="P745" s="19"/>
      <c r="Q745" s="19"/>
      <c r="R745" s="19"/>
      <c r="S745" s="19"/>
      <c r="T745" s="19"/>
      <c r="U745" s="19"/>
      <c r="V745" s="19"/>
      <c r="W745" s="19"/>
      <c r="X745" s="19"/>
      <c r="Y745" s="19"/>
      <c r="Z745" s="19"/>
      <c r="AA745" s="19"/>
      <c r="AB745" s="19"/>
    </row>
    <row r="746" spans="1:28" ht="15.75" customHeight="1">
      <c r="A746" s="19"/>
      <c r="B746" s="19"/>
      <c r="C746" s="19"/>
      <c r="D746" s="19"/>
      <c r="E746" s="19"/>
      <c r="F746" s="19"/>
      <c r="G746" s="19"/>
      <c r="H746" s="19"/>
      <c r="I746" s="19"/>
      <c r="J746" s="85"/>
      <c r="K746" s="19"/>
      <c r="L746" s="19"/>
      <c r="M746" s="19"/>
      <c r="N746" s="19"/>
      <c r="O746" s="19"/>
      <c r="P746" s="19"/>
      <c r="Q746" s="19"/>
      <c r="R746" s="19"/>
      <c r="S746" s="19"/>
      <c r="T746" s="19"/>
      <c r="U746" s="19"/>
      <c r="V746" s="19"/>
      <c r="W746" s="19"/>
      <c r="X746" s="19"/>
      <c r="Y746" s="19"/>
      <c r="Z746" s="19"/>
      <c r="AA746" s="19"/>
      <c r="AB746" s="19"/>
    </row>
    <row r="747" spans="1:28" ht="15.75" customHeight="1">
      <c r="A747" s="19"/>
      <c r="B747" s="19"/>
      <c r="C747" s="19"/>
      <c r="D747" s="19"/>
      <c r="E747" s="19"/>
      <c r="F747" s="19"/>
      <c r="G747" s="19"/>
      <c r="H747" s="19"/>
      <c r="I747" s="19"/>
      <c r="J747" s="85"/>
      <c r="K747" s="19"/>
      <c r="L747" s="19"/>
      <c r="M747" s="19"/>
      <c r="N747" s="19"/>
      <c r="O747" s="19"/>
      <c r="P747" s="19"/>
      <c r="Q747" s="19"/>
      <c r="R747" s="19"/>
      <c r="S747" s="19"/>
      <c r="T747" s="19"/>
      <c r="U747" s="19"/>
      <c r="V747" s="19"/>
      <c r="W747" s="19"/>
      <c r="X747" s="19"/>
      <c r="Y747" s="19"/>
      <c r="Z747" s="19"/>
      <c r="AA747" s="19"/>
      <c r="AB747" s="19"/>
    </row>
    <row r="748" spans="1:28" ht="15.75" customHeight="1">
      <c r="A748" s="19"/>
      <c r="B748" s="19"/>
      <c r="C748" s="19"/>
      <c r="D748" s="19"/>
      <c r="E748" s="19"/>
      <c r="F748" s="19"/>
      <c r="G748" s="19"/>
      <c r="H748" s="19"/>
      <c r="I748" s="19"/>
      <c r="J748" s="85"/>
      <c r="K748" s="19"/>
      <c r="L748" s="19"/>
      <c r="M748" s="19"/>
      <c r="N748" s="19"/>
      <c r="O748" s="19"/>
      <c r="P748" s="19"/>
      <c r="Q748" s="19"/>
      <c r="R748" s="19"/>
      <c r="S748" s="19"/>
      <c r="T748" s="19"/>
      <c r="U748" s="19"/>
      <c r="V748" s="19"/>
      <c r="W748" s="19"/>
      <c r="X748" s="19"/>
      <c r="Y748" s="19"/>
      <c r="Z748" s="19"/>
      <c r="AA748" s="19"/>
      <c r="AB748" s="19"/>
    </row>
    <row r="749" spans="1:28" ht="15.75" customHeight="1">
      <c r="A749" s="19"/>
      <c r="B749" s="19"/>
      <c r="C749" s="19"/>
      <c r="D749" s="19"/>
      <c r="E749" s="19"/>
      <c r="F749" s="19"/>
      <c r="G749" s="19"/>
      <c r="H749" s="19"/>
      <c r="I749" s="19"/>
      <c r="J749" s="85"/>
      <c r="K749" s="19"/>
      <c r="L749" s="19"/>
      <c r="M749" s="19"/>
      <c r="N749" s="19"/>
      <c r="O749" s="19"/>
      <c r="P749" s="19"/>
      <c r="Q749" s="19"/>
      <c r="R749" s="19"/>
      <c r="S749" s="19"/>
      <c r="T749" s="19"/>
      <c r="U749" s="19"/>
      <c r="V749" s="19"/>
      <c r="W749" s="19"/>
      <c r="X749" s="19"/>
      <c r="Y749" s="19"/>
      <c r="Z749" s="19"/>
      <c r="AA749" s="19"/>
      <c r="AB749" s="19"/>
    </row>
    <row r="750" spans="1:28" ht="15.75" customHeight="1">
      <c r="A750" s="19"/>
      <c r="B750" s="19"/>
      <c r="C750" s="19"/>
      <c r="D750" s="19"/>
      <c r="E750" s="19"/>
      <c r="F750" s="19"/>
      <c r="G750" s="19"/>
      <c r="H750" s="19"/>
      <c r="I750" s="19"/>
      <c r="J750" s="85"/>
      <c r="K750" s="19"/>
      <c r="L750" s="19"/>
      <c r="M750" s="19"/>
      <c r="N750" s="19"/>
      <c r="O750" s="19"/>
      <c r="P750" s="19"/>
      <c r="Q750" s="19"/>
      <c r="R750" s="19"/>
      <c r="S750" s="19"/>
      <c r="T750" s="19"/>
      <c r="U750" s="19"/>
      <c r="V750" s="19"/>
      <c r="W750" s="19"/>
      <c r="X750" s="19"/>
      <c r="Y750" s="19"/>
      <c r="Z750" s="19"/>
      <c r="AA750" s="19"/>
      <c r="AB750" s="19"/>
    </row>
    <row r="751" spans="1:28" ht="15.75" customHeight="1">
      <c r="A751" s="19"/>
      <c r="B751" s="19"/>
      <c r="C751" s="19"/>
      <c r="D751" s="19"/>
      <c r="E751" s="19"/>
      <c r="F751" s="19"/>
      <c r="G751" s="19"/>
      <c r="H751" s="19"/>
      <c r="I751" s="19"/>
      <c r="J751" s="85"/>
      <c r="K751" s="19"/>
      <c r="L751" s="19"/>
      <c r="M751" s="19"/>
      <c r="N751" s="19"/>
      <c r="O751" s="19"/>
      <c r="P751" s="19"/>
      <c r="Q751" s="19"/>
      <c r="R751" s="19"/>
      <c r="S751" s="19"/>
      <c r="T751" s="19"/>
      <c r="U751" s="19"/>
      <c r="V751" s="19"/>
      <c r="W751" s="19"/>
      <c r="X751" s="19"/>
      <c r="Y751" s="19"/>
      <c r="Z751" s="19"/>
      <c r="AA751" s="19"/>
      <c r="AB751" s="19"/>
    </row>
    <row r="752" spans="1:28" ht="15.75" customHeight="1">
      <c r="A752" s="19"/>
      <c r="B752" s="19"/>
      <c r="C752" s="19"/>
      <c r="D752" s="19"/>
      <c r="E752" s="19"/>
      <c r="F752" s="19"/>
      <c r="G752" s="19"/>
      <c r="H752" s="19"/>
      <c r="I752" s="19"/>
      <c r="J752" s="85"/>
      <c r="K752" s="19"/>
      <c r="L752" s="19"/>
      <c r="M752" s="19"/>
      <c r="N752" s="19"/>
      <c r="O752" s="19"/>
      <c r="P752" s="19"/>
      <c r="Q752" s="19"/>
      <c r="R752" s="19"/>
      <c r="S752" s="19"/>
      <c r="T752" s="19"/>
      <c r="U752" s="19"/>
      <c r="V752" s="19"/>
      <c r="W752" s="19"/>
      <c r="X752" s="19"/>
      <c r="Y752" s="19"/>
      <c r="Z752" s="19"/>
      <c r="AA752" s="19"/>
      <c r="AB752" s="19"/>
    </row>
    <row r="753" spans="1:28" ht="15.75" customHeight="1">
      <c r="A753" s="19"/>
      <c r="B753" s="19"/>
      <c r="C753" s="19"/>
      <c r="D753" s="19"/>
      <c r="E753" s="19"/>
      <c r="F753" s="19"/>
      <c r="G753" s="19"/>
      <c r="H753" s="19"/>
      <c r="I753" s="19"/>
      <c r="J753" s="85"/>
      <c r="K753" s="19"/>
      <c r="L753" s="19"/>
      <c r="M753" s="19"/>
      <c r="N753" s="19"/>
      <c r="O753" s="19"/>
      <c r="P753" s="19"/>
      <c r="Q753" s="19"/>
      <c r="R753" s="19"/>
      <c r="S753" s="19"/>
      <c r="T753" s="19"/>
      <c r="U753" s="19"/>
      <c r="V753" s="19"/>
      <c r="W753" s="19"/>
      <c r="X753" s="19"/>
      <c r="Y753" s="19"/>
      <c r="Z753" s="19"/>
      <c r="AA753" s="19"/>
      <c r="AB753" s="19"/>
    </row>
    <row r="754" spans="1:28" ht="15.75" customHeight="1">
      <c r="A754" s="19"/>
      <c r="B754" s="19"/>
      <c r="C754" s="19"/>
      <c r="D754" s="19"/>
      <c r="E754" s="19"/>
      <c r="F754" s="19"/>
      <c r="G754" s="19"/>
      <c r="H754" s="19"/>
      <c r="I754" s="19"/>
      <c r="J754" s="85"/>
      <c r="K754" s="19"/>
      <c r="L754" s="19"/>
      <c r="M754" s="19"/>
      <c r="N754" s="19"/>
      <c r="O754" s="19"/>
      <c r="P754" s="19"/>
      <c r="Q754" s="19"/>
      <c r="R754" s="19"/>
      <c r="S754" s="19"/>
      <c r="T754" s="19"/>
      <c r="U754" s="19"/>
      <c r="V754" s="19"/>
      <c r="W754" s="19"/>
      <c r="X754" s="19"/>
      <c r="Y754" s="19"/>
      <c r="Z754" s="19"/>
      <c r="AA754" s="19"/>
      <c r="AB754" s="19"/>
    </row>
    <row r="755" spans="1:28" ht="15.75" customHeight="1">
      <c r="A755" s="19"/>
      <c r="B755" s="19"/>
      <c r="C755" s="19"/>
      <c r="D755" s="19"/>
      <c r="E755" s="19"/>
      <c r="F755" s="19"/>
      <c r="G755" s="19"/>
      <c r="H755" s="19"/>
      <c r="I755" s="19"/>
      <c r="J755" s="85"/>
      <c r="K755" s="19"/>
      <c r="L755" s="19"/>
      <c r="M755" s="19"/>
      <c r="N755" s="19"/>
      <c r="O755" s="19"/>
      <c r="P755" s="19"/>
      <c r="Q755" s="19"/>
      <c r="R755" s="19"/>
      <c r="S755" s="19"/>
      <c r="T755" s="19"/>
      <c r="U755" s="19"/>
      <c r="V755" s="19"/>
      <c r="W755" s="19"/>
      <c r="X755" s="19"/>
      <c r="Y755" s="19"/>
      <c r="Z755" s="19"/>
      <c r="AA755" s="19"/>
      <c r="AB755" s="19"/>
    </row>
    <row r="756" spans="1:28" ht="15.75" customHeight="1">
      <c r="A756" s="19"/>
      <c r="B756" s="19"/>
      <c r="C756" s="19"/>
      <c r="D756" s="19"/>
      <c r="E756" s="19"/>
      <c r="F756" s="19"/>
      <c r="G756" s="19"/>
      <c r="H756" s="19"/>
      <c r="I756" s="19"/>
      <c r="J756" s="85"/>
      <c r="K756" s="19"/>
      <c r="L756" s="19"/>
      <c r="M756" s="19"/>
      <c r="N756" s="19"/>
      <c r="O756" s="19"/>
      <c r="P756" s="19"/>
      <c r="Q756" s="19"/>
      <c r="R756" s="19"/>
      <c r="S756" s="19"/>
      <c r="T756" s="19"/>
      <c r="U756" s="19"/>
      <c r="V756" s="19"/>
      <c r="W756" s="19"/>
      <c r="X756" s="19"/>
      <c r="Y756" s="19"/>
      <c r="Z756" s="19"/>
      <c r="AA756" s="19"/>
      <c r="AB756" s="19"/>
    </row>
    <row r="757" spans="1:28" ht="15.75" customHeight="1">
      <c r="A757" s="19"/>
      <c r="B757" s="19"/>
      <c r="C757" s="19"/>
      <c r="D757" s="19"/>
      <c r="E757" s="19"/>
      <c r="F757" s="19"/>
      <c r="G757" s="19"/>
      <c r="H757" s="19"/>
      <c r="I757" s="19"/>
      <c r="J757" s="85"/>
      <c r="K757" s="19"/>
      <c r="L757" s="19"/>
      <c r="M757" s="19"/>
      <c r="N757" s="19"/>
      <c r="O757" s="19"/>
      <c r="P757" s="19"/>
      <c r="Q757" s="19"/>
      <c r="R757" s="19"/>
      <c r="S757" s="19"/>
      <c r="T757" s="19"/>
      <c r="U757" s="19"/>
      <c r="V757" s="19"/>
      <c r="W757" s="19"/>
      <c r="X757" s="19"/>
      <c r="Y757" s="19"/>
      <c r="Z757" s="19"/>
      <c r="AA757" s="19"/>
      <c r="AB757" s="19"/>
    </row>
    <row r="758" spans="1:28" ht="15.75" customHeight="1">
      <c r="A758" s="19"/>
      <c r="B758" s="19"/>
      <c r="C758" s="19"/>
      <c r="D758" s="19"/>
      <c r="E758" s="19"/>
      <c r="F758" s="19"/>
      <c r="G758" s="19"/>
      <c r="H758" s="19"/>
      <c r="I758" s="19"/>
      <c r="J758" s="85"/>
      <c r="K758" s="19"/>
      <c r="L758" s="19"/>
      <c r="M758" s="19"/>
      <c r="N758" s="19"/>
      <c r="O758" s="19"/>
      <c r="P758" s="19"/>
      <c r="Q758" s="19"/>
      <c r="R758" s="19"/>
      <c r="S758" s="19"/>
      <c r="T758" s="19"/>
      <c r="U758" s="19"/>
      <c r="V758" s="19"/>
      <c r="W758" s="19"/>
      <c r="X758" s="19"/>
      <c r="Y758" s="19"/>
      <c r="Z758" s="19"/>
      <c r="AA758" s="19"/>
      <c r="AB758" s="19"/>
    </row>
    <row r="759" spans="1:28" ht="15.75" customHeight="1">
      <c r="A759" s="19"/>
      <c r="B759" s="19"/>
      <c r="C759" s="19"/>
      <c r="D759" s="19"/>
      <c r="E759" s="19"/>
      <c r="F759" s="19"/>
      <c r="G759" s="19"/>
      <c r="H759" s="19"/>
      <c r="I759" s="19"/>
      <c r="J759" s="85"/>
      <c r="K759" s="19"/>
      <c r="L759" s="19"/>
      <c r="M759" s="19"/>
      <c r="N759" s="19"/>
      <c r="O759" s="19"/>
      <c r="P759" s="19"/>
      <c r="Q759" s="19"/>
      <c r="R759" s="19"/>
      <c r="S759" s="19"/>
      <c r="T759" s="19"/>
      <c r="U759" s="19"/>
      <c r="V759" s="19"/>
      <c r="W759" s="19"/>
      <c r="X759" s="19"/>
      <c r="Y759" s="19"/>
      <c r="Z759" s="19"/>
      <c r="AA759" s="19"/>
      <c r="AB759" s="19"/>
    </row>
    <row r="760" spans="1:28" ht="15.75" customHeight="1">
      <c r="A760" s="19"/>
      <c r="B760" s="19"/>
      <c r="C760" s="19"/>
      <c r="D760" s="19"/>
      <c r="E760" s="19"/>
      <c r="F760" s="19"/>
      <c r="G760" s="19"/>
      <c r="H760" s="19"/>
      <c r="I760" s="19"/>
      <c r="J760" s="85"/>
      <c r="K760" s="19"/>
      <c r="L760" s="19"/>
      <c r="M760" s="19"/>
      <c r="N760" s="19"/>
      <c r="O760" s="19"/>
      <c r="P760" s="19"/>
      <c r="Q760" s="19"/>
      <c r="R760" s="19"/>
      <c r="S760" s="19"/>
      <c r="T760" s="19"/>
      <c r="U760" s="19"/>
      <c r="V760" s="19"/>
      <c r="W760" s="19"/>
      <c r="X760" s="19"/>
      <c r="Y760" s="19"/>
      <c r="Z760" s="19"/>
      <c r="AA760" s="19"/>
      <c r="AB760" s="19"/>
    </row>
    <row r="761" spans="1:28" ht="15.75" customHeight="1">
      <c r="A761" s="19"/>
      <c r="B761" s="19"/>
      <c r="C761" s="19"/>
      <c r="D761" s="19"/>
      <c r="E761" s="19"/>
      <c r="F761" s="19"/>
      <c r="G761" s="19"/>
      <c r="H761" s="19"/>
      <c r="I761" s="19"/>
      <c r="J761" s="85"/>
      <c r="K761" s="19"/>
      <c r="L761" s="19"/>
      <c r="M761" s="19"/>
      <c r="N761" s="19"/>
      <c r="O761" s="19"/>
      <c r="P761" s="19"/>
      <c r="Q761" s="19"/>
      <c r="R761" s="19"/>
      <c r="S761" s="19"/>
      <c r="T761" s="19"/>
      <c r="U761" s="19"/>
      <c r="V761" s="19"/>
      <c r="W761" s="19"/>
      <c r="X761" s="19"/>
      <c r="Y761" s="19"/>
      <c r="Z761" s="19"/>
      <c r="AA761" s="19"/>
      <c r="AB761" s="19"/>
    </row>
    <row r="762" spans="1:28" ht="15.75" customHeight="1">
      <c r="A762" s="19"/>
      <c r="B762" s="19"/>
      <c r="C762" s="19"/>
      <c r="D762" s="19"/>
      <c r="E762" s="19"/>
      <c r="F762" s="19"/>
      <c r="G762" s="19"/>
      <c r="H762" s="19"/>
      <c r="I762" s="19"/>
      <c r="J762" s="85"/>
      <c r="K762" s="19"/>
      <c r="L762" s="19"/>
      <c r="M762" s="19"/>
      <c r="N762" s="19"/>
      <c r="O762" s="19"/>
      <c r="P762" s="19"/>
      <c r="Q762" s="19"/>
      <c r="R762" s="19"/>
      <c r="S762" s="19"/>
      <c r="T762" s="19"/>
      <c r="U762" s="19"/>
      <c r="V762" s="19"/>
      <c r="W762" s="19"/>
      <c r="X762" s="19"/>
      <c r="Y762" s="19"/>
      <c r="Z762" s="19"/>
      <c r="AA762" s="19"/>
      <c r="AB762" s="19"/>
    </row>
    <row r="763" spans="1:28" ht="15.75" customHeight="1">
      <c r="A763" s="19"/>
      <c r="B763" s="19"/>
      <c r="C763" s="19"/>
      <c r="D763" s="19"/>
      <c r="E763" s="19"/>
      <c r="F763" s="19"/>
      <c r="G763" s="19"/>
      <c r="H763" s="19"/>
      <c r="I763" s="19"/>
      <c r="J763" s="85"/>
      <c r="K763" s="19"/>
      <c r="L763" s="19"/>
      <c r="M763" s="19"/>
      <c r="N763" s="19"/>
      <c r="O763" s="19"/>
      <c r="P763" s="19"/>
      <c r="Q763" s="19"/>
      <c r="R763" s="19"/>
      <c r="S763" s="19"/>
      <c r="T763" s="19"/>
      <c r="U763" s="19"/>
      <c r="V763" s="19"/>
      <c r="W763" s="19"/>
      <c r="X763" s="19"/>
      <c r="Y763" s="19"/>
      <c r="Z763" s="19"/>
      <c r="AA763" s="19"/>
      <c r="AB763" s="19"/>
    </row>
    <row r="764" spans="1:28" ht="15.75" customHeight="1">
      <c r="A764" s="19"/>
      <c r="B764" s="19"/>
      <c r="C764" s="19"/>
      <c r="D764" s="19"/>
      <c r="E764" s="19"/>
      <c r="F764" s="19"/>
      <c r="G764" s="19"/>
      <c r="H764" s="19"/>
      <c r="I764" s="19"/>
      <c r="J764" s="85"/>
      <c r="K764" s="19"/>
      <c r="L764" s="19"/>
      <c r="M764" s="19"/>
      <c r="N764" s="19"/>
      <c r="O764" s="19"/>
      <c r="P764" s="19"/>
      <c r="Q764" s="19"/>
      <c r="R764" s="19"/>
      <c r="S764" s="19"/>
      <c r="T764" s="19"/>
      <c r="U764" s="19"/>
      <c r="V764" s="19"/>
      <c r="W764" s="19"/>
      <c r="X764" s="19"/>
      <c r="Y764" s="19"/>
      <c r="Z764" s="19"/>
      <c r="AA764" s="19"/>
      <c r="AB764" s="19"/>
    </row>
    <row r="765" spans="1:28" ht="15.75" customHeight="1">
      <c r="A765" s="19"/>
      <c r="B765" s="19"/>
      <c r="C765" s="19"/>
      <c r="D765" s="19"/>
      <c r="E765" s="19"/>
      <c r="F765" s="19"/>
      <c r="G765" s="19"/>
      <c r="H765" s="19"/>
      <c r="I765" s="19"/>
      <c r="J765" s="85"/>
      <c r="K765" s="19"/>
      <c r="L765" s="19"/>
      <c r="M765" s="19"/>
      <c r="N765" s="19"/>
      <c r="O765" s="19"/>
      <c r="P765" s="19"/>
      <c r="Q765" s="19"/>
      <c r="R765" s="19"/>
      <c r="S765" s="19"/>
      <c r="T765" s="19"/>
      <c r="U765" s="19"/>
      <c r="V765" s="19"/>
      <c r="W765" s="19"/>
      <c r="X765" s="19"/>
      <c r="Y765" s="19"/>
      <c r="Z765" s="19"/>
      <c r="AA765" s="19"/>
      <c r="AB765" s="19"/>
    </row>
    <row r="766" spans="1:28" ht="15.75" customHeight="1">
      <c r="A766" s="19"/>
      <c r="B766" s="19"/>
      <c r="C766" s="19"/>
      <c r="D766" s="19"/>
      <c r="E766" s="19"/>
      <c r="F766" s="19"/>
      <c r="G766" s="19"/>
      <c r="H766" s="19"/>
      <c r="I766" s="19"/>
      <c r="J766" s="85"/>
      <c r="K766" s="19"/>
      <c r="L766" s="19"/>
      <c r="M766" s="19"/>
      <c r="N766" s="19"/>
      <c r="O766" s="19"/>
      <c r="P766" s="19"/>
      <c r="Q766" s="19"/>
      <c r="R766" s="19"/>
      <c r="S766" s="19"/>
      <c r="T766" s="19"/>
      <c r="U766" s="19"/>
      <c r="V766" s="19"/>
      <c r="W766" s="19"/>
      <c r="X766" s="19"/>
      <c r="Y766" s="19"/>
      <c r="Z766" s="19"/>
      <c r="AA766" s="19"/>
      <c r="AB766" s="19"/>
    </row>
    <row r="767" spans="1:28" ht="15.75" customHeight="1">
      <c r="A767" s="19"/>
      <c r="B767" s="19"/>
      <c r="C767" s="19"/>
      <c r="D767" s="19"/>
      <c r="E767" s="19"/>
      <c r="F767" s="19"/>
      <c r="G767" s="19"/>
      <c r="H767" s="19"/>
      <c r="I767" s="19"/>
      <c r="J767" s="85"/>
      <c r="K767" s="19"/>
      <c r="L767" s="19"/>
      <c r="M767" s="19"/>
      <c r="N767" s="19"/>
      <c r="O767" s="19"/>
      <c r="P767" s="19"/>
      <c r="Q767" s="19"/>
      <c r="R767" s="19"/>
      <c r="S767" s="19"/>
      <c r="T767" s="19"/>
      <c r="U767" s="19"/>
      <c r="V767" s="19"/>
      <c r="W767" s="19"/>
      <c r="X767" s="19"/>
      <c r="Y767" s="19"/>
      <c r="Z767" s="19"/>
      <c r="AA767" s="19"/>
      <c r="AB767" s="19"/>
    </row>
    <row r="768" spans="1:28" ht="15.75" customHeight="1">
      <c r="A768" s="19"/>
      <c r="B768" s="19"/>
      <c r="C768" s="19"/>
      <c r="D768" s="19"/>
      <c r="E768" s="19"/>
      <c r="F768" s="19"/>
      <c r="G768" s="19"/>
      <c r="H768" s="19"/>
      <c r="I768" s="19"/>
      <c r="J768" s="85"/>
      <c r="K768" s="19"/>
      <c r="L768" s="19"/>
      <c r="M768" s="19"/>
      <c r="N768" s="19"/>
      <c r="O768" s="19"/>
      <c r="P768" s="19"/>
      <c r="Q768" s="19"/>
      <c r="R768" s="19"/>
      <c r="S768" s="19"/>
      <c r="T768" s="19"/>
      <c r="U768" s="19"/>
      <c r="V768" s="19"/>
      <c r="W768" s="19"/>
      <c r="X768" s="19"/>
      <c r="Y768" s="19"/>
      <c r="Z768" s="19"/>
      <c r="AA768" s="19"/>
      <c r="AB768" s="19"/>
    </row>
    <row r="769" spans="1:28" ht="15.75" customHeight="1">
      <c r="A769" s="19"/>
      <c r="B769" s="19"/>
      <c r="C769" s="19"/>
      <c r="D769" s="19"/>
      <c r="E769" s="19"/>
      <c r="F769" s="19"/>
      <c r="G769" s="19"/>
      <c r="H769" s="19"/>
      <c r="I769" s="19"/>
      <c r="J769" s="85"/>
      <c r="K769" s="19"/>
      <c r="L769" s="19"/>
      <c r="M769" s="19"/>
      <c r="N769" s="19"/>
      <c r="O769" s="19"/>
      <c r="P769" s="19"/>
      <c r="Q769" s="19"/>
      <c r="R769" s="19"/>
      <c r="S769" s="19"/>
      <c r="T769" s="19"/>
      <c r="U769" s="19"/>
      <c r="V769" s="19"/>
      <c r="W769" s="19"/>
      <c r="X769" s="19"/>
      <c r="Y769" s="19"/>
      <c r="Z769" s="19"/>
      <c r="AA769" s="19"/>
      <c r="AB769" s="19"/>
    </row>
    <row r="770" spans="1:28" ht="15.75" customHeight="1">
      <c r="A770" s="19"/>
      <c r="B770" s="19"/>
      <c r="C770" s="19"/>
      <c r="D770" s="19"/>
      <c r="E770" s="19"/>
      <c r="F770" s="19"/>
      <c r="G770" s="19"/>
      <c r="H770" s="19"/>
      <c r="I770" s="19"/>
      <c r="J770" s="85"/>
      <c r="K770" s="19"/>
      <c r="L770" s="19"/>
      <c r="M770" s="19"/>
      <c r="N770" s="19"/>
      <c r="O770" s="19"/>
      <c r="P770" s="19"/>
      <c r="Q770" s="19"/>
      <c r="R770" s="19"/>
      <c r="S770" s="19"/>
      <c r="T770" s="19"/>
      <c r="U770" s="19"/>
      <c r="V770" s="19"/>
      <c r="W770" s="19"/>
      <c r="X770" s="19"/>
      <c r="Y770" s="19"/>
      <c r="Z770" s="19"/>
      <c r="AA770" s="19"/>
      <c r="AB770" s="19"/>
    </row>
    <row r="771" spans="1:28" ht="15.75" customHeight="1">
      <c r="A771" s="19"/>
      <c r="B771" s="19"/>
      <c r="C771" s="19"/>
      <c r="D771" s="19"/>
      <c r="E771" s="19"/>
      <c r="F771" s="19"/>
      <c r="G771" s="19"/>
      <c r="H771" s="19"/>
      <c r="I771" s="19"/>
      <c r="J771" s="85"/>
      <c r="K771" s="19"/>
      <c r="L771" s="19"/>
      <c r="M771" s="19"/>
      <c r="N771" s="19"/>
      <c r="O771" s="19"/>
      <c r="P771" s="19"/>
      <c r="Q771" s="19"/>
      <c r="R771" s="19"/>
      <c r="S771" s="19"/>
      <c r="T771" s="19"/>
      <c r="U771" s="19"/>
      <c r="V771" s="19"/>
      <c r="W771" s="19"/>
      <c r="X771" s="19"/>
      <c r="Y771" s="19"/>
      <c r="Z771" s="19"/>
      <c r="AA771" s="19"/>
      <c r="AB771" s="19"/>
    </row>
    <row r="772" spans="1:28" ht="15.75" customHeight="1">
      <c r="A772" s="19"/>
      <c r="B772" s="19"/>
      <c r="C772" s="19"/>
      <c r="D772" s="19"/>
      <c r="E772" s="19"/>
      <c r="F772" s="19"/>
      <c r="G772" s="19"/>
      <c r="H772" s="19"/>
      <c r="I772" s="19"/>
      <c r="J772" s="85"/>
      <c r="K772" s="19"/>
      <c r="L772" s="19"/>
      <c r="M772" s="19"/>
      <c r="N772" s="19"/>
      <c r="O772" s="19"/>
      <c r="P772" s="19"/>
      <c r="Q772" s="19"/>
      <c r="R772" s="19"/>
      <c r="S772" s="19"/>
      <c r="T772" s="19"/>
      <c r="U772" s="19"/>
      <c r="V772" s="19"/>
      <c r="W772" s="19"/>
      <c r="X772" s="19"/>
      <c r="Y772" s="19"/>
      <c r="Z772" s="19"/>
      <c r="AA772" s="19"/>
      <c r="AB772" s="19"/>
    </row>
    <row r="773" spans="1:28" ht="15.75" customHeight="1">
      <c r="A773" s="19"/>
      <c r="B773" s="19"/>
      <c r="C773" s="19"/>
      <c r="D773" s="19"/>
      <c r="E773" s="19"/>
      <c r="F773" s="19"/>
      <c r="G773" s="19"/>
      <c r="H773" s="19"/>
      <c r="I773" s="19"/>
      <c r="J773" s="85"/>
      <c r="K773" s="19"/>
      <c r="L773" s="19"/>
      <c r="M773" s="19"/>
      <c r="N773" s="19"/>
      <c r="O773" s="19"/>
      <c r="P773" s="19"/>
      <c r="Q773" s="19"/>
      <c r="R773" s="19"/>
      <c r="S773" s="19"/>
      <c r="T773" s="19"/>
      <c r="U773" s="19"/>
      <c r="V773" s="19"/>
      <c r="W773" s="19"/>
      <c r="X773" s="19"/>
      <c r="Y773" s="19"/>
      <c r="Z773" s="19"/>
      <c r="AA773" s="19"/>
      <c r="AB773" s="19"/>
    </row>
    <row r="774" spans="1:28" ht="15.75" customHeight="1">
      <c r="A774" s="19"/>
      <c r="B774" s="19"/>
      <c r="C774" s="19"/>
      <c r="D774" s="19"/>
      <c r="E774" s="19"/>
      <c r="F774" s="19"/>
      <c r="G774" s="19"/>
      <c r="H774" s="19"/>
      <c r="I774" s="19"/>
      <c r="J774" s="85"/>
      <c r="K774" s="19"/>
      <c r="L774" s="19"/>
      <c r="M774" s="19"/>
      <c r="N774" s="19"/>
      <c r="O774" s="19"/>
      <c r="P774" s="19"/>
      <c r="Q774" s="19"/>
      <c r="R774" s="19"/>
      <c r="S774" s="19"/>
      <c r="T774" s="19"/>
      <c r="U774" s="19"/>
      <c r="V774" s="19"/>
      <c r="W774" s="19"/>
      <c r="X774" s="19"/>
      <c r="Y774" s="19"/>
      <c r="Z774" s="19"/>
      <c r="AA774" s="19"/>
      <c r="AB774" s="19"/>
    </row>
    <row r="775" spans="1:28" ht="15.75" customHeight="1">
      <c r="A775" s="19"/>
      <c r="B775" s="19"/>
      <c r="C775" s="19"/>
      <c r="D775" s="19"/>
      <c r="E775" s="19"/>
      <c r="F775" s="19"/>
      <c r="G775" s="19"/>
      <c r="H775" s="19"/>
      <c r="I775" s="19"/>
      <c r="J775" s="85"/>
      <c r="K775" s="19"/>
      <c r="L775" s="19"/>
      <c r="M775" s="19"/>
      <c r="N775" s="19"/>
      <c r="O775" s="19"/>
      <c r="P775" s="19"/>
      <c r="Q775" s="19"/>
      <c r="R775" s="19"/>
      <c r="S775" s="19"/>
      <c r="T775" s="19"/>
      <c r="U775" s="19"/>
      <c r="V775" s="19"/>
      <c r="W775" s="19"/>
      <c r="X775" s="19"/>
      <c r="Y775" s="19"/>
      <c r="Z775" s="19"/>
      <c r="AA775" s="19"/>
      <c r="AB775" s="19"/>
    </row>
    <row r="776" spans="1:28" ht="15.75" customHeight="1">
      <c r="A776" s="19"/>
      <c r="B776" s="19"/>
      <c r="C776" s="19"/>
      <c r="D776" s="19"/>
      <c r="E776" s="19"/>
      <c r="F776" s="19"/>
      <c r="G776" s="19"/>
      <c r="H776" s="19"/>
      <c r="I776" s="19"/>
      <c r="J776" s="85"/>
      <c r="K776" s="19"/>
      <c r="L776" s="19"/>
      <c r="M776" s="19"/>
      <c r="N776" s="19"/>
      <c r="O776" s="19"/>
      <c r="P776" s="19"/>
      <c r="Q776" s="19"/>
      <c r="R776" s="19"/>
      <c r="S776" s="19"/>
      <c r="T776" s="19"/>
      <c r="U776" s="19"/>
      <c r="V776" s="19"/>
      <c r="W776" s="19"/>
      <c r="X776" s="19"/>
      <c r="Y776" s="19"/>
      <c r="Z776" s="19"/>
      <c r="AA776" s="19"/>
      <c r="AB776" s="19"/>
    </row>
    <row r="777" spans="1:28" ht="15.75" customHeight="1">
      <c r="A777" s="19"/>
      <c r="B777" s="19"/>
      <c r="C777" s="19"/>
      <c r="D777" s="19"/>
      <c r="E777" s="19"/>
      <c r="F777" s="19"/>
      <c r="G777" s="19"/>
      <c r="H777" s="19"/>
      <c r="I777" s="19"/>
      <c r="J777" s="85"/>
      <c r="K777" s="19"/>
      <c r="L777" s="19"/>
      <c r="M777" s="19"/>
      <c r="N777" s="19"/>
      <c r="O777" s="19"/>
      <c r="P777" s="19"/>
      <c r="Q777" s="19"/>
      <c r="R777" s="19"/>
      <c r="S777" s="19"/>
      <c r="T777" s="19"/>
      <c r="U777" s="19"/>
      <c r="V777" s="19"/>
      <c r="W777" s="19"/>
      <c r="X777" s="19"/>
      <c r="Y777" s="19"/>
      <c r="Z777" s="19"/>
      <c r="AA777" s="19"/>
      <c r="AB777" s="19"/>
    </row>
    <row r="778" spans="1:28" ht="15.75" customHeight="1">
      <c r="A778" s="19"/>
      <c r="B778" s="19"/>
      <c r="C778" s="19"/>
      <c r="D778" s="19"/>
      <c r="E778" s="19"/>
      <c r="F778" s="19"/>
      <c r="G778" s="19"/>
      <c r="H778" s="19"/>
      <c r="I778" s="19"/>
      <c r="J778" s="85"/>
      <c r="K778" s="19"/>
      <c r="L778" s="19"/>
      <c r="M778" s="19"/>
      <c r="N778" s="19"/>
      <c r="O778" s="19"/>
      <c r="P778" s="19"/>
      <c r="Q778" s="19"/>
      <c r="R778" s="19"/>
      <c r="S778" s="19"/>
      <c r="T778" s="19"/>
      <c r="U778" s="19"/>
      <c r="V778" s="19"/>
      <c r="W778" s="19"/>
      <c r="X778" s="19"/>
      <c r="Y778" s="19"/>
      <c r="Z778" s="19"/>
      <c r="AA778" s="19"/>
      <c r="AB778" s="19"/>
    </row>
    <row r="779" spans="1:28" ht="15.75" customHeight="1">
      <c r="A779" s="19"/>
      <c r="B779" s="19"/>
      <c r="C779" s="19"/>
      <c r="D779" s="19"/>
      <c r="E779" s="19"/>
      <c r="F779" s="19"/>
      <c r="G779" s="19"/>
      <c r="H779" s="19"/>
      <c r="I779" s="19"/>
      <c r="J779" s="85"/>
      <c r="K779" s="19"/>
      <c r="L779" s="19"/>
      <c r="M779" s="19"/>
      <c r="N779" s="19"/>
      <c r="O779" s="19"/>
      <c r="P779" s="19"/>
      <c r="Q779" s="19"/>
      <c r="R779" s="19"/>
      <c r="S779" s="19"/>
      <c r="T779" s="19"/>
      <c r="U779" s="19"/>
      <c r="V779" s="19"/>
      <c r="W779" s="19"/>
      <c r="X779" s="19"/>
      <c r="Y779" s="19"/>
      <c r="Z779" s="19"/>
      <c r="AA779" s="19"/>
      <c r="AB779" s="19"/>
    </row>
    <row r="780" spans="1:28" ht="15.75" customHeight="1">
      <c r="A780" s="19"/>
      <c r="B780" s="19"/>
      <c r="C780" s="19"/>
      <c r="D780" s="19"/>
      <c r="E780" s="19"/>
      <c r="F780" s="19"/>
      <c r="G780" s="19"/>
      <c r="H780" s="19"/>
      <c r="I780" s="19"/>
      <c r="J780" s="85"/>
      <c r="K780" s="19"/>
      <c r="L780" s="19"/>
      <c r="M780" s="19"/>
      <c r="N780" s="19"/>
      <c r="O780" s="19"/>
      <c r="P780" s="19"/>
      <c r="Q780" s="19"/>
      <c r="R780" s="19"/>
      <c r="S780" s="19"/>
      <c r="T780" s="19"/>
      <c r="U780" s="19"/>
      <c r="V780" s="19"/>
      <c r="W780" s="19"/>
      <c r="X780" s="19"/>
      <c r="Y780" s="19"/>
      <c r="Z780" s="19"/>
      <c r="AA780" s="19"/>
      <c r="AB780" s="19"/>
    </row>
    <row r="781" spans="1:28" ht="15.75" customHeight="1">
      <c r="A781" s="19"/>
      <c r="B781" s="19"/>
      <c r="C781" s="19"/>
      <c r="D781" s="19"/>
      <c r="E781" s="19"/>
      <c r="F781" s="19"/>
      <c r="G781" s="19"/>
      <c r="H781" s="19"/>
      <c r="I781" s="19"/>
      <c r="J781" s="85"/>
      <c r="K781" s="19"/>
      <c r="L781" s="19"/>
      <c r="M781" s="19"/>
      <c r="N781" s="19"/>
      <c r="O781" s="19"/>
      <c r="P781" s="19"/>
      <c r="Q781" s="19"/>
      <c r="R781" s="19"/>
      <c r="S781" s="19"/>
      <c r="T781" s="19"/>
      <c r="U781" s="19"/>
      <c r="V781" s="19"/>
      <c r="W781" s="19"/>
      <c r="X781" s="19"/>
      <c r="Y781" s="19"/>
      <c r="Z781" s="19"/>
      <c r="AA781" s="19"/>
      <c r="AB781" s="19"/>
    </row>
    <row r="782" spans="1:28" ht="15.75" customHeight="1">
      <c r="A782" s="19"/>
      <c r="B782" s="19"/>
      <c r="C782" s="19"/>
      <c r="D782" s="19"/>
      <c r="E782" s="19"/>
      <c r="F782" s="19"/>
      <c r="G782" s="19"/>
      <c r="H782" s="19"/>
      <c r="I782" s="19"/>
      <c r="J782" s="85"/>
      <c r="K782" s="19"/>
      <c r="L782" s="19"/>
      <c r="M782" s="19"/>
      <c r="N782" s="19"/>
      <c r="O782" s="19"/>
      <c r="P782" s="19"/>
      <c r="Q782" s="19"/>
      <c r="R782" s="19"/>
      <c r="S782" s="19"/>
      <c r="T782" s="19"/>
      <c r="U782" s="19"/>
      <c r="V782" s="19"/>
      <c r="W782" s="19"/>
      <c r="X782" s="19"/>
      <c r="Y782" s="19"/>
      <c r="Z782" s="19"/>
      <c r="AA782" s="19"/>
      <c r="AB782" s="19"/>
    </row>
    <row r="783" spans="1:28" ht="15.75" customHeight="1">
      <c r="A783" s="19"/>
      <c r="B783" s="19"/>
      <c r="C783" s="19"/>
      <c r="D783" s="19"/>
      <c r="E783" s="19"/>
      <c r="F783" s="19"/>
      <c r="G783" s="19"/>
      <c r="H783" s="19"/>
      <c r="I783" s="19"/>
      <c r="J783" s="85"/>
      <c r="K783" s="19"/>
      <c r="L783" s="19"/>
      <c r="M783" s="19"/>
      <c r="N783" s="19"/>
      <c r="O783" s="19"/>
      <c r="P783" s="19"/>
      <c r="Q783" s="19"/>
      <c r="R783" s="19"/>
      <c r="S783" s="19"/>
      <c r="T783" s="19"/>
      <c r="U783" s="19"/>
      <c r="V783" s="19"/>
      <c r="W783" s="19"/>
      <c r="X783" s="19"/>
      <c r="Y783" s="19"/>
      <c r="Z783" s="19"/>
      <c r="AA783" s="19"/>
      <c r="AB783" s="19"/>
    </row>
    <row r="784" spans="1:28" ht="15.75" customHeight="1">
      <c r="A784" s="19"/>
      <c r="B784" s="19"/>
      <c r="C784" s="19"/>
      <c r="D784" s="19"/>
      <c r="E784" s="19"/>
      <c r="F784" s="19"/>
      <c r="G784" s="19"/>
      <c r="H784" s="19"/>
      <c r="I784" s="19"/>
      <c r="J784" s="85"/>
      <c r="K784" s="19"/>
      <c r="L784" s="19"/>
      <c r="M784" s="19"/>
      <c r="N784" s="19"/>
      <c r="O784" s="19"/>
      <c r="P784" s="19"/>
      <c r="Q784" s="19"/>
      <c r="R784" s="19"/>
      <c r="S784" s="19"/>
      <c r="T784" s="19"/>
      <c r="U784" s="19"/>
      <c r="V784" s="19"/>
      <c r="W784" s="19"/>
      <c r="X784" s="19"/>
      <c r="Y784" s="19"/>
      <c r="Z784" s="19"/>
      <c r="AA784" s="19"/>
      <c r="AB784" s="19"/>
    </row>
    <row r="785" spans="1:28" ht="15.75" customHeight="1">
      <c r="A785" s="19"/>
      <c r="B785" s="19"/>
      <c r="C785" s="19"/>
      <c r="D785" s="19"/>
      <c r="E785" s="19"/>
      <c r="F785" s="19"/>
      <c r="G785" s="19"/>
      <c r="H785" s="19"/>
      <c r="I785" s="19"/>
      <c r="J785" s="85"/>
      <c r="K785" s="19"/>
      <c r="L785" s="19"/>
      <c r="M785" s="19"/>
      <c r="N785" s="19"/>
      <c r="O785" s="19"/>
      <c r="P785" s="19"/>
      <c r="Q785" s="19"/>
      <c r="R785" s="19"/>
      <c r="S785" s="19"/>
      <c r="T785" s="19"/>
      <c r="U785" s="19"/>
      <c r="V785" s="19"/>
      <c r="W785" s="19"/>
      <c r="X785" s="19"/>
      <c r="Y785" s="19"/>
      <c r="Z785" s="19"/>
      <c r="AA785" s="19"/>
      <c r="AB785" s="19"/>
    </row>
    <row r="786" spans="1:28" ht="15.75" customHeight="1">
      <c r="A786" s="19"/>
      <c r="B786" s="19"/>
      <c r="C786" s="19"/>
      <c r="D786" s="19"/>
      <c r="E786" s="19"/>
      <c r="F786" s="19"/>
      <c r="G786" s="19"/>
      <c r="H786" s="19"/>
      <c r="I786" s="19"/>
      <c r="J786" s="85"/>
      <c r="K786" s="19"/>
      <c r="L786" s="19"/>
      <c r="M786" s="19"/>
      <c r="N786" s="19"/>
      <c r="O786" s="19"/>
      <c r="P786" s="19"/>
      <c r="Q786" s="19"/>
      <c r="R786" s="19"/>
      <c r="S786" s="19"/>
      <c r="T786" s="19"/>
      <c r="U786" s="19"/>
      <c r="V786" s="19"/>
      <c r="W786" s="19"/>
      <c r="X786" s="19"/>
      <c r="Y786" s="19"/>
      <c r="Z786" s="19"/>
      <c r="AA786" s="19"/>
      <c r="AB786" s="19"/>
    </row>
    <row r="787" spans="1:28" ht="15.75" customHeight="1">
      <c r="A787" s="19"/>
      <c r="B787" s="19"/>
      <c r="C787" s="19"/>
      <c r="D787" s="19"/>
      <c r="E787" s="19"/>
      <c r="F787" s="19"/>
      <c r="G787" s="19"/>
      <c r="H787" s="19"/>
      <c r="I787" s="19"/>
      <c r="J787" s="85"/>
      <c r="K787" s="19"/>
      <c r="L787" s="19"/>
      <c r="M787" s="19"/>
      <c r="N787" s="19"/>
      <c r="O787" s="19"/>
      <c r="P787" s="19"/>
      <c r="Q787" s="19"/>
      <c r="R787" s="19"/>
      <c r="S787" s="19"/>
      <c r="T787" s="19"/>
      <c r="U787" s="19"/>
      <c r="V787" s="19"/>
      <c r="W787" s="19"/>
      <c r="X787" s="19"/>
      <c r="Y787" s="19"/>
      <c r="Z787" s="19"/>
      <c r="AA787" s="19"/>
      <c r="AB787" s="19"/>
    </row>
    <row r="788" spans="1:28" ht="15.75" customHeight="1">
      <c r="A788" s="19"/>
      <c r="B788" s="19"/>
      <c r="C788" s="19"/>
      <c r="D788" s="19"/>
      <c r="E788" s="19"/>
      <c r="F788" s="19"/>
      <c r="G788" s="19"/>
      <c r="H788" s="19"/>
      <c r="I788" s="19"/>
      <c r="J788" s="85"/>
      <c r="K788" s="19"/>
      <c r="L788" s="19"/>
      <c r="M788" s="19"/>
      <c r="N788" s="19"/>
      <c r="O788" s="19"/>
      <c r="P788" s="19"/>
      <c r="Q788" s="19"/>
      <c r="R788" s="19"/>
      <c r="S788" s="19"/>
      <c r="T788" s="19"/>
      <c r="U788" s="19"/>
      <c r="V788" s="19"/>
      <c r="W788" s="19"/>
      <c r="X788" s="19"/>
      <c r="Y788" s="19"/>
      <c r="Z788" s="19"/>
      <c r="AA788" s="19"/>
      <c r="AB788" s="19"/>
    </row>
    <row r="789" spans="1:28" ht="15.75" customHeight="1">
      <c r="A789" s="19"/>
      <c r="B789" s="19"/>
      <c r="C789" s="19"/>
      <c r="D789" s="19"/>
      <c r="E789" s="19"/>
      <c r="F789" s="19"/>
      <c r="G789" s="19"/>
      <c r="H789" s="19"/>
      <c r="I789" s="19"/>
      <c r="J789" s="85"/>
      <c r="K789" s="19"/>
      <c r="L789" s="19"/>
      <c r="M789" s="19"/>
      <c r="N789" s="19"/>
      <c r="O789" s="19"/>
      <c r="P789" s="19"/>
      <c r="Q789" s="19"/>
      <c r="R789" s="19"/>
      <c r="S789" s="19"/>
      <c r="T789" s="19"/>
      <c r="U789" s="19"/>
      <c r="V789" s="19"/>
      <c r="W789" s="19"/>
      <c r="X789" s="19"/>
      <c r="Y789" s="19"/>
      <c r="Z789" s="19"/>
      <c r="AA789" s="19"/>
      <c r="AB789" s="19"/>
    </row>
    <row r="790" spans="1:28" ht="15.75" customHeight="1">
      <c r="A790" s="19"/>
      <c r="B790" s="19"/>
      <c r="C790" s="19"/>
      <c r="D790" s="19"/>
      <c r="E790" s="19"/>
      <c r="F790" s="19"/>
      <c r="G790" s="19"/>
      <c r="H790" s="19"/>
      <c r="I790" s="19"/>
      <c r="J790" s="85"/>
      <c r="K790" s="19"/>
      <c r="L790" s="19"/>
      <c r="M790" s="19"/>
      <c r="N790" s="19"/>
      <c r="O790" s="19"/>
      <c r="P790" s="19"/>
      <c r="Q790" s="19"/>
      <c r="R790" s="19"/>
      <c r="S790" s="19"/>
      <c r="T790" s="19"/>
      <c r="U790" s="19"/>
      <c r="V790" s="19"/>
      <c r="W790" s="19"/>
      <c r="X790" s="19"/>
      <c r="Y790" s="19"/>
      <c r="Z790" s="19"/>
      <c r="AA790" s="19"/>
      <c r="AB790" s="19"/>
    </row>
    <row r="791" spans="1:28" ht="15.75" customHeight="1">
      <c r="A791" s="19"/>
      <c r="B791" s="19"/>
      <c r="C791" s="19"/>
      <c r="D791" s="19"/>
      <c r="E791" s="19"/>
      <c r="F791" s="19"/>
      <c r="G791" s="19"/>
      <c r="H791" s="19"/>
      <c r="I791" s="19"/>
      <c r="J791" s="85"/>
      <c r="K791" s="19"/>
      <c r="L791" s="19"/>
      <c r="M791" s="19"/>
      <c r="N791" s="19"/>
      <c r="O791" s="19"/>
      <c r="P791" s="19"/>
      <c r="Q791" s="19"/>
      <c r="R791" s="19"/>
      <c r="S791" s="19"/>
      <c r="T791" s="19"/>
      <c r="U791" s="19"/>
      <c r="V791" s="19"/>
      <c r="W791" s="19"/>
      <c r="X791" s="19"/>
      <c r="Y791" s="19"/>
      <c r="Z791" s="19"/>
      <c r="AA791" s="19"/>
      <c r="AB791" s="19"/>
    </row>
    <row r="792" spans="1:28" ht="15.75" customHeight="1">
      <c r="A792" s="19"/>
      <c r="B792" s="19"/>
      <c r="C792" s="19"/>
      <c r="D792" s="19"/>
      <c r="E792" s="19"/>
      <c r="F792" s="19"/>
      <c r="G792" s="19"/>
      <c r="H792" s="19"/>
      <c r="I792" s="19"/>
      <c r="J792" s="85"/>
      <c r="K792" s="19"/>
      <c r="L792" s="19"/>
      <c r="M792" s="19"/>
      <c r="N792" s="19"/>
      <c r="O792" s="19"/>
      <c r="P792" s="19"/>
      <c r="Q792" s="19"/>
      <c r="R792" s="19"/>
      <c r="S792" s="19"/>
      <c r="T792" s="19"/>
      <c r="U792" s="19"/>
      <c r="V792" s="19"/>
      <c r="W792" s="19"/>
      <c r="X792" s="19"/>
      <c r="Y792" s="19"/>
      <c r="Z792" s="19"/>
      <c r="AA792" s="19"/>
      <c r="AB792" s="19"/>
    </row>
    <row r="793" spans="1:28" ht="15.75" customHeight="1">
      <c r="A793" s="19"/>
      <c r="B793" s="19"/>
      <c r="C793" s="19"/>
      <c r="D793" s="19"/>
      <c r="E793" s="19"/>
      <c r="F793" s="19"/>
      <c r="G793" s="19"/>
      <c r="H793" s="19"/>
      <c r="I793" s="19"/>
      <c r="J793" s="85"/>
      <c r="K793" s="19"/>
      <c r="L793" s="19"/>
      <c r="M793" s="19"/>
      <c r="N793" s="19"/>
      <c r="O793" s="19"/>
      <c r="P793" s="19"/>
      <c r="Q793" s="19"/>
      <c r="R793" s="19"/>
      <c r="S793" s="19"/>
      <c r="T793" s="19"/>
      <c r="U793" s="19"/>
      <c r="V793" s="19"/>
      <c r="W793" s="19"/>
      <c r="X793" s="19"/>
      <c r="Y793" s="19"/>
      <c r="Z793" s="19"/>
      <c r="AA793" s="19"/>
      <c r="AB793" s="19"/>
    </row>
    <row r="794" spans="1:28" ht="15.75" customHeight="1">
      <c r="A794" s="19"/>
      <c r="B794" s="19"/>
      <c r="C794" s="19"/>
      <c r="D794" s="19"/>
      <c r="E794" s="19"/>
      <c r="F794" s="19"/>
      <c r="G794" s="19"/>
      <c r="H794" s="19"/>
      <c r="I794" s="19"/>
      <c r="J794" s="85"/>
      <c r="K794" s="19"/>
      <c r="L794" s="19"/>
      <c r="M794" s="19"/>
      <c r="N794" s="19"/>
      <c r="O794" s="19"/>
      <c r="P794" s="19"/>
      <c r="Q794" s="19"/>
      <c r="R794" s="19"/>
      <c r="S794" s="19"/>
      <c r="T794" s="19"/>
      <c r="U794" s="19"/>
      <c r="V794" s="19"/>
      <c r="W794" s="19"/>
      <c r="X794" s="19"/>
      <c r="Y794" s="19"/>
      <c r="Z794" s="19"/>
      <c r="AA794" s="19"/>
      <c r="AB794" s="19"/>
    </row>
    <row r="795" spans="1:28" ht="15.75" customHeight="1">
      <c r="A795" s="19"/>
      <c r="B795" s="19"/>
      <c r="C795" s="19"/>
      <c r="D795" s="19"/>
      <c r="E795" s="19"/>
      <c r="F795" s="19"/>
      <c r="G795" s="19"/>
      <c r="H795" s="19"/>
      <c r="I795" s="19"/>
      <c r="J795" s="85"/>
      <c r="K795" s="19"/>
      <c r="L795" s="19"/>
      <c r="M795" s="19"/>
      <c r="N795" s="19"/>
      <c r="O795" s="19"/>
      <c r="P795" s="19"/>
      <c r="Q795" s="19"/>
      <c r="R795" s="19"/>
      <c r="S795" s="19"/>
      <c r="T795" s="19"/>
      <c r="U795" s="19"/>
      <c r="V795" s="19"/>
      <c r="W795" s="19"/>
      <c r="X795" s="19"/>
      <c r="Y795" s="19"/>
      <c r="Z795" s="19"/>
      <c r="AA795" s="19"/>
      <c r="AB795" s="19"/>
    </row>
    <row r="796" spans="1:28" ht="15.75" customHeight="1">
      <c r="A796" s="19"/>
      <c r="B796" s="19"/>
      <c r="C796" s="19"/>
      <c r="D796" s="19"/>
      <c r="E796" s="19"/>
      <c r="F796" s="19"/>
      <c r="G796" s="19"/>
      <c r="H796" s="19"/>
      <c r="I796" s="19"/>
      <c r="J796" s="85"/>
      <c r="K796" s="19"/>
      <c r="L796" s="19"/>
      <c r="M796" s="19"/>
      <c r="N796" s="19"/>
      <c r="O796" s="19"/>
      <c r="P796" s="19"/>
      <c r="Q796" s="19"/>
      <c r="R796" s="19"/>
      <c r="S796" s="19"/>
      <c r="T796" s="19"/>
      <c r="U796" s="19"/>
      <c r="V796" s="19"/>
      <c r="W796" s="19"/>
      <c r="X796" s="19"/>
      <c r="Y796" s="19"/>
      <c r="Z796" s="19"/>
      <c r="AA796" s="19"/>
      <c r="AB796" s="19"/>
    </row>
    <row r="797" spans="1:28" ht="15.75" customHeight="1">
      <c r="A797" s="19"/>
      <c r="B797" s="19"/>
      <c r="C797" s="19"/>
      <c r="D797" s="19"/>
      <c r="E797" s="19"/>
      <c r="F797" s="19"/>
      <c r="G797" s="19"/>
      <c r="H797" s="19"/>
      <c r="I797" s="19"/>
      <c r="J797" s="85"/>
      <c r="K797" s="19"/>
      <c r="L797" s="19"/>
      <c r="M797" s="19"/>
      <c r="N797" s="19"/>
      <c r="O797" s="19"/>
      <c r="P797" s="19"/>
      <c r="Q797" s="19"/>
      <c r="R797" s="19"/>
      <c r="S797" s="19"/>
      <c r="T797" s="19"/>
      <c r="U797" s="19"/>
      <c r="V797" s="19"/>
      <c r="W797" s="19"/>
      <c r="X797" s="19"/>
      <c r="Y797" s="19"/>
      <c r="Z797" s="19"/>
      <c r="AA797" s="19"/>
      <c r="AB797" s="19"/>
    </row>
    <row r="798" spans="1:28" ht="15.75" customHeight="1">
      <c r="A798" s="19"/>
      <c r="B798" s="19"/>
      <c r="C798" s="19"/>
      <c r="D798" s="19"/>
      <c r="E798" s="19"/>
      <c r="F798" s="19"/>
      <c r="G798" s="19"/>
      <c r="H798" s="19"/>
      <c r="I798" s="19"/>
      <c r="J798" s="85"/>
      <c r="K798" s="19"/>
      <c r="L798" s="19"/>
      <c r="M798" s="19"/>
      <c r="N798" s="19"/>
      <c r="O798" s="19"/>
      <c r="P798" s="19"/>
      <c r="Q798" s="19"/>
      <c r="R798" s="19"/>
      <c r="S798" s="19"/>
      <c r="T798" s="19"/>
      <c r="U798" s="19"/>
      <c r="V798" s="19"/>
      <c r="W798" s="19"/>
      <c r="X798" s="19"/>
      <c r="Y798" s="19"/>
      <c r="Z798" s="19"/>
      <c r="AA798" s="19"/>
      <c r="AB798" s="19"/>
    </row>
    <row r="799" spans="1:28" ht="15.75" customHeight="1">
      <c r="A799" s="19"/>
      <c r="B799" s="19"/>
      <c r="C799" s="19"/>
      <c r="D799" s="19"/>
      <c r="E799" s="19"/>
      <c r="F799" s="19"/>
      <c r="G799" s="19"/>
      <c r="H799" s="19"/>
      <c r="I799" s="19"/>
      <c r="J799" s="85"/>
      <c r="K799" s="19"/>
      <c r="L799" s="19"/>
      <c r="M799" s="19"/>
      <c r="N799" s="19"/>
      <c r="O799" s="19"/>
      <c r="P799" s="19"/>
      <c r="Q799" s="19"/>
      <c r="R799" s="19"/>
      <c r="S799" s="19"/>
      <c r="T799" s="19"/>
      <c r="U799" s="19"/>
      <c r="V799" s="19"/>
      <c r="W799" s="19"/>
      <c r="X799" s="19"/>
      <c r="Y799" s="19"/>
      <c r="Z799" s="19"/>
      <c r="AA799" s="19"/>
      <c r="AB799" s="19"/>
    </row>
    <row r="800" spans="1:28" ht="15.75" customHeight="1">
      <c r="A800" s="19"/>
      <c r="B800" s="19"/>
      <c r="C800" s="19"/>
      <c r="D800" s="19"/>
      <c r="E800" s="19"/>
      <c r="F800" s="19"/>
      <c r="G800" s="19"/>
      <c r="H800" s="19"/>
      <c r="I800" s="19"/>
      <c r="J800" s="85"/>
      <c r="K800" s="19"/>
      <c r="L800" s="19"/>
      <c r="M800" s="19"/>
      <c r="N800" s="19"/>
      <c r="O800" s="19"/>
      <c r="P800" s="19"/>
      <c r="Q800" s="19"/>
      <c r="R800" s="19"/>
      <c r="S800" s="19"/>
      <c r="T800" s="19"/>
      <c r="U800" s="19"/>
      <c r="V800" s="19"/>
      <c r="W800" s="19"/>
      <c r="X800" s="19"/>
      <c r="Y800" s="19"/>
      <c r="Z800" s="19"/>
      <c r="AA800" s="19"/>
      <c r="AB800" s="19"/>
    </row>
    <row r="801" spans="1:28" ht="15.75" customHeight="1">
      <c r="A801" s="19"/>
      <c r="B801" s="19"/>
      <c r="C801" s="19"/>
      <c r="D801" s="19"/>
      <c r="E801" s="19"/>
      <c r="F801" s="19"/>
      <c r="G801" s="19"/>
      <c r="H801" s="19"/>
      <c r="I801" s="19"/>
      <c r="J801" s="85"/>
      <c r="K801" s="19"/>
      <c r="L801" s="19"/>
      <c r="M801" s="19"/>
      <c r="N801" s="19"/>
      <c r="O801" s="19"/>
      <c r="P801" s="19"/>
      <c r="Q801" s="19"/>
      <c r="R801" s="19"/>
      <c r="S801" s="19"/>
      <c r="T801" s="19"/>
      <c r="U801" s="19"/>
      <c r="V801" s="19"/>
      <c r="W801" s="19"/>
      <c r="X801" s="19"/>
      <c r="Y801" s="19"/>
      <c r="Z801" s="19"/>
      <c r="AA801" s="19"/>
      <c r="AB801" s="19"/>
    </row>
    <row r="802" spans="1:28" ht="15.75" customHeight="1">
      <c r="A802" s="19"/>
      <c r="B802" s="19"/>
      <c r="C802" s="19"/>
      <c r="D802" s="19"/>
      <c r="E802" s="19"/>
      <c r="F802" s="19"/>
      <c r="G802" s="19"/>
      <c r="H802" s="19"/>
      <c r="I802" s="19"/>
      <c r="J802" s="85"/>
      <c r="K802" s="19"/>
      <c r="L802" s="19"/>
      <c r="M802" s="19"/>
      <c r="N802" s="19"/>
      <c r="O802" s="19"/>
      <c r="P802" s="19"/>
      <c r="Q802" s="19"/>
      <c r="R802" s="19"/>
      <c r="S802" s="19"/>
      <c r="T802" s="19"/>
      <c r="U802" s="19"/>
      <c r="V802" s="19"/>
      <c r="W802" s="19"/>
      <c r="X802" s="19"/>
      <c r="Y802" s="19"/>
      <c r="Z802" s="19"/>
      <c r="AA802" s="19"/>
      <c r="AB802" s="19"/>
    </row>
    <row r="803" spans="1:28" ht="15.75" customHeight="1">
      <c r="A803" s="19"/>
      <c r="B803" s="19"/>
      <c r="C803" s="19"/>
      <c r="D803" s="19"/>
      <c r="E803" s="19"/>
      <c r="F803" s="19"/>
      <c r="G803" s="19"/>
      <c r="H803" s="19"/>
      <c r="I803" s="19"/>
      <c r="J803" s="85"/>
      <c r="K803" s="19"/>
      <c r="L803" s="19"/>
      <c r="M803" s="19"/>
      <c r="N803" s="19"/>
      <c r="O803" s="19"/>
      <c r="P803" s="19"/>
      <c r="Q803" s="19"/>
      <c r="R803" s="19"/>
      <c r="S803" s="19"/>
      <c r="T803" s="19"/>
      <c r="U803" s="19"/>
      <c r="V803" s="19"/>
      <c r="W803" s="19"/>
      <c r="X803" s="19"/>
      <c r="Y803" s="19"/>
      <c r="Z803" s="19"/>
      <c r="AA803" s="19"/>
      <c r="AB803" s="19"/>
    </row>
    <row r="804" spans="1:28" ht="15.75" customHeight="1">
      <c r="A804" s="19"/>
      <c r="B804" s="19"/>
      <c r="C804" s="19"/>
      <c r="D804" s="19"/>
      <c r="E804" s="19"/>
      <c r="F804" s="19"/>
      <c r="G804" s="19"/>
      <c r="H804" s="19"/>
      <c r="I804" s="19"/>
      <c r="J804" s="85"/>
      <c r="K804" s="19"/>
      <c r="L804" s="19"/>
      <c r="M804" s="19"/>
      <c r="N804" s="19"/>
      <c r="O804" s="19"/>
      <c r="P804" s="19"/>
      <c r="Q804" s="19"/>
      <c r="R804" s="19"/>
      <c r="S804" s="19"/>
      <c r="T804" s="19"/>
      <c r="U804" s="19"/>
      <c r="V804" s="19"/>
      <c r="W804" s="19"/>
      <c r="X804" s="19"/>
      <c r="Y804" s="19"/>
      <c r="Z804" s="19"/>
      <c r="AA804" s="19"/>
      <c r="AB804" s="19"/>
    </row>
    <row r="805" spans="1:28" ht="15.75" customHeight="1">
      <c r="A805" s="19"/>
      <c r="B805" s="19"/>
      <c r="C805" s="19"/>
      <c r="D805" s="19"/>
      <c r="E805" s="19"/>
      <c r="F805" s="19"/>
      <c r="G805" s="19"/>
      <c r="H805" s="19"/>
      <c r="I805" s="19"/>
      <c r="J805" s="85"/>
      <c r="K805" s="19"/>
      <c r="L805" s="19"/>
      <c r="M805" s="19"/>
      <c r="N805" s="19"/>
      <c r="O805" s="19"/>
      <c r="P805" s="19"/>
      <c r="Q805" s="19"/>
      <c r="R805" s="19"/>
      <c r="S805" s="19"/>
      <c r="T805" s="19"/>
      <c r="U805" s="19"/>
      <c r="V805" s="19"/>
      <c r="W805" s="19"/>
      <c r="X805" s="19"/>
      <c r="Y805" s="19"/>
      <c r="Z805" s="19"/>
      <c r="AA805" s="19"/>
      <c r="AB805" s="19"/>
    </row>
    <row r="806" spans="1:28" ht="15.75" customHeight="1">
      <c r="A806" s="19"/>
      <c r="B806" s="19"/>
      <c r="C806" s="19"/>
      <c r="D806" s="19"/>
      <c r="E806" s="19"/>
      <c r="F806" s="19"/>
      <c r="G806" s="19"/>
      <c r="H806" s="19"/>
      <c r="I806" s="19"/>
      <c r="J806" s="85"/>
      <c r="K806" s="19"/>
      <c r="L806" s="19"/>
      <c r="M806" s="19"/>
      <c r="N806" s="19"/>
      <c r="O806" s="19"/>
      <c r="P806" s="19"/>
      <c r="Q806" s="19"/>
      <c r="R806" s="19"/>
      <c r="S806" s="19"/>
      <c r="T806" s="19"/>
      <c r="U806" s="19"/>
      <c r="V806" s="19"/>
      <c r="W806" s="19"/>
      <c r="X806" s="19"/>
      <c r="Y806" s="19"/>
      <c r="Z806" s="19"/>
      <c r="AA806" s="19"/>
      <c r="AB806" s="19"/>
    </row>
    <row r="807" spans="1:28" ht="15.75" customHeight="1">
      <c r="A807" s="19"/>
      <c r="B807" s="19"/>
      <c r="C807" s="19"/>
      <c r="D807" s="19"/>
      <c r="E807" s="19"/>
      <c r="F807" s="19"/>
      <c r="G807" s="19"/>
      <c r="H807" s="19"/>
      <c r="I807" s="19"/>
      <c r="J807" s="85"/>
      <c r="K807" s="19"/>
      <c r="L807" s="19"/>
      <c r="M807" s="19"/>
      <c r="N807" s="19"/>
      <c r="O807" s="19"/>
      <c r="P807" s="19"/>
      <c r="Q807" s="19"/>
      <c r="R807" s="19"/>
      <c r="S807" s="19"/>
      <c r="T807" s="19"/>
      <c r="U807" s="19"/>
      <c r="V807" s="19"/>
      <c r="W807" s="19"/>
      <c r="X807" s="19"/>
      <c r="Y807" s="19"/>
      <c r="Z807" s="19"/>
      <c r="AA807" s="19"/>
      <c r="AB807" s="19"/>
    </row>
    <row r="808" spans="1:28" ht="15.75" customHeight="1">
      <c r="A808" s="19"/>
      <c r="B808" s="19"/>
      <c r="C808" s="19"/>
      <c r="D808" s="19"/>
      <c r="E808" s="19"/>
      <c r="F808" s="19"/>
      <c r="G808" s="19"/>
      <c r="H808" s="19"/>
      <c r="I808" s="19"/>
      <c r="J808" s="85"/>
      <c r="K808" s="19"/>
      <c r="L808" s="19"/>
      <c r="M808" s="19"/>
      <c r="N808" s="19"/>
      <c r="O808" s="19"/>
      <c r="P808" s="19"/>
      <c r="Q808" s="19"/>
      <c r="R808" s="19"/>
      <c r="S808" s="19"/>
      <c r="T808" s="19"/>
      <c r="U808" s="19"/>
      <c r="V808" s="19"/>
      <c r="W808" s="19"/>
      <c r="X808" s="19"/>
      <c r="Y808" s="19"/>
      <c r="Z808" s="19"/>
      <c r="AA808" s="19"/>
      <c r="AB808" s="19"/>
    </row>
    <row r="809" spans="1:28" ht="15.75" customHeight="1">
      <c r="A809" s="19"/>
      <c r="B809" s="19"/>
      <c r="C809" s="19"/>
      <c r="D809" s="19"/>
      <c r="E809" s="19"/>
      <c r="F809" s="19"/>
      <c r="G809" s="19"/>
      <c r="H809" s="19"/>
      <c r="I809" s="19"/>
      <c r="J809" s="85"/>
      <c r="K809" s="19"/>
      <c r="L809" s="19"/>
      <c r="M809" s="19"/>
      <c r="N809" s="19"/>
      <c r="O809" s="19"/>
      <c r="P809" s="19"/>
      <c r="Q809" s="19"/>
      <c r="R809" s="19"/>
      <c r="S809" s="19"/>
      <c r="T809" s="19"/>
      <c r="U809" s="19"/>
      <c r="V809" s="19"/>
      <c r="W809" s="19"/>
      <c r="X809" s="19"/>
      <c r="Y809" s="19"/>
      <c r="Z809" s="19"/>
      <c r="AA809" s="19"/>
      <c r="AB809" s="19"/>
    </row>
    <row r="810" spans="1:28" ht="15.75" customHeight="1">
      <c r="A810" s="19"/>
      <c r="B810" s="19"/>
      <c r="C810" s="19"/>
      <c r="D810" s="19"/>
      <c r="E810" s="19"/>
      <c r="F810" s="19"/>
      <c r="G810" s="19"/>
      <c r="H810" s="19"/>
      <c r="I810" s="19"/>
      <c r="J810" s="85"/>
      <c r="K810" s="19"/>
      <c r="L810" s="19"/>
      <c r="M810" s="19"/>
      <c r="N810" s="19"/>
      <c r="O810" s="19"/>
      <c r="P810" s="19"/>
      <c r="Q810" s="19"/>
      <c r="R810" s="19"/>
      <c r="S810" s="19"/>
      <c r="T810" s="19"/>
      <c r="U810" s="19"/>
      <c r="V810" s="19"/>
      <c r="W810" s="19"/>
      <c r="X810" s="19"/>
      <c r="Y810" s="19"/>
      <c r="Z810" s="19"/>
      <c r="AA810" s="19"/>
      <c r="AB810" s="19"/>
    </row>
    <row r="811" spans="1:28" ht="15.75" customHeight="1">
      <c r="A811" s="19"/>
      <c r="B811" s="19"/>
      <c r="C811" s="19"/>
      <c r="D811" s="19"/>
      <c r="E811" s="19"/>
      <c r="F811" s="19"/>
      <c r="G811" s="19"/>
      <c r="H811" s="19"/>
      <c r="I811" s="19"/>
      <c r="J811" s="85"/>
      <c r="K811" s="19"/>
      <c r="L811" s="19"/>
      <c r="M811" s="19"/>
      <c r="N811" s="19"/>
      <c r="O811" s="19"/>
      <c r="P811" s="19"/>
      <c r="Q811" s="19"/>
      <c r="R811" s="19"/>
      <c r="S811" s="19"/>
      <c r="T811" s="19"/>
      <c r="U811" s="19"/>
      <c r="V811" s="19"/>
      <c r="W811" s="19"/>
      <c r="X811" s="19"/>
      <c r="Y811" s="19"/>
      <c r="Z811" s="19"/>
      <c r="AA811" s="19"/>
      <c r="AB811" s="19"/>
    </row>
    <row r="812" spans="1:28" ht="15.75" customHeight="1">
      <c r="A812" s="19"/>
      <c r="B812" s="19"/>
      <c r="C812" s="19"/>
      <c r="D812" s="19"/>
      <c r="E812" s="19"/>
      <c r="F812" s="19"/>
      <c r="G812" s="19"/>
      <c r="H812" s="19"/>
      <c r="I812" s="19"/>
      <c r="J812" s="85"/>
      <c r="K812" s="19"/>
      <c r="L812" s="19"/>
      <c r="M812" s="19"/>
      <c r="N812" s="19"/>
      <c r="O812" s="19"/>
      <c r="P812" s="19"/>
      <c r="Q812" s="19"/>
      <c r="R812" s="19"/>
      <c r="S812" s="19"/>
      <c r="T812" s="19"/>
      <c r="U812" s="19"/>
      <c r="V812" s="19"/>
      <c r="W812" s="19"/>
      <c r="X812" s="19"/>
      <c r="Y812" s="19"/>
      <c r="Z812" s="19"/>
      <c r="AA812" s="19"/>
      <c r="AB812" s="19"/>
    </row>
    <row r="813" spans="1:28" ht="15.75" customHeight="1">
      <c r="A813" s="19"/>
      <c r="B813" s="19"/>
      <c r="C813" s="19"/>
      <c r="D813" s="19"/>
      <c r="E813" s="19"/>
      <c r="F813" s="19"/>
      <c r="G813" s="19"/>
      <c r="H813" s="19"/>
      <c r="I813" s="19"/>
      <c r="J813" s="85"/>
      <c r="K813" s="19"/>
      <c r="L813" s="19"/>
      <c r="M813" s="19"/>
      <c r="N813" s="19"/>
      <c r="O813" s="19"/>
      <c r="P813" s="19"/>
      <c r="Q813" s="19"/>
      <c r="R813" s="19"/>
      <c r="S813" s="19"/>
      <c r="T813" s="19"/>
      <c r="U813" s="19"/>
      <c r="V813" s="19"/>
      <c r="W813" s="19"/>
      <c r="X813" s="19"/>
      <c r="Y813" s="19"/>
      <c r="Z813" s="19"/>
      <c r="AA813" s="19"/>
      <c r="AB813" s="19"/>
    </row>
    <row r="814" spans="1:28" ht="15.75" customHeight="1">
      <c r="A814" s="19"/>
      <c r="B814" s="19"/>
      <c r="C814" s="19"/>
      <c r="D814" s="19"/>
      <c r="E814" s="19"/>
      <c r="F814" s="19"/>
      <c r="G814" s="19"/>
      <c r="H814" s="19"/>
      <c r="I814" s="19"/>
      <c r="J814" s="85"/>
      <c r="K814" s="19"/>
      <c r="L814" s="19"/>
      <c r="M814" s="19"/>
      <c r="N814" s="19"/>
      <c r="O814" s="19"/>
      <c r="P814" s="19"/>
      <c r="Q814" s="19"/>
      <c r="R814" s="19"/>
      <c r="S814" s="19"/>
      <c r="T814" s="19"/>
      <c r="U814" s="19"/>
      <c r="V814" s="19"/>
      <c r="W814" s="19"/>
      <c r="X814" s="19"/>
      <c r="Y814" s="19"/>
      <c r="Z814" s="19"/>
      <c r="AA814" s="19"/>
      <c r="AB814" s="19"/>
    </row>
    <row r="815" spans="1:28" ht="15.75" customHeight="1">
      <c r="A815" s="19"/>
      <c r="B815" s="19"/>
      <c r="C815" s="19"/>
      <c r="D815" s="19"/>
      <c r="E815" s="19"/>
      <c r="F815" s="19"/>
      <c r="G815" s="19"/>
      <c r="H815" s="19"/>
      <c r="I815" s="19"/>
      <c r="J815" s="85"/>
      <c r="K815" s="19"/>
      <c r="L815" s="19"/>
      <c r="M815" s="19"/>
      <c r="N815" s="19"/>
      <c r="O815" s="19"/>
      <c r="P815" s="19"/>
      <c r="Q815" s="19"/>
      <c r="R815" s="19"/>
      <c r="S815" s="19"/>
      <c r="T815" s="19"/>
      <c r="U815" s="19"/>
      <c r="V815" s="19"/>
      <c r="W815" s="19"/>
      <c r="X815" s="19"/>
      <c r="Y815" s="19"/>
      <c r="Z815" s="19"/>
      <c r="AA815" s="19"/>
      <c r="AB815" s="19"/>
    </row>
    <row r="816" spans="1:28" ht="15.75" customHeight="1">
      <c r="A816" s="19"/>
      <c r="B816" s="19"/>
      <c r="C816" s="19"/>
      <c r="D816" s="19"/>
      <c r="E816" s="19"/>
      <c r="F816" s="19"/>
      <c r="G816" s="19"/>
      <c r="H816" s="19"/>
      <c r="I816" s="19"/>
      <c r="J816" s="85"/>
      <c r="K816" s="19"/>
      <c r="L816" s="19"/>
      <c r="M816" s="19"/>
      <c r="N816" s="19"/>
      <c r="O816" s="19"/>
      <c r="P816" s="19"/>
      <c r="Q816" s="19"/>
      <c r="R816" s="19"/>
      <c r="S816" s="19"/>
      <c r="T816" s="19"/>
      <c r="U816" s="19"/>
      <c r="V816" s="19"/>
      <c r="W816" s="19"/>
      <c r="X816" s="19"/>
      <c r="Y816" s="19"/>
      <c r="Z816" s="19"/>
      <c r="AA816" s="19"/>
      <c r="AB816" s="19"/>
    </row>
    <row r="817" spans="1:28" ht="15.75" customHeight="1">
      <c r="A817" s="19"/>
      <c r="B817" s="19"/>
      <c r="C817" s="19"/>
      <c r="D817" s="19"/>
      <c r="E817" s="19"/>
      <c r="F817" s="19"/>
      <c r="G817" s="19"/>
      <c r="H817" s="19"/>
      <c r="I817" s="19"/>
      <c r="J817" s="85"/>
      <c r="K817" s="19"/>
      <c r="L817" s="19"/>
      <c r="M817" s="19"/>
      <c r="N817" s="19"/>
      <c r="O817" s="19"/>
      <c r="P817" s="19"/>
      <c r="Q817" s="19"/>
      <c r="R817" s="19"/>
      <c r="S817" s="19"/>
      <c r="T817" s="19"/>
      <c r="U817" s="19"/>
      <c r="V817" s="19"/>
      <c r="W817" s="19"/>
      <c r="X817" s="19"/>
      <c r="Y817" s="19"/>
      <c r="Z817" s="19"/>
      <c r="AA817" s="19"/>
      <c r="AB817" s="19"/>
    </row>
    <row r="818" spans="1:28" ht="15.75" customHeight="1">
      <c r="A818" s="19"/>
      <c r="B818" s="19"/>
      <c r="C818" s="19"/>
      <c r="D818" s="19"/>
      <c r="E818" s="19"/>
      <c r="F818" s="19"/>
      <c r="G818" s="19"/>
      <c r="H818" s="19"/>
      <c r="I818" s="19"/>
      <c r="J818" s="85"/>
      <c r="K818" s="19"/>
      <c r="L818" s="19"/>
      <c r="M818" s="19"/>
      <c r="N818" s="19"/>
      <c r="O818" s="19"/>
      <c r="P818" s="19"/>
      <c r="Q818" s="19"/>
      <c r="R818" s="19"/>
      <c r="S818" s="19"/>
      <c r="T818" s="19"/>
      <c r="U818" s="19"/>
      <c r="V818" s="19"/>
      <c r="W818" s="19"/>
      <c r="X818" s="19"/>
      <c r="Y818" s="19"/>
      <c r="Z818" s="19"/>
      <c r="AA818" s="19"/>
      <c r="AB818" s="19"/>
    </row>
    <row r="819" spans="1:28" ht="15.75" customHeight="1">
      <c r="A819" s="19"/>
      <c r="B819" s="19"/>
      <c r="C819" s="19"/>
      <c r="D819" s="19"/>
      <c r="E819" s="19"/>
      <c r="F819" s="19"/>
      <c r="G819" s="19"/>
      <c r="H819" s="19"/>
      <c r="I819" s="19"/>
      <c r="J819" s="85"/>
      <c r="K819" s="19"/>
      <c r="L819" s="19"/>
      <c r="M819" s="19"/>
      <c r="N819" s="19"/>
      <c r="O819" s="19"/>
      <c r="P819" s="19"/>
      <c r="Q819" s="19"/>
      <c r="R819" s="19"/>
      <c r="S819" s="19"/>
      <c r="T819" s="19"/>
      <c r="U819" s="19"/>
      <c r="V819" s="19"/>
      <c r="W819" s="19"/>
      <c r="X819" s="19"/>
      <c r="Y819" s="19"/>
      <c r="Z819" s="19"/>
      <c r="AA819" s="19"/>
      <c r="AB819" s="19"/>
    </row>
    <row r="820" spans="1:28" ht="15.75" customHeight="1">
      <c r="A820" s="19"/>
      <c r="B820" s="19"/>
      <c r="C820" s="19"/>
      <c r="D820" s="19"/>
      <c r="E820" s="19"/>
      <c r="F820" s="19"/>
      <c r="G820" s="19"/>
      <c r="H820" s="19"/>
      <c r="I820" s="19"/>
      <c r="J820" s="85"/>
      <c r="K820" s="19"/>
      <c r="L820" s="19"/>
      <c r="M820" s="19"/>
      <c r="N820" s="19"/>
      <c r="O820" s="19"/>
      <c r="P820" s="19"/>
      <c r="Q820" s="19"/>
      <c r="R820" s="19"/>
      <c r="S820" s="19"/>
      <c r="T820" s="19"/>
      <c r="U820" s="19"/>
      <c r="V820" s="19"/>
      <c r="W820" s="19"/>
      <c r="X820" s="19"/>
      <c r="Y820" s="19"/>
      <c r="Z820" s="19"/>
      <c r="AA820" s="19"/>
      <c r="AB820" s="19"/>
    </row>
    <row r="821" spans="1:28" ht="15.75" customHeight="1">
      <c r="A821" s="19"/>
      <c r="B821" s="19"/>
      <c r="C821" s="19"/>
      <c r="D821" s="19"/>
      <c r="E821" s="19"/>
      <c r="F821" s="19"/>
      <c r="G821" s="19"/>
      <c r="H821" s="19"/>
      <c r="I821" s="19"/>
      <c r="J821" s="85"/>
      <c r="K821" s="19"/>
      <c r="L821" s="19"/>
      <c r="M821" s="19"/>
      <c r="N821" s="19"/>
      <c r="O821" s="19"/>
      <c r="P821" s="19"/>
      <c r="Q821" s="19"/>
      <c r="R821" s="19"/>
      <c r="S821" s="19"/>
      <c r="T821" s="19"/>
      <c r="U821" s="19"/>
      <c r="V821" s="19"/>
      <c r="W821" s="19"/>
      <c r="X821" s="19"/>
      <c r="Y821" s="19"/>
      <c r="Z821" s="19"/>
      <c r="AA821" s="19"/>
      <c r="AB821" s="19"/>
    </row>
    <row r="822" spans="1:28" ht="15.75" customHeight="1">
      <c r="A822" s="19"/>
      <c r="B822" s="19"/>
      <c r="C822" s="19"/>
      <c r="D822" s="19"/>
      <c r="E822" s="19"/>
      <c r="F822" s="19"/>
      <c r="G822" s="19"/>
      <c r="H822" s="19"/>
      <c r="I822" s="19"/>
      <c r="J822" s="85"/>
      <c r="K822" s="19"/>
      <c r="L822" s="19"/>
      <c r="M822" s="19"/>
      <c r="N822" s="19"/>
      <c r="O822" s="19"/>
      <c r="P822" s="19"/>
      <c r="Q822" s="19"/>
      <c r="R822" s="19"/>
      <c r="S822" s="19"/>
      <c r="T822" s="19"/>
      <c r="U822" s="19"/>
      <c r="V822" s="19"/>
      <c r="W822" s="19"/>
      <c r="X822" s="19"/>
      <c r="Y822" s="19"/>
      <c r="Z822" s="19"/>
      <c r="AA822" s="19"/>
      <c r="AB822" s="19"/>
    </row>
    <row r="823" spans="1:28" ht="15.75" customHeight="1">
      <c r="A823" s="19"/>
      <c r="B823" s="19"/>
      <c r="C823" s="19"/>
      <c r="D823" s="19"/>
      <c r="E823" s="19"/>
      <c r="F823" s="19"/>
      <c r="G823" s="19"/>
      <c r="H823" s="19"/>
      <c r="I823" s="19"/>
      <c r="J823" s="85"/>
      <c r="K823" s="19"/>
      <c r="L823" s="19"/>
      <c r="M823" s="19"/>
      <c r="N823" s="19"/>
      <c r="O823" s="19"/>
      <c r="P823" s="19"/>
      <c r="Q823" s="19"/>
      <c r="R823" s="19"/>
      <c r="S823" s="19"/>
      <c r="T823" s="19"/>
      <c r="U823" s="19"/>
      <c r="V823" s="19"/>
      <c r="W823" s="19"/>
      <c r="X823" s="19"/>
      <c r="Y823" s="19"/>
      <c r="Z823" s="19"/>
      <c r="AA823" s="19"/>
      <c r="AB823" s="19"/>
    </row>
    <row r="824" spans="1:28" ht="15.75" customHeight="1">
      <c r="A824" s="19"/>
      <c r="B824" s="19"/>
      <c r="C824" s="19"/>
      <c r="D824" s="19"/>
      <c r="E824" s="19"/>
      <c r="F824" s="19"/>
      <c r="G824" s="19"/>
      <c r="H824" s="19"/>
      <c r="I824" s="19"/>
      <c r="J824" s="85"/>
      <c r="K824" s="19"/>
      <c r="L824" s="19"/>
      <c r="M824" s="19"/>
      <c r="N824" s="19"/>
      <c r="O824" s="19"/>
      <c r="P824" s="19"/>
      <c r="Q824" s="19"/>
      <c r="R824" s="19"/>
      <c r="S824" s="19"/>
      <c r="T824" s="19"/>
      <c r="U824" s="19"/>
      <c r="V824" s="19"/>
      <c r="W824" s="19"/>
      <c r="X824" s="19"/>
      <c r="Y824" s="19"/>
      <c r="Z824" s="19"/>
      <c r="AA824" s="19"/>
      <c r="AB824" s="19"/>
    </row>
    <row r="825" spans="1:28" ht="15.75" customHeight="1">
      <c r="A825" s="19"/>
      <c r="B825" s="19"/>
      <c r="C825" s="19"/>
      <c r="D825" s="19"/>
      <c r="E825" s="19"/>
      <c r="F825" s="19"/>
      <c r="G825" s="19"/>
      <c r="H825" s="19"/>
      <c r="I825" s="19"/>
      <c r="J825" s="85"/>
      <c r="K825" s="19"/>
      <c r="L825" s="19"/>
      <c r="M825" s="19"/>
      <c r="N825" s="19"/>
      <c r="O825" s="19"/>
      <c r="P825" s="19"/>
      <c r="Q825" s="19"/>
      <c r="R825" s="19"/>
      <c r="S825" s="19"/>
      <c r="T825" s="19"/>
      <c r="U825" s="19"/>
      <c r="V825" s="19"/>
      <c r="W825" s="19"/>
      <c r="X825" s="19"/>
      <c r="Y825" s="19"/>
      <c r="Z825" s="19"/>
      <c r="AA825" s="19"/>
      <c r="AB825" s="19"/>
    </row>
    <row r="826" spans="1:28" ht="15.75" customHeight="1">
      <c r="A826" s="19"/>
      <c r="B826" s="19"/>
      <c r="C826" s="19"/>
      <c r="D826" s="19"/>
      <c r="E826" s="19"/>
      <c r="F826" s="19"/>
      <c r="G826" s="19"/>
      <c r="H826" s="19"/>
      <c r="I826" s="19"/>
      <c r="J826" s="85"/>
      <c r="K826" s="19"/>
      <c r="L826" s="19"/>
      <c r="M826" s="19"/>
      <c r="N826" s="19"/>
      <c r="O826" s="19"/>
      <c r="P826" s="19"/>
      <c r="Q826" s="19"/>
      <c r="R826" s="19"/>
      <c r="S826" s="19"/>
      <c r="T826" s="19"/>
      <c r="U826" s="19"/>
      <c r="V826" s="19"/>
      <c r="W826" s="19"/>
      <c r="X826" s="19"/>
      <c r="Y826" s="19"/>
      <c r="Z826" s="19"/>
      <c r="AA826" s="19"/>
      <c r="AB826" s="19"/>
    </row>
    <row r="827" spans="1:28" ht="15.75" customHeight="1">
      <c r="A827" s="19"/>
      <c r="B827" s="19"/>
      <c r="C827" s="19"/>
      <c r="D827" s="19"/>
      <c r="E827" s="19"/>
      <c r="F827" s="19"/>
      <c r="G827" s="19"/>
      <c r="H827" s="19"/>
      <c r="I827" s="19"/>
      <c r="J827" s="85"/>
      <c r="K827" s="19"/>
      <c r="L827" s="19"/>
      <c r="M827" s="19"/>
      <c r="N827" s="19"/>
      <c r="O827" s="19"/>
      <c r="P827" s="19"/>
      <c r="Q827" s="19"/>
      <c r="R827" s="19"/>
      <c r="S827" s="19"/>
      <c r="T827" s="19"/>
      <c r="U827" s="19"/>
      <c r="V827" s="19"/>
      <c r="W827" s="19"/>
      <c r="X827" s="19"/>
      <c r="Y827" s="19"/>
      <c r="Z827" s="19"/>
      <c r="AA827" s="19"/>
      <c r="AB827" s="19"/>
    </row>
    <row r="828" spans="1:28" ht="15.75" customHeight="1">
      <c r="A828" s="19"/>
      <c r="B828" s="19"/>
      <c r="C828" s="19"/>
      <c r="D828" s="19"/>
      <c r="E828" s="19"/>
      <c r="F828" s="19"/>
      <c r="G828" s="19"/>
      <c r="H828" s="19"/>
      <c r="I828" s="19"/>
      <c r="J828" s="85"/>
      <c r="K828" s="19"/>
      <c r="L828" s="19"/>
      <c r="M828" s="19"/>
      <c r="N828" s="19"/>
      <c r="O828" s="19"/>
      <c r="P828" s="19"/>
      <c r="Q828" s="19"/>
      <c r="R828" s="19"/>
      <c r="S828" s="19"/>
      <c r="T828" s="19"/>
      <c r="U828" s="19"/>
      <c r="V828" s="19"/>
      <c r="W828" s="19"/>
      <c r="X828" s="19"/>
      <c r="Y828" s="19"/>
      <c r="Z828" s="19"/>
      <c r="AA828" s="19"/>
      <c r="AB828" s="19"/>
    </row>
    <row r="829" spans="1:28" ht="15.75" customHeight="1">
      <c r="A829" s="19"/>
      <c r="B829" s="19"/>
      <c r="C829" s="19"/>
      <c r="D829" s="19"/>
      <c r="E829" s="19"/>
      <c r="F829" s="19"/>
      <c r="G829" s="19"/>
      <c r="H829" s="19"/>
      <c r="I829" s="19"/>
      <c r="J829" s="85"/>
      <c r="K829" s="19"/>
      <c r="L829" s="19"/>
      <c r="M829" s="19"/>
      <c r="N829" s="19"/>
      <c r="O829" s="19"/>
      <c r="P829" s="19"/>
      <c r="Q829" s="19"/>
      <c r="R829" s="19"/>
      <c r="S829" s="19"/>
      <c r="T829" s="19"/>
      <c r="U829" s="19"/>
      <c r="V829" s="19"/>
      <c r="W829" s="19"/>
      <c r="X829" s="19"/>
      <c r="Y829" s="19"/>
      <c r="Z829" s="19"/>
      <c r="AA829" s="19"/>
      <c r="AB829" s="19"/>
    </row>
    <row r="830" spans="1:28" ht="15.75" customHeight="1">
      <c r="A830" s="19"/>
      <c r="B830" s="19"/>
      <c r="C830" s="19"/>
      <c r="D830" s="19"/>
      <c r="E830" s="19"/>
      <c r="F830" s="19"/>
      <c r="G830" s="19"/>
      <c r="H830" s="19"/>
      <c r="I830" s="19"/>
      <c r="J830" s="85"/>
      <c r="K830" s="19"/>
      <c r="L830" s="19"/>
      <c r="M830" s="19"/>
      <c r="N830" s="19"/>
      <c r="O830" s="19"/>
      <c r="P830" s="19"/>
      <c r="Q830" s="19"/>
      <c r="R830" s="19"/>
      <c r="S830" s="19"/>
      <c r="T830" s="19"/>
      <c r="U830" s="19"/>
      <c r="V830" s="19"/>
      <c r="W830" s="19"/>
      <c r="X830" s="19"/>
      <c r="Y830" s="19"/>
      <c r="Z830" s="19"/>
      <c r="AA830" s="19"/>
      <c r="AB830" s="19"/>
    </row>
    <row r="831" spans="1:28" ht="15.75" customHeight="1">
      <c r="A831" s="19"/>
      <c r="B831" s="19"/>
      <c r="C831" s="19"/>
      <c r="D831" s="19"/>
      <c r="E831" s="19"/>
      <c r="F831" s="19"/>
      <c r="G831" s="19"/>
      <c r="H831" s="19"/>
      <c r="I831" s="19"/>
      <c r="J831" s="85"/>
      <c r="K831" s="19"/>
      <c r="L831" s="19"/>
      <c r="M831" s="19"/>
      <c r="N831" s="19"/>
      <c r="O831" s="19"/>
      <c r="P831" s="19"/>
      <c r="Q831" s="19"/>
      <c r="R831" s="19"/>
      <c r="S831" s="19"/>
      <c r="T831" s="19"/>
      <c r="U831" s="19"/>
      <c r="V831" s="19"/>
      <c r="W831" s="19"/>
      <c r="X831" s="19"/>
      <c r="Y831" s="19"/>
      <c r="Z831" s="19"/>
      <c r="AA831" s="19"/>
      <c r="AB831" s="19"/>
    </row>
    <row r="832" spans="1:28" ht="15.75" customHeight="1">
      <c r="A832" s="19"/>
      <c r="B832" s="19"/>
      <c r="C832" s="19"/>
      <c r="D832" s="19"/>
      <c r="E832" s="19"/>
      <c r="F832" s="19"/>
      <c r="G832" s="19"/>
      <c r="H832" s="19"/>
      <c r="I832" s="19"/>
      <c r="J832" s="85"/>
      <c r="K832" s="19"/>
      <c r="L832" s="19"/>
      <c r="M832" s="19"/>
      <c r="N832" s="19"/>
      <c r="O832" s="19"/>
      <c r="P832" s="19"/>
      <c r="Q832" s="19"/>
      <c r="R832" s="19"/>
      <c r="S832" s="19"/>
      <c r="T832" s="19"/>
      <c r="U832" s="19"/>
      <c r="V832" s="19"/>
      <c r="W832" s="19"/>
      <c r="X832" s="19"/>
      <c r="Y832" s="19"/>
      <c r="Z832" s="19"/>
      <c r="AA832" s="19"/>
      <c r="AB832" s="19"/>
    </row>
    <row r="833" spans="1:28" ht="15.75" customHeight="1">
      <c r="A833" s="19"/>
      <c r="B833" s="19"/>
      <c r="C833" s="19"/>
      <c r="D833" s="19"/>
      <c r="E833" s="19"/>
      <c r="F833" s="19"/>
      <c r="G833" s="19"/>
      <c r="H833" s="19"/>
      <c r="I833" s="19"/>
      <c r="J833" s="85"/>
      <c r="K833" s="19"/>
      <c r="L833" s="19"/>
      <c r="M833" s="19"/>
      <c r="N833" s="19"/>
      <c r="O833" s="19"/>
      <c r="P833" s="19"/>
      <c r="Q833" s="19"/>
      <c r="R833" s="19"/>
      <c r="S833" s="19"/>
      <c r="T833" s="19"/>
      <c r="U833" s="19"/>
      <c r="V833" s="19"/>
      <c r="W833" s="19"/>
      <c r="X833" s="19"/>
      <c r="Y833" s="19"/>
      <c r="Z833" s="19"/>
      <c r="AA833" s="19"/>
      <c r="AB833" s="19"/>
    </row>
    <row r="834" spans="1:28" ht="15.75" customHeight="1">
      <c r="A834" s="19"/>
      <c r="B834" s="19"/>
      <c r="C834" s="19"/>
      <c r="D834" s="19"/>
      <c r="E834" s="19"/>
      <c r="F834" s="19"/>
      <c r="G834" s="19"/>
      <c r="H834" s="19"/>
      <c r="I834" s="19"/>
      <c r="J834" s="85"/>
      <c r="K834" s="19"/>
      <c r="L834" s="19"/>
      <c r="M834" s="19"/>
      <c r="N834" s="19"/>
      <c r="O834" s="19"/>
      <c r="P834" s="19"/>
      <c r="Q834" s="19"/>
      <c r="R834" s="19"/>
      <c r="S834" s="19"/>
      <c r="T834" s="19"/>
      <c r="U834" s="19"/>
      <c r="V834" s="19"/>
      <c r="W834" s="19"/>
      <c r="X834" s="19"/>
      <c r="Y834" s="19"/>
      <c r="Z834" s="19"/>
      <c r="AA834" s="19"/>
      <c r="AB834" s="19"/>
    </row>
    <row r="835" spans="1:28" ht="15.75" customHeight="1">
      <c r="A835" s="19"/>
      <c r="B835" s="19"/>
      <c r="C835" s="19"/>
      <c r="D835" s="19"/>
      <c r="E835" s="19"/>
      <c r="F835" s="19"/>
      <c r="G835" s="19"/>
      <c r="H835" s="19"/>
      <c r="I835" s="19"/>
      <c r="J835" s="85"/>
      <c r="K835" s="19"/>
      <c r="L835" s="19"/>
      <c r="M835" s="19"/>
      <c r="N835" s="19"/>
      <c r="O835" s="19"/>
      <c r="P835" s="19"/>
      <c r="Q835" s="19"/>
      <c r="R835" s="19"/>
      <c r="S835" s="19"/>
      <c r="T835" s="19"/>
      <c r="U835" s="19"/>
      <c r="V835" s="19"/>
      <c r="W835" s="19"/>
      <c r="X835" s="19"/>
      <c r="Y835" s="19"/>
      <c r="Z835" s="19"/>
      <c r="AA835" s="19"/>
      <c r="AB835" s="19"/>
    </row>
    <row r="836" spans="1:28" ht="15.75" customHeight="1">
      <c r="A836" s="19"/>
      <c r="B836" s="19"/>
      <c r="C836" s="19"/>
      <c r="D836" s="19"/>
      <c r="E836" s="19"/>
      <c r="F836" s="19"/>
      <c r="G836" s="19"/>
      <c r="H836" s="19"/>
      <c r="I836" s="19"/>
      <c r="J836" s="85"/>
      <c r="K836" s="19"/>
      <c r="L836" s="19"/>
      <c r="M836" s="19"/>
      <c r="N836" s="19"/>
      <c r="O836" s="19"/>
      <c r="P836" s="19"/>
      <c r="Q836" s="19"/>
      <c r="R836" s="19"/>
      <c r="S836" s="19"/>
      <c r="T836" s="19"/>
      <c r="U836" s="19"/>
      <c r="V836" s="19"/>
      <c r="W836" s="19"/>
      <c r="X836" s="19"/>
      <c r="Y836" s="19"/>
      <c r="Z836" s="19"/>
      <c r="AA836" s="19"/>
      <c r="AB836" s="19"/>
    </row>
    <row r="837" spans="1:28" ht="15.75" customHeight="1">
      <c r="A837" s="19"/>
      <c r="B837" s="19"/>
      <c r="C837" s="19"/>
      <c r="D837" s="19"/>
      <c r="E837" s="19"/>
      <c r="F837" s="19"/>
      <c r="G837" s="19"/>
      <c r="H837" s="19"/>
      <c r="I837" s="19"/>
      <c r="J837" s="85"/>
      <c r="K837" s="19"/>
      <c r="L837" s="19"/>
      <c r="M837" s="19"/>
      <c r="N837" s="19"/>
      <c r="O837" s="19"/>
      <c r="P837" s="19"/>
      <c r="Q837" s="19"/>
      <c r="R837" s="19"/>
      <c r="S837" s="19"/>
      <c r="T837" s="19"/>
      <c r="U837" s="19"/>
      <c r="V837" s="19"/>
      <c r="W837" s="19"/>
      <c r="X837" s="19"/>
      <c r="Y837" s="19"/>
      <c r="Z837" s="19"/>
      <c r="AA837" s="19"/>
      <c r="AB837" s="19"/>
    </row>
    <row r="838" spans="1:28" ht="15.75" customHeight="1">
      <c r="A838" s="19"/>
      <c r="B838" s="19"/>
      <c r="C838" s="19"/>
      <c r="D838" s="19"/>
      <c r="E838" s="19"/>
      <c r="F838" s="19"/>
      <c r="G838" s="19"/>
      <c r="H838" s="19"/>
      <c r="I838" s="19"/>
      <c r="J838" s="85"/>
      <c r="K838" s="19"/>
      <c r="L838" s="19"/>
      <c r="M838" s="19"/>
      <c r="N838" s="19"/>
      <c r="O838" s="19"/>
      <c r="P838" s="19"/>
      <c r="Q838" s="19"/>
      <c r="R838" s="19"/>
      <c r="S838" s="19"/>
      <c r="T838" s="19"/>
      <c r="U838" s="19"/>
      <c r="V838" s="19"/>
      <c r="W838" s="19"/>
      <c r="X838" s="19"/>
      <c r="Y838" s="19"/>
      <c r="Z838" s="19"/>
      <c r="AA838" s="19"/>
      <c r="AB838" s="19"/>
    </row>
    <row r="839" spans="1:28" ht="15.75" customHeight="1">
      <c r="A839" s="19"/>
      <c r="B839" s="19"/>
      <c r="C839" s="19"/>
      <c r="D839" s="19"/>
      <c r="E839" s="19"/>
      <c r="F839" s="19"/>
      <c r="G839" s="19"/>
      <c r="H839" s="19"/>
      <c r="I839" s="19"/>
      <c r="J839" s="85"/>
      <c r="K839" s="19"/>
      <c r="L839" s="19"/>
      <c r="M839" s="19"/>
      <c r="N839" s="19"/>
      <c r="O839" s="19"/>
      <c r="P839" s="19"/>
      <c r="Q839" s="19"/>
      <c r="R839" s="19"/>
      <c r="S839" s="19"/>
      <c r="T839" s="19"/>
      <c r="U839" s="19"/>
      <c r="V839" s="19"/>
      <c r="W839" s="19"/>
      <c r="X839" s="19"/>
      <c r="Y839" s="19"/>
      <c r="Z839" s="19"/>
      <c r="AA839" s="19"/>
      <c r="AB839" s="19"/>
    </row>
    <row r="840" spans="1:28" ht="15.75" customHeight="1">
      <c r="A840" s="19"/>
      <c r="B840" s="19"/>
      <c r="C840" s="19"/>
      <c r="D840" s="19"/>
      <c r="E840" s="19"/>
      <c r="F840" s="19"/>
      <c r="G840" s="19"/>
      <c r="H840" s="19"/>
      <c r="I840" s="19"/>
      <c r="J840" s="85"/>
      <c r="K840" s="19"/>
      <c r="L840" s="19"/>
      <c r="M840" s="19"/>
      <c r="N840" s="19"/>
      <c r="O840" s="19"/>
      <c r="P840" s="19"/>
      <c r="Q840" s="19"/>
      <c r="R840" s="19"/>
      <c r="S840" s="19"/>
      <c r="T840" s="19"/>
      <c r="U840" s="19"/>
      <c r="V840" s="19"/>
      <c r="W840" s="19"/>
      <c r="X840" s="19"/>
      <c r="Y840" s="19"/>
      <c r="Z840" s="19"/>
      <c r="AA840" s="19"/>
      <c r="AB840" s="19"/>
    </row>
    <row r="841" spans="1:28" ht="15.75" customHeight="1">
      <c r="A841" s="19"/>
      <c r="B841" s="19"/>
      <c r="C841" s="19"/>
      <c r="D841" s="19"/>
      <c r="E841" s="19"/>
      <c r="F841" s="19"/>
      <c r="G841" s="19"/>
      <c r="H841" s="19"/>
      <c r="I841" s="19"/>
      <c r="J841" s="85"/>
      <c r="K841" s="19"/>
      <c r="L841" s="19"/>
      <c r="M841" s="19"/>
      <c r="N841" s="19"/>
      <c r="O841" s="19"/>
      <c r="P841" s="19"/>
      <c r="Q841" s="19"/>
      <c r="R841" s="19"/>
      <c r="S841" s="19"/>
      <c r="T841" s="19"/>
      <c r="U841" s="19"/>
      <c r="V841" s="19"/>
      <c r="W841" s="19"/>
      <c r="X841" s="19"/>
      <c r="Y841" s="19"/>
      <c r="Z841" s="19"/>
      <c r="AA841" s="19"/>
      <c r="AB841" s="19"/>
    </row>
    <row r="842" spans="1:28" ht="15.75" customHeight="1">
      <c r="A842" s="19"/>
      <c r="B842" s="19"/>
      <c r="C842" s="19"/>
      <c r="D842" s="19"/>
      <c r="E842" s="19"/>
      <c r="F842" s="19"/>
      <c r="G842" s="19"/>
      <c r="H842" s="19"/>
      <c r="I842" s="19"/>
      <c r="J842" s="85"/>
      <c r="K842" s="19"/>
      <c r="L842" s="19"/>
      <c r="M842" s="19"/>
      <c r="N842" s="19"/>
      <c r="O842" s="19"/>
      <c r="P842" s="19"/>
      <c r="Q842" s="19"/>
      <c r="R842" s="19"/>
      <c r="S842" s="19"/>
      <c r="T842" s="19"/>
      <c r="U842" s="19"/>
      <c r="V842" s="19"/>
      <c r="W842" s="19"/>
      <c r="X842" s="19"/>
      <c r="Y842" s="19"/>
      <c r="Z842" s="19"/>
      <c r="AA842" s="19"/>
      <c r="AB842" s="19"/>
    </row>
    <row r="843" spans="1:28" ht="15.75" customHeight="1">
      <c r="A843" s="19"/>
      <c r="B843" s="19"/>
      <c r="C843" s="19"/>
      <c r="D843" s="19"/>
      <c r="E843" s="19"/>
      <c r="F843" s="19"/>
      <c r="G843" s="19"/>
      <c r="H843" s="19"/>
      <c r="I843" s="19"/>
      <c r="J843" s="85"/>
      <c r="K843" s="19"/>
      <c r="L843" s="19"/>
      <c r="M843" s="19"/>
      <c r="N843" s="19"/>
      <c r="O843" s="19"/>
      <c r="P843" s="19"/>
      <c r="Q843" s="19"/>
      <c r="R843" s="19"/>
      <c r="S843" s="19"/>
      <c r="T843" s="19"/>
      <c r="U843" s="19"/>
      <c r="V843" s="19"/>
      <c r="W843" s="19"/>
      <c r="X843" s="19"/>
      <c r="Y843" s="19"/>
      <c r="Z843" s="19"/>
      <c r="AA843" s="19"/>
      <c r="AB843" s="19"/>
    </row>
    <row r="844" spans="1:28" ht="15.75" customHeight="1">
      <c r="A844" s="19"/>
      <c r="B844" s="19"/>
      <c r="C844" s="19"/>
      <c r="D844" s="19"/>
      <c r="E844" s="19"/>
      <c r="F844" s="19"/>
      <c r="G844" s="19"/>
      <c r="H844" s="19"/>
      <c r="I844" s="19"/>
      <c r="J844" s="85"/>
      <c r="K844" s="19"/>
      <c r="L844" s="19"/>
      <c r="M844" s="19"/>
      <c r="N844" s="19"/>
      <c r="O844" s="19"/>
      <c r="P844" s="19"/>
      <c r="Q844" s="19"/>
      <c r="R844" s="19"/>
      <c r="S844" s="19"/>
      <c r="T844" s="19"/>
      <c r="U844" s="19"/>
      <c r="V844" s="19"/>
      <c r="W844" s="19"/>
      <c r="X844" s="19"/>
      <c r="Y844" s="19"/>
      <c r="Z844" s="19"/>
      <c r="AA844" s="19"/>
      <c r="AB844" s="19"/>
    </row>
    <row r="845" spans="1:28" ht="15.75" customHeight="1">
      <c r="A845" s="19"/>
      <c r="B845" s="19"/>
      <c r="C845" s="19"/>
      <c r="D845" s="19"/>
      <c r="E845" s="19"/>
      <c r="F845" s="19"/>
      <c r="G845" s="19"/>
      <c r="H845" s="19"/>
      <c r="I845" s="19"/>
      <c r="J845" s="85"/>
      <c r="K845" s="19"/>
      <c r="L845" s="19"/>
      <c r="M845" s="19"/>
      <c r="N845" s="19"/>
      <c r="O845" s="19"/>
      <c r="P845" s="19"/>
      <c r="Q845" s="19"/>
      <c r="R845" s="19"/>
      <c r="S845" s="19"/>
      <c r="T845" s="19"/>
      <c r="U845" s="19"/>
      <c r="V845" s="19"/>
      <c r="W845" s="19"/>
      <c r="X845" s="19"/>
      <c r="Y845" s="19"/>
      <c r="Z845" s="19"/>
      <c r="AA845" s="19"/>
      <c r="AB845" s="19"/>
    </row>
    <row r="846" spans="1:28" ht="15.75" customHeight="1">
      <c r="A846" s="19"/>
      <c r="B846" s="19"/>
      <c r="C846" s="19"/>
      <c r="D846" s="19"/>
      <c r="E846" s="19"/>
      <c r="F846" s="19"/>
      <c r="G846" s="19"/>
      <c r="H846" s="19"/>
      <c r="I846" s="19"/>
      <c r="J846" s="85"/>
      <c r="K846" s="19"/>
      <c r="L846" s="19"/>
      <c r="M846" s="19"/>
      <c r="N846" s="19"/>
      <c r="O846" s="19"/>
      <c r="P846" s="19"/>
      <c r="Q846" s="19"/>
      <c r="R846" s="19"/>
      <c r="S846" s="19"/>
      <c r="T846" s="19"/>
      <c r="U846" s="19"/>
      <c r="V846" s="19"/>
      <c r="W846" s="19"/>
      <c r="X846" s="19"/>
      <c r="Y846" s="19"/>
      <c r="Z846" s="19"/>
      <c r="AA846" s="19"/>
      <c r="AB846" s="19"/>
    </row>
    <row r="847" spans="1:28" ht="15.75" customHeight="1">
      <c r="A847" s="19"/>
      <c r="B847" s="19"/>
      <c r="C847" s="19"/>
      <c r="D847" s="19"/>
      <c r="E847" s="19"/>
      <c r="F847" s="19"/>
      <c r="G847" s="19"/>
      <c r="H847" s="19"/>
      <c r="I847" s="19"/>
      <c r="J847" s="85"/>
      <c r="K847" s="19"/>
      <c r="L847" s="19"/>
      <c r="M847" s="19"/>
      <c r="N847" s="19"/>
      <c r="O847" s="19"/>
      <c r="P847" s="19"/>
      <c r="Q847" s="19"/>
      <c r="R847" s="19"/>
      <c r="S847" s="19"/>
      <c r="T847" s="19"/>
      <c r="U847" s="19"/>
      <c r="V847" s="19"/>
      <c r="W847" s="19"/>
      <c r="X847" s="19"/>
      <c r="Y847" s="19"/>
      <c r="Z847" s="19"/>
      <c r="AA847" s="19"/>
      <c r="AB847" s="19"/>
    </row>
    <row r="848" spans="1:28" ht="15.75" customHeight="1">
      <c r="A848" s="19"/>
      <c r="B848" s="19"/>
      <c r="C848" s="19"/>
      <c r="D848" s="19"/>
      <c r="E848" s="19"/>
      <c r="F848" s="19"/>
      <c r="G848" s="19"/>
      <c r="H848" s="19"/>
      <c r="I848" s="19"/>
      <c r="J848" s="85"/>
      <c r="K848" s="19"/>
      <c r="L848" s="19"/>
      <c r="M848" s="19"/>
      <c r="N848" s="19"/>
      <c r="O848" s="19"/>
      <c r="P848" s="19"/>
      <c r="Q848" s="19"/>
      <c r="R848" s="19"/>
      <c r="S848" s="19"/>
      <c r="T848" s="19"/>
      <c r="U848" s="19"/>
      <c r="V848" s="19"/>
      <c r="W848" s="19"/>
      <c r="X848" s="19"/>
      <c r="Y848" s="19"/>
      <c r="Z848" s="19"/>
      <c r="AA848" s="19"/>
      <c r="AB848" s="19"/>
    </row>
    <row r="849" spans="1:28" ht="15.75" customHeight="1">
      <c r="A849" s="19"/>
      <c r="B849" s="19"/>
      <c r="C849" s="19"/>
      <c r="D849" s="19"/>
      <c r="E849" s="19"/>
      <c r="F849" s="19"/>
      <c r="G849" s="19"/>
      <c r="H849" s="19"/>
      <c r="I849" s="19"/>
      <c r="J849" s="85"/>
      <c r="K849" s="19"/>
      <c r="L849" s="19"/>
      <c r="M849" s="19"/>
      <c r="N849" s="19"/>
      <c r="O849" s="19"/>
      <c r="P849" s="19"/>
      <c r="Q849" s="19"/>
      <c r="R849" s="19"/>
      <c r="S849" s="19"/>
      <c r="T849" s="19"/>
      <c r="U849" s="19"/>
      <c r="V849" s="19"/>
      <c r="W849" s="19"/>
      <c r="X849" s="19"/>
      <c r="Y849" s="19"/>
      <c r="Z849" s="19"/>
      <c r="AA849" s="19"/>
      <c r="AB849" s="19"/>
    </row>
    <row r="850" spans="1:28" ht="15.75" customHeight="1">
      <c r="A850" s="19"/>
      <c r="B850" s="19"/>
      <c r="C850" s="19"/>
      <c r="D850" s="19"/>
      <c r="E850" s="19"/>
      <c r="F850" s="19"/>
      <c r="G850" s="19"/>
      <c r="H850" s="19"/>
      <c r="I850" s="19"/>
      <c r="J850" s="85"/>
      <c r="K850" s="19"/>
      <c r="L850" s="19"/>
      <c r="M850" s="19"/>
      <c r="N850" s="19"/>
      <c r="O850" s="19"/>
      <c r="P850" s="19"/>
      <c r="Q850" s="19"/>
      <c r="R850" s="19"/>
      <c r="S850" s="19"/>
      <c r="T850" s="19"/>
      <c r="U850" s="19"/>
      <c r="V850" s="19"/>
      <c r="W850" s="19"/>
      <c r="X850" s="19"/>
      <c r="Y850" s="19"/>
      <c r="Z850" s="19"/>
      <c r="AA850" s="19"/>
      <c r="AB850" s="19"/>
    </row>
    <row r="851" spans="1:28" ht="15.75" customHeight="1">
      <c r="A851" s="19"/>
      <c r="B851" s="19"/>
      <c r="C851" s="19"/>
      <c r="D851" s="19"/>
      <c r="E851" s="19"/>
      <c r="F851" s="19"/>
      <c r="G851" s="19"/>
      <c r="H851" s="19"/>
      <c r="I851" s="19"/>
      <c r="J851" s="85"/>
      <c r="K851" s="19"/>
      <c r="L851" s="19"/>
      <c r="M851" s="19"/>
      <c r="N851" s="19"/>
      <c r="O851" s="19"/>
      <c r="P851" s="19"/>
      <c r="Q851" s="19"/>
      <c r="R851" s="19"/>
      <c r="S851" s="19"/>
      <c r="T851" s="19"/>
      <c r="U851" s="19"/>
      <c r="V851" s="19"/>
      <c r="W851" s="19"/>
      <c r="X851" s="19"/>
      <c r="Y851" s="19"/>
      <c r="Z851" s="19"/>
      <c r="AA851" s="19"/>
      <c r="AB851" s="19"/>
    </row>
    <row r="852" spans="1:28" ht="15.75" customHeight="1">
      <c r="A852" s="19"/>
      <c r="B852" s="19"/>
      <c r="C852" s="19"/>
      <c r="D852" s="19"/>
      <c r="E852" s="19"/>
      <c r="F852" s="19"/>
      <c r="G852" s="19"/>
      <c r="H852" s="19"/>
      <c r="I852" s="19"/>
      <c r="J852" s="85"/>
      <c r="K852" s="19"/>
      <c r="L852" s="19"/>
      <c r="M852" s="19"/>
      <c r="N852" s="19"/>
      <c r="O852" s="19"/>
      <c r="P852" s="19"/>
      <c r="Q852" s="19"/>
      <c r="R852" s="19"/>
      <c r="S852" s="19"/>
      <c r="T852" s="19"/>
      <c r="U852" s="19"/>
      <c r="V852" s="19"/>
      <c r="W852" s="19"/>
      <c r="X852" s="19"/>
      <c r="Y852" s="19"/>
      <c r="Z852" s="19"/>
      <c r="AA852" s="19"/>
      <c r="AB852" s="19"/>
    </row>
    <row r="853" spans="1:28" ht="15.75" customHeight="1">
      <c r="A853" s="19"/>
      <c r="B853" s="19"/>
      <c r="C853" s="19"/>
      <c r="D853" s="19"/>
      <c r="E853" s="19"/>
      <c r="F853" s="19"/>
      <c r="G853" s="19"/>
      <c r="H853" s="19"/>
      <c r="I853" s="19"/>
      <c r="J853" s="85"/>
      <c r="K853" s="19"/>
      <c r="L853" s="19"/>
      <c r="M853" s="19"/>
      <c r="N853" s="19"/>
      <c r="O853" s="19"/>
      <c r="P853" s="19"/>
      <c r="Q853" s="19"/>
      <c r="R853" s="19"/>
      <c r="S853" s="19"/>
      <c r="T853" s="19"/>
      <c r="U853" s="19"/>
      <c r="V853" s="19"/>
      <c r="W853" s="19"/>
      <c r="X853" s="19"/>
      <c r="Y853" s="19"/>
      <c r="Z853" s="19"/>
      <c r="AA853" s="19"/>
      <c r="AB853" s="19"/>
    </row>
    <row r="854" spans="1:28" ht="15.75" customHeight="1">
      <c r="A854" s="19"/>
      <c r="B854" s="19"/>
      <c r="C854" s="19"/>
      <c r="D854" s="19"/>
      <c r="E854" s="19"/>
      <c r="F854" s="19"/>
      <c r="G854" s="19"/>
      <c r="H854" s="19"/>
      <c r="I854" s="19"/>
      <c r="J854" s="85"/>
      <c r="K854" s="19"/>
      <c r="L854" s="19"/>
      <c r="M854" s="19"/>
      <c r="N854" s="19"/>
      <c r="O854" s="19"/>
      <c r="P854" s="19"/>
      <c r="Q854" s="19"/>
      <c r="R854" s="19"/>
      <c r="S854" s="19"/>
      <c r="T854" s="19"/>
      <c r="U854" s="19"/>
      <c r="V854" s="19"/>
      <c r="W854" s="19"/>
      <c r="X854" s="19"/>
      <c r="Y854" s="19"/>
      <c r="Z854" s="19"/>
      <c r="AA854" s="19"/>
      <c r="AB854" s="19"/>
    </row>
    <row r="855" spans="1:28" ht="15.75" customHeight="1">
      <c r="A855" s="19"/>
      <c r="B855" s="19"/>
      <c r="C855" s="19"/>
      <c r="D855" s="19"/>
      <c r="E855" s="19"/>
      <c r="F855" s="19"/>
      <c r="G855" s="19"/>
      <c r="H855" s="19"/>
      <c r="I855" s="19"/>
      <c r="J855" s="85"/>
      <c r="K855" s="19"/>
      <c r="L855" s="19"/>
      <c r="M855" s="19"/>
      <c r="N855" s="19"/>
      <c r="O855" s="19"/>
      <c r="P855" s="19"/>
      <c r="Q855" s="19"/>
      <c r="R855" s="19"/>
      <c r="S855" s="19"/>
      <c r="T855" s="19"/>
      <c r="U855" s="19"/>
      <c r="V855" s="19"/>
      <c r="W855" s="19"/>
      <c r="X855" s="19"/>
      <c r="Y855" s="19"/>
      <c r="Z855" s="19"/>
      <c r="AA855" s="19"/>
      <c r="AB855" s="19"/>
    </row>
    <row r="856" spans="1:28" ht="15.75" customHeight="1">
      <c r="A856" s="19"/>
      <c r="B856" s="19"/>
      <c r="C856" s="19"/>
      <c r="D856" s="19"/>
      <c r="E856" s="19"/>
      <c r="F856" s="19"/>
      <c r="G856" s="19"/>
      <c r="H856" s="19"/>
      <c r="I856" s="19"/>
      <c r="J856" s="85"/>
      <c r="K856" s="19"/>
      <c r="L856" s="19"/>
      <c r="M856" s="19"/>
      <c r="N856" s="19"/>
      <c r="O856" s="19"/>
      <c r="P856" s="19"/>
      <c r="Q856" s="19"/>
      <c r="R856" s="19"/>
      <c r="S856" s="19"/>
      <c r="T856" s="19"/>
      <c r="U856" s="19"/>
      <c r="V856" s="19"/>
      <c r="W856" s="19"/>
      <c r="X856" s="19"/>
      <c r="Y856" s="19"/>
      <c r="Z856" s="19"/>
      <c r="AA856" s="19"/>
      <c r="AB856" s="19"/>
    </row>
    <row r="857" spans="1:28" ht="15.75" customHeight="1">
      <c r="A857" s="19"/>
      <c r="B857" s="19"/>
      <c r="C857" s="19"/>
      <c r="D857" s="19"/>
      <c r="E857" s="19"/>
      <c r="F857" s="19"/>
      <c r="G857" s="19"/>
      <c r="H857" s="19"/>
      <c r="I857" s="19"/>
      <c r="J857" s="85"/>
      <c r="K857" s="19"/>
      <c r="L857" s="19"/>
      <c r="M857" s="19"/>
      <c r="N857" s="19"/>
      <c r="O857" s="19"/>
      <c r="P857" s="19"/>
      <c r="Q857" s="19"/>
      <c r="R857" s="19"/>
      <c r="S857" s="19"/>
      <c r="T857" s="19"/>
      <c r="U857" s="19"/>
      <c r="V857" s="19"/>
      <c r="W857" s="19"/>
      <c r="X857" s="19"/>
      <c r="Y857" s="19"/>
      <c r="Z857" s="19"/>
      <c r="AA857" s="19"/>
      <c r="AB857" s="19"/>
    </row>
    <row r="858" spans="1:28" ht="15.75" customHeight="1">
      <c r="A858" s="19"/>
      <c r="B858" s="19"/>
      <c r="C858" s="19"/>
      <c r="D858" s="19"/>
      <c r="E858" s="19"/>
      <c r="F858" s="19"/>
      <c r="G858" s="19"/>
      <c r="H858" s="19"/>
      <c r="I858" s="19"/>
      <c r="J858" s="85"/>
      <c r="K858" s="19"/>
      <c r="L858" s="19"/>
      <c r="M858" s="19"/>
      <c r="N858" s="19"/>
      <c r="O858" s="19"/>
      <c r="P858" s="19"/>
      <c r="Q858" s="19"/>
      <c r="R858" s="19"/>
      <c r="S858" s="19"/>
      <c r="T858" s="19"/>
      <c r="U858" s="19"/>
      <c r="V858" s="19"/>
      <c r="W858" s="19"/>
      <c r="X858" s="19"/>
      <c r="Y858" s="19"/>
      <c r="Z858" s="19"/>
      <c r="AA858" s="19"/>
      <c r="AB858" s="19"/>
    </row>
    <row r="859" spans="1:28" ht="15.75" customHeight="1">
      <c r="A859" s="19"/>
      <c r="B859" s="19"/>
      <c r="C859" s="19"/>
      <c r="D859" s="19"/>
      <c r="E859" s="19"/>
      <c r="F859" s="19"/>
      <c r="G859" s="19"/>
      <c r="H859" s="19"/>
      <c r="I859" s="19"/>
      <c r="J859" s="85"/>
      <c r="K859" s="19"/>
      <c r="L859" s="19"/>
      <c r="M859" s="19"/>
      <c r="N859" s="19"/>
      <c r="O859" s="19"/>
      <c r="P859" s="19"/>
      <c r="Q859" s="19"/>
      <c r="R859" s="19"/>
      <c r="S859" s="19"/>
      <c r="T859" s="19"/>
      <c r="U859" s="19"/>
      <c r="V859" s="19"/>
      <c r="W859" s="19"/>
      <c r="X859" s="19"/>
      <c r="Y859" s="19"/>
      <c r="Z859" s="19"/>
      <c r="AA859" s="19"/>
      <c r="AB859" s="19"/>
    </row>
    <row r="860" spans="1:28" ht="15.75" customHeight="1">
      <c r="A860" s="19"/>
      <c r="B860" s="19"/>
      <c r="C860" s="19"/>
      <c r="D860" s="19"/>
      <c r="E860" s="19"/>
      <c r="F860" s="19"/>
      <c r="G860" s="19"/>
      <c r="H860" s="19"/>
      <c r="I860" s="19"/>
      <c r="J860" s="85"/>
      <c r="K860" s="19"/>
      <c r="L860" s="19"/>
      <c r="M860" s="19"/>
      <c r="N860" s="19"/>
      <c r="O860" s="19"/>
      <c r="P860" s="19"/>
      <c r="Q860" s="19"/>
      <c r="R860" s="19"/>
      <c r="S860" s="19"/>
      <c r="T860" s="19"/>
      <c r="U860" s="19"/>
      <c r="V860" s="19"/>
      <c r="W860" s="19"/>
      <c r="X860" s="19"/>
      <c r="Y860" s="19"/>
      <c r="Z860" s="19"/>
      <c r="AA860" s="19"/>
      <c r="AB860" s="19"/>
    </row>
    <row r="861" spans="1:28" ht="15.75" customHeight="1">
      <c r="A861" s="19"/>
      <c r="B861" s="19"/>
      <c r="C861" s="19"/>
      <c r="D861" s="19"/>
      <c r="E861" s="19"/>
      <c r="F861" s="19"/>
      <c r="G861" s="19"/>
      <c r="H861" s="19"/>
      <c r="I861" s="19"/>
      <c r="J861" s="85"/>
      <c r="K861" s="19"/>
      <c r="L861" s="19"/>
      <c r="M861" s="19"/>
      <c r="N861" s="19"/>
      <c r="O861" s="19"/>
      <c r="P861" s="19"/>
      <c r="Q861" s="19"/>
      <c r="R861" s="19"/>
      <c r="S861" s="19"/>
      <c r="T861" s="19"/>
      <c r="U861" s="19"/>
      <c r="V861" s="19"/>
      <c r="W861" s="19"/>
      <c r="X861" s="19"/>
      <c r="Y861" s="19"/>
      <c r="Z861" s="19"/>
      <c r="AA861" s="19"/>
      <c r="AB861" s="19"/>
    </row>
    <row r="862" spans="1:28" ht="15.75" customHeight="1">
      <c r="A862" s="19"/>
      <c r="B862" s="19"/>
      <c r="C862" s="19"/>
      <c r="D862" s="19"/>
      <c r="E862" s="19"/>
      <c r="F862" s="19"/>
      <c r="G862" s="19"/>
      <c r="H862" s="19"/>
      <c r="I862" s="19"/>
      <c r="J862" s="85"/>
      <c r="K862" s="19"/>
      <c r="L862" s="19"/>
      <c r="M862" s="19"/>
      <c r="N862" s="19"/>
      <c r="O862" s="19"/>
      <c r="P862" s="19"/>
      <c r="Q862" s="19"/>
      <c r="R862" s="19"/>
      <c r="S862" s="19"/>
      <c r="T862" s="19"/>
      <c r="U862" s="19"/>
      <c r="V862" s="19"/>
      <c r="W862" s="19"/>
      <c r="X862" s="19"/>
      <c r="Y862" s="19"/>
      <c r="Z862" s="19"/>
      <c r="AA862" s="19"/>
      <c r="AB862" s="19"/>
    </row>
    <row r="863" spans="1:28" ht="15.75" customHeight="1">
      <c r="A863" s="19"/>
      <c r="B863" s="19"/>
      <c r="C863" s="19"/>
      <c r="D863" s="19"/>
      <c r="E863" s="19"/>
      <c r="F863" s="19"/>
      <c r="G863" s="19"/>
      <c r="H863" s="19"/>
      <c r="I863" s="19"/>
      <c r="J863" s="85"/>
      <c r="K863" s="19"/>
      <c r="L863" s="19"/>
      <c r="M863" s="19"/>
      <c r="N863" s="19"/>
      <c r="O863" s="19"/>
      <c r="P863" s="19"/>
      <c r="Q863" s="19"/>
      <c r="R863" s="19"/>
      <c r="S863" s="19"/>
      <c r="T863" s="19"/>
      <c r="U863" s="19"/>
      <c r="V863" s="19"/>
      <c r="W863" s="19"/>
      <c r="X863" s="19"/>
      <c r="Y863" s="19"/>
      <c r="Z863" s="19"/>
      <c r="AA863" s="19"/>
      <c r="AB863" s="19"/>
    </row>
    <row r="864" spans="1:28" ht="15.75" customHeight="1">
      <c r="A864" s="19"/>
      <c r="B864" s="19"/>
      <c r="C864" s="19"/>
      <c r="D864" s="19"/>
      <c r="E864" s="19"/>
      <c r="F864" s="19"/>
      <c r="G864" s="19"/>
      <c r="H864" s="19"/>
      <c r="I864" s="19"/>
      <c r="J864" s="85"/>
      <c r="K864" s="19"/>
      <c r="L864" s="19"/>
      <c r="M864" s="19"/>
      <c r="N864" s="19"/>
      <c r="O864" s="19"/>
      <c r="P864" s="19"/>
      <c r="Q864" s="19"/>
      <c r="R864" s="19"/>
      <c r="S864" s="19"/>
      <c r="T864" s="19"/>
      <c r="U864" s="19"/>
      <c r="V864" s="19"/>
      <c r="W864" s="19"/>
      <c r="X864" s="19"/>
      <c r="Y864" s="19"/>
      <c r="Z864" s="19"/>
      <c r="AA864" s="19"/>
      <c r="AB864" s="19"/>
    </row>
    <row r="865" spans="1:28" ht="15.75" customHeight="1">
      <c r="A865" s="19"/>
      <c r="B865" s="19"/>
      <c r="C865" s="19"/>
      <c r="D865" s="19"/>
      <c r="E865" s="19"/>
      <c r="F865" s="19"/>
      <c r="G865" s="19"/>
      <c r="H865" s="19"/>
      <c r="I865" s="19"/>
      <c r="J865" s="85"/>
      <c r="K865" s="19"/>
      <c r="L865" s="19"/>
      <c r="M865" s="19"/>
      <c r="N865" s="19"/>
      <c r="O865" s="19"/>
      <c r="P865" s="19"/>
      <c r="Q865" s="19"/>
      <c r="R865" s="19"/>
      <c r="S865" s="19"/>
      <c r="T865" s="19"/>
      <c r="U865" s="19"/>
      <c r="V865" s="19"/>
      <c r="W865" s="19"/>
      <c r="X865" s="19"/>
      <c r="Y865" s="19"/>
      <c r="Z865" s="19"/>
      <c r="AA865" s="19"/>
      <c r="AB865" s="19"/>
    </row>
    <row r="866" spans="1:28" ht="15.75" customHeight="1">
      <c r="A866" s="19"/>
      <c r="B866" s="19"/>
      <c r="C866" s="19"/>
      <c r="D866" s="19"/>
      <c r="E866" s="19"/>
      <c r="F866" s="19"/>
      <c r="G866" s="19"/>
      <c r="H866" s="19"/>
      <c r="I866" s="19"/>
      <c r="J866" s="85"/>
      <c r="K866" s="19"/>
      <c r="L866" s="19"/>
      <c r="M866" s="19"/>
      <c r="N866" s="19"/>
      <c r="O866" s="19"/>
      <c r="P866" s="19"/>
      <c r="Q866" s="19"/>
      <c r="R866" s="19"/>
      <c r="S866" s="19"/>
      <c r="T866" s="19"/>
      <c r="U866" s="19"/>
      <c r="V866" s="19"/>
      <c r="W866" s="19"/>
      <c r="X866" s="19"/>
      <c r="Y866" s="19"/>
      <c r="Z866" s="19"/>
      <c r="AA866" s="19"/>
      <c r="AB866" s="19"/>
    </row>
    <row r="867" spans="1:28" ht="15.75" customHeight="1">
      <c r="A867" s="19"/>
      <c r="B867" s="19"/>
      <c r="C867" s="19"/>
      <c r="D867" s="19"/>
      <c r="E867" s="19"/>
      <c r="F867" s="19"/>
      <c r="G867" s="19"/>
      <c r="H867" s="19"/>
      <c r="I867" s="19"/>
      <c r="J867" s="85"/>
      <c r="K867" s="19"/>
      <c r="L867" s="19"/>
      <c r="M867" s="19"/>
      <c r="N867" s="19"/>
      <c r="O867" s="19"/>
      <c r="P867" s="19"/>
      <c r="Q867" s="19"/>
      <c r="R867" s="19"/>
      <c r="S867" s="19"/>
      <c r="T867" s="19"/>
      <c r="U867" s="19"/>
      <c r="V867" s="19"/>
      <c r="W867" s="19"/>
      <c r="X867" s="19"/>
      <c r="Y867" s="19"/>
      <c r="Z867" s="19"/>
      <c r="AA867" s="19"/>
      <c r="AB867" s="19"/>
    </row>
    <row r="868" spans="1:28" ht="15.75" customHeight="1">
      <c r="A868" s="19"/>
      <c r="B868" s="19"/>
      <c r="C868" s="19"/>
      <c r="D868" s="19"/>
      <c r="E868" s="19"/>
      <c r="F868" s="19"/>
      <c r="G868" s="19"/>
      <c r="H868" s="19"/>
      <c r="I868" s="19"/>
      <c r="J868" s="85"/>
      <c r="K868" s="19"/>
      <c r="L868" s="19"/>
      <c r="M868" s="19"/>
      <c r="N868" s="19"/>
      <c r="O868" s="19"/>
      <c r="P868" s="19"/>
      <c r="Q868" s="19"/>
      <c r="R868" s="19"/>
      <c r="S868" s="19"/>
      <c r="T868" s="19"/>
      <c r="U868" s="19"/>
      <c r="V868" s="19"/>
      <c r="W868" s="19"/>
      <c r="X868" s="19"/>
      <c r="Y868" s="19"/>
      <c r="Z868" s="19"/>
      <c r="AA868" s="19"/>
      <c r="AB868" s="19"/>
    </row>
    <row r="869" spans="1:28" ht="15.75" customHeight="1">
      <c r="A869" s="19"/>
      <c r="B869" s="19"/>
      <c r="C869" s="19"/>
      <c r="D869" s="19"/>
      <c r="E869" s="19"/>
      <c r="F869" s="19"/>
      <c r="G869" s="19"/>
      <c r="H869" s="19"/>
      <c r="I869" s="19"/>
      <c r="J869" s="85"/>
      <c r="K869" s="19"/>
      <c r="L869" s="19"/>
      <c r="M869" s="19"/>
      <c r="N869" s="19"/>
      <c r="O869" s="19"/>
      <c r="P869" s="19"/>
      <c r="Q869" s="19"/>
      <c r="R869" s="19"/>
      <c r="S869" s="19"/>
      <c r="T869" s="19"/>
      <c r="U869" s="19"/>
      <c r="V869" s="19"/>
      <c r="W869" s="19"/>
      <c r="X869" s="19"/>
      <c r="Y869" s="19"/>
      <c r="Z869" s="19"/>
      <c r="AA869" s="19"/>
      <c r="AB869" s="19"/>
    </row>
    <row r="870" spans="1:28" ht="15.75" customHeight="1">
      <c r="A870" s="19"/>
      <c r="B870" s="19"/>
      <c r="C870" s="19"/>
      <c r="D870" s="19"/>
      <c r="E870" s="19"/>
      <c r="F870" s="19"/>
      <c r="G870" s="19"/>
      <c r="H870" s="19"/>
      <c r="I870" s="19"/>
      <c r="J870" s="85"/>
      <c r="K870" s="19"/>
      <c r="L870" s="19"/>
      <c r="M870" s="19"/>
      <c r="N870" s="19"/>
      <c r="O870" s="19"/>
      <c r="P870" s="19"/>
      <c r="Q870" s="19"/>
      <c r="R870" s="19"/>
      <c r="S870" s="19"/>
      <c r="T870" s="19"/>
      <c r="U870" s="19"/>
      <c r="V870" s="19"/>
      <c r="W870" s="19"/>
      <c r="X870" s="19"/>
      <c r="Y870" s="19"/>
      <c r="Z870" s="19"/>
      <c r="AA870" s="19"/>
      <c r="AB870" s="19"/>
    </row>
    <row r="871" spans="1:28" ht="15.75" customHeight="1">
      <c r="A871" s="19"/>
      <c r="B871" s="19"/>
      <c r="C871" s="19"/>
      <c r="D871" s="19"/>
      <c r="E871" s="19"/>
      <c r="F871" s="19"/>
      <c r="G871" s="19"/>
      <c r="H871" s="19"/>
      <c r="I871" s="19"/>
      <c r="J871" s="85"/>
      <c r="K871" s="19"/>
      <c r="L871" s="19"/>
      <c r="M871" s="19"/>
      <c r="N871" s="19"/>
      <c r="O871" s="19"/>
      <c r="P871" s="19"/>
      <c r="Q871" s="19"/>
      <c r="R871" s="19"/>
      <c r="S871" s="19"/>
      <c r="T871" s="19"/>
      <c r="U871" s="19"/>
      <c r="V871" s="19"/>
      <c r="W871" s="19"/>
      <c r="X871" s="19"/>
      <c r="Y871" s="19"/>
      <c r="Z871" s="19"/>
      <c r="AA871" s="19"/>
      <c r="AB871" s="19"/>
    </row>
    <row r="872" spans="1:28" ht="15.75" customHeight="1">
      <c r="A872" s="19"/>
      <c r="B872" s="19"/>
      <c r="C872" s="19"/>
      <c r="D872" s="19"/>
      <c r="E872" s="19"/>
      <c r="F872" s="19"/>
      <c r="G872" s="19"/>
      <c r="H872" s="19"/>
      <c r="I872" s="19"/>
      <c r="J872" s="85"/>
      <c r="K872" s="19"/>
      <c r="L872" s="19"/>
      <c r="M872" s="19"/>
      <c r="N872" s="19"/>
      <c r="O872" s="19"/>
      <c r="P872" s="19"/>
      <c r="Q872" s="19"/>
      <c r="R872" s="19"/>
      <c r="S872" s="19"/>
      <c r="T872" s="19"/>
      <c r="U872" s="19"/>
      <c r="V872" s="19"/>
      <c r="W872" s="19"/>
      <c r="X872" s="19"/>
      <c r="Y872" s="19"/>
      <c r="Z872" s="19"/>
      <c r="AA872" s="19"/>
      <c r="AB872" s="19"/>
    </row>
    <row r="873" spans="1:28" ht="15.75" customHeight="1">
      <c r="A873" s="19"/>
      <c r="B873" s="19"/>
      <c r="C873" s="19"/>
      <c r="D873" s="19"/>
      <c r="E873" s="19"/>
      <c r="F873" s="19"/>
      <c r="G873" s="19"/>
      <c r="H873" s="19"/>
      <c r="I873" s="19"/>
      <c r="J873" s="85"/>
      <c r="K873" s="19"/>
      <c r="L873" s="19"/>
      <c r="M873" s="19"/>
      <c r="N873" s="19"/>
      <c r="O873" s="19"/>
      <c r="P873" s="19"/>
      <c r="Q873" s="19"/>
      <c r="R873" s="19"/>
      <c r="S873" s="19"/>
      <c r="T873" s="19"/>
      <c r="U873" s="19"/>
      <c r="V873" s="19"/>
      <c r="W873" s="19"/>
      <c r="X873" s="19"/>
      <c r="Y873" s="19"/>
      <c r="Z873" s="19"/>
      <c r="AA873" s="19"/>
      <c r="AB873" s="19"/>
    </row>
    <row r="874" spans="1:28" ht="15.75" customHeight="1">
      <c r="A874" s="19"/>
      <c r="B874" s="19"/>
      <c r="C874" s="19"/>
      <c r="D874" s="19"/>
      <c r="E874" s="19"/>
      <c r="F874" s="19"/>
      <c r="G874" s="19"/>
      <c r="H874" s="19"/>
      <c r="I874" s="19"/>
      <c r="J874" s="85"/>
      <c r="K874" s="19"/>
      <c r="L874" s="19"/>
      <c r="M874" s="19"/>
      <c r="N874" s="19"/>
      <c r="O874" s="19"/>
      <c r="P874" s="19"/>
      <c r="Q874" s="19"/>
      <c r="R874" s="19"/>
      <c r="S874" s="19"/>
      <c r="T874" s="19"/>
      <c r="U874" s="19"/>
      <c r="V874" s="19"/>
      <c r="W874" s="19"/>
      <c r="X874" s="19"/>
      <c r="Y874" s="19"/>
      <c r="Z874" s="19"/>
      <c r="AA874" s="19"/>
      <c r="AB874" s="19"/>
    </row>
    <row r="875" spans="1:28" ht="15.75" customHeight="1">
      <c r="A875" s="19"/>
      <c r="B875" s="19"/>
      <c r="C875" s="19"/>
      <c r="D875" s="19"/>
      <c r="E875" s="19"/>
      <c r="F875" s="19"/>
      <c r="G875" s="19"/>
      <c r="H875" s="19"/>
      <c r="I875" s="19"/>
      <c r="J875" s="85"/>
      <c r="K875" s="19"/>
      <c r="L875" s="19"/>
      <c r="M875" s="19"/>
      <c r="N875" s="19"/>
      <c r="O875" s="19"/>
      <c r="P875" s="19"/>
      <c r="Q875" s="19"/>
      <c r="R875" s="19"/>
      <c r="S875" s="19"/>
      <c r="T875" s="19"/>
      <c r="U875" s="19"/>
      <c r="V875" s="19"/>
      <c r="W875" s="19"/>
      <c r="X875" s="19"/>
      <c r="Y875" s="19"/>
      <c r="Z875" s="19"/>
      <c r="AA875" s="19"/>
      <c r="AB875" s="19"/>
    </row>
    <row r="876" spans="1:28" ht="15.75" customHeight="1">
      <c r="A876" s="19"/>
      <c r="B876" s="19"/>
      <c r="C876" s="19"/>
      <c r="D876" s="19"/>
      <c r="E876" s="19"/>
      <c r="F876" s="19"/>
      <c r="G876" s="19"/>
      <c r="H876" s="19"/>
      <c r="I876" s="19"/>
      <c r="J876" s="85"/>
      <c r="K876" s="19"/>
      <c r="L876" s="19"/>
      <c r="M876" s="19"/>
      <c r="N876" s="19"/>
      <c r="O876" s="19"/>
      <c r="P876" s="19"/>
      <c r="Q876" s="19"/>
      <c r="R876" s="19"/>
      <c r="S876" s="19"/>
      <c r="T876" s="19"/>
      <c r="U876" s="19"/>
      <c r="V876" s="19"/>
      <c r="W876" s="19"/>
      <c r="X876" s="19"/>
      <c r="Y876" s="19"/>
      <c r="Z876" s="19"/>
      <c r="AA876" s="19"/>
      <c r="AB876" s="19"/>
    </row>
    <row r="877" spans="1:28" ht="15.75" customHeight="1">
      <c r="A877" s="19"/>
      <c r="B877" s="19"/>
      <c r="C877" s="19"/>
      <c r="D877" s="19"/>
      <c r="E877" s="19"/>
      <c r="F877" s="19"/>
      <c r="G877" s="19"/>
      <c r="H877" s="19"/>
      <c r="I877" s="19"/>
      <c r="J877" s="85"/>
      <c r="K877" s="19"/>
      <c r="L877" s="19"/>
      <c r="M877" s="19"/>
      <c r="N877" s="19"/>
      <c r="O877" s="19"/>
      <c r="P877" s="19"/>
      <c r="Q877" s="19"/>
      <c r="R877" s="19"/>
      <c r="S877" s="19"/>
      <c r="T877" s="19"/>
      <c r="U877" s="19"/>
      <c r="V877" s="19"/>
      <c r="W877" s="19"/>
      <c r="X877" s="19"/>
      <c r="Y877" s="19"/>
      <c r="Z877" s="19"/>
      <c r="AA877" s="19"/>
      <c r="AB877" s="19"/>
    </row>
    <row r="878" spans="1:28" ht="15.75" customHeight="1">
      <c r="A878" s="19"/>
      <c r="B878" s="19"/>
      <c r="C878" s="19"/>
      <c r="D878" s="19"/>
      <c r="E878" s="19"/>
      <c r="F878" s="19"/>
      <c r="G878" s="19"/>
      <c r="H878" s="19"/>
      <c r="I878" s="19"/>
      <c r="J878" s="85"/>
      <c r="K878" s="19"/>
      <c r="L878" s="19"/>
      <c r="M878" s="19"/>
      <c r="N878" s="19"/>
      <c r="O878" s="19"/>
      <c r="P878" s="19"/>
      <c r="Q878" s="19"/>
      <c r="R878" s="19"/>
      <c r="S878" s="19"/>
      <c r="T878" s="19"/>
      <c r="U878" s="19"/>
      <c r="V878" s="19"/>
      <c r="W878" s="19"/>
      <c r="X878" s="19"/>
      <c r="Y878" s="19"/>
      <c r="Z878" s="19"/>
      <c r="AA878" s="19"/>
      <c r="AB878" s="19"/>
    </row>
    <row r="879" spans="1:28" ht="15.75" customHeight="1">
      <c r="A879" s="19"/>
      <c r="B879" s="19"/>
      <c r="C879" s="19"/>
      <c r="D879" s="19"/>
      <c r="E879" s="19"/>
      <c r="F879" s="19"/>
      <c r="G879" s="19"/>
      <c r="H879" s="19"/>
      <c r="I879" s="19"/>
      <c r="J879" s="85"/>
      <c r="K879" s="19"/>
      <c r="L879" s="19"/>
      <c r="M879" s="19"/>
      <c r="N879" s="19"/>
      <c r="O879" s="19"/>
      <c r="P879" s="19"/>
      <c r="Q879" s="19"/>
      <c r="R879" s="19"/>
      <c r="S879" s="19"/>
      <c r="T879" s="19"/>
      <c r="U879" s="19"/>
      <c r="V879" s="19"/>
      <c r="W879" s="19"/>
      <c r="X879" s="19"/>
      <c r="Y879" s="19"/>
      <c r="Z879" s="19"/>
      <c r="AA879" s="19"/>
      <c r="AB879" s="19"/>
    </row>
    <row r="880" spans="1:28" ht="15.75" customHeight="1">
      <c r="A880" s="19"/>
      <c r="B880" s="19"/>
      <c r="C880" s="19"/>
      <c r="D880" s="19"/>
      <c r="E880" s="19"/>
      <c r="F880" s="19"/>
      <c r="G880" s="19"/>
      <c r="H880" s="19"/>
      <c r="I880" s="19"/>
      <c r="J880" s="85"/>
      <c r="K880" s="19"/>
      <c r="L880" s="19"/>
      <c r="M880" s="19"/>
      <c r="N880" s="19"/>
      <c r="O880" s="19"/>
      <c r="P880" s="19"/>
      <c r="Q880" s="19"/>
      <c r="R880" s="19"/>
      <c r="S880" s="19"/>
      <c r="T880" s="19"/>
      <c r="U880" s="19"/>
      <c r="V880" s="19"/>
      <c r="W880" s="19"/>
      <c r="X880" s="19"/>
      <c r="Y880" s="19"/>
      <c r="Z880" s="19"/>
      <c r="AA880" s="19"/>
      <c r="AB880" s="19"/>
    </row>
    <row r="881" spans="1:28" ht="15.75" customHeight="1">
      <c r="A881" s="19"/>
      <c r="B881" s="19"/>
      <c r="C881" s="19"/>
      <c r="D881" s="19"/>
      <c r="E881" s="19"/>
      <c r="F881" s="19"/>
      <c r="G881" s="19"/>
      <c r="H881" s="19"/>
      <c r="I881" s="19"/>
      <c r="J881" s="85"/>
      <c r="K881" s="19"/>
      <c r="L881" s="19"/>
      <c r="M881" s="19"/>
      <c r="N881" s="19"/>
      <c r="O881" s="19"/>
      <c r="P881" s="19"/>
      <c r="Q881" s="19"/>
      <c r="R881" s="19"/>
      <c r="S881" s="19"/>
      <c r="T881" s="19"/>
      <c r="U881" s="19"/>
      <c r="V881" s="19"/>
      <c r="W881" s="19"/>
      <c r="X881" s="19"/>
      <c r="Y881" s="19"/>
      <c r="Z881" s="19"/>
      <c r="AA881" s="19"/>
      <c r="AB881" s="19"/>
    </row>
    <row r="882" spans="1:28" ht="15.75" customHeight="1">
      <c r="A882" s="19"/>
      <c r="B882" s="19"/>
      <c r="C882" s="19"/>
      <c r="D882" s="19"/>
      <c r="E882" s="19"/>
      <c r="F882" s="19"/>
      <c r="G882" s="19"/>
      <c r="H882" s="19"/>
      <c r="I882" s="19"/>
      <c r="J882" s="85"/>
      <c r="K882" s="19"/>
      <c r="L882" s="19"/>
      <c r="M882" s="19"/>
      <c r="N882" s="19"/>
      <c r="O882" s="19"/>
      <c r="P882" s="19"/>
      <c r="Q882" s="19"/>
      <c r="R882" s="19"/>
      <c r="S882" s="19"/>
      <c r="T882" s="19"/>
      <c r="U882" s="19"/>
      <c r="V882" s="19"/>
      <c r="W882" s="19"/>
      <c r="X882" s="19"/>
      <c r="Y882" s="19"/>
      <c r="Z882" s="19"/>
      <c r="AA882" s="19"/>
      <c r="AB882" s="19"/>
    </row>
    <row r="883" spans="1:28" ht="15.75" customHeight="1">
      <c r="A883" s="19"/>
      <c r="B883" s="19"/>
      <c r="C883" s="19"/>
      <c r="D883" s="19"/>
      <c r="E883" s="19"/>
      <c r="F883" s="19"/>
      <c r="G883" s="19"/>
      <c r="H883" s="19"/>
      <c r="I883" s="19"/>
      <c r="J883" s="85"/>
      <c r="K883" s="19"/>
      <c r="L883" s="19"/>
      <c r="M883" s="19"/>
      <c r="N883" s="19"/>
      <c r="O883" s="19"/>
      <c r="P883" s="19"/>
      <c r="Q883" s="19"/>
      <c r="R883" s="19"/>
      <c r="S883" s="19"/>
      <c r="T883" s="19"/>
      <c r="U883" s="19"/>
      <c r="V883" s="19"/>
      <c r="W883" s="19"/>
      <c r="X883" s="19"/>
      <c r="Y883" s="19"/>
      <c r="Z883" s="19"/>
      <c r="AA883" s="19"/>
      <c r="AB883" s="19"/>
    </row>
    <row r="884" spans="1:28" ht="15.75" customHeight="1">
      <c r="A884" s="19"/>
      <c r="B884" s="19"/>
      <c r="C884" s="19"/>
      <c r="D884" s="19"/>
      <c r="E884" s="19"/>
      <c r="F884" s="19"/>
      <c r="G884" s="19"/>
      <c r="H884" s="19"/>
      <c r="I884" s="19"/>
      <c r="J884" s="85"/>
      <c r="K884" s="19"/>
      <c r="L884" s="19"/>
      <c r="M884" s="19"/>
      <c r="N884" s="19"/>
      <c r="O884" s="19"/>
      <c r="P884" s="19"/>
      <c r="Q884" s="19"/>
      <c r="R884" s="19"/>
      <c r="S884" s="19"/>
      <c r="T884" s="19"/>
      <c r="U884" s="19"/>
      <c r="V884" s="19"/>
      <c r="W884" s="19"/>
      <c r="X884" s="19"/>
      <c r="Y884" s="19"/>
      <c r="Z884" s="19"/>
      <c r="AA884" s="19"/>
      <c r="AB884" s="19"/>
    </row>
    <row r="885" spans="1:28" ht="15.75" customHeight="1">
      <c r="A885" s="19"/>
      <c r="B885" s="19"/>
      <c r="C885" s="19"/>
      <c r="D885" s="19"/>
      <c r="E885" s="19"/>
      <c r="F885" s="19"/>
      <c r="G885" s="19"/>
      <c r="H885" s="19"/>
      <c r="I885" s="19"/>
      <c r="J885" s="85"/>
      <c r="K885" s="19"/>
      <c r="L885" s="19"/>
      <c r="M885" s="19"/>
      <c r="N885" s="19"/>
      <c r="O885" s="19"/>
      <c r="P885" s="19"/>
      <c r="Q885" s="19"/>
      <c r="R885" s="19"/>
      <c r="S885" s="19"/>
      <c r="T885" s="19"/>
      <c r="U885" s="19"/>
      <c r="V885" s="19"/>
      <c r="W885" s="19"/>
      <c r="X885" s="19"/>
      <c r="Y885" s="19"/>
      <c r="Z885" s="19"/>
      <c r="AA885" s="19"/>
      <c r="AB885" s="19"/>
    </row>
    <row r="886" spans="1:28" ht="15.75" customHeight="1">
      <c r="A886" s="19"/>
      <c r="B886" s="19"/>
      <c r="C886" s="19"/>
      <c r="D886" s="19"/>
      <c r="E886" s="19"/>
      <c r="F886" s="19"/>
      <c r="G886" s="19"/>
      <c r="H886" s="19"/>
      <c r="I886" s="19"/>
      <c r="J886" s="85"/>
      <c r="K886" s="19"/>
      <c r="L886" s="19"/>
      <c r="M886" s="19"/>
      <c r="N886" s="19"/>
      <c r="O886" s="19"/>
      <c r="P886" s="19"/>
      <c r="Q886" s="19"/>
      <c r="R886" s="19"/>
      <c r="S886" s="19"/>
      <c r="T886" s="19"/>
      <c r="U886" s="19"/>
      <c r="V886" s="19"/>
      <c r="W886" s="19"/>
      <c r="X886" s="19"/>
      <c r="Y886" s="19"/>
      <c r="Z886" s="19"/>
      <c r="AA886" s="19"/>
      <c r="AB886" s="19"/>
    </row>
    <row r="887" spans="1:28" ht="15.75" customHeight="1">
      <c r="A887" s="19"/>
      <c r="B887" s="19"/>
      <c r="C887" s="19"/>
      <c r="D887" s="19"/>
      <c r="E887" s="19"/>
      <c r="F887" s="19"/>
      <c r="G887" s="19"/>
      <c r="H887" s="19"/>
      <c r="I887" s="19"/>
      <c r="J887" s="85"/>
      <c r="K887" s="19"/>
      <c r="L887" s="19"/>
      <c r="M887" s="19"/>
      <c r="N887" s="19"/>
      <c r="O887" s="19"/>
      <c r="P887" s="19"/>
      <c r="Q887" s="19"/>
      <c r="R887" s="19"/>
      <c r="S887" s="19"/>
      <c r="T887" s="19"/>
      <c r="U887" s="19"/>
      <c r="V887" s="19"/>
      <c r="W887" s="19"/>
      <c r="X887" s="19"/>
      <c r="Y887" s="19"/>
      <c r="Z887" s="19"/>
      <c r="AA887" s="19"/>
      <c r="AB887" s="19"/>
    </row>
    <row r="888" spans="1:28" ht="15.75" customHeight="1">
      <c r="A888" s="19"/>
      <c r="B888" s="19"/>
      <c r="C888" s="19"/>
      <c r="D888" s="19"/>
      <c r="E888" s="19"/>
      <c r="F888" s="19"/>
      <c r="G888" s="19"/>
      <c r="H888" s="19"/>
      <c r="I888" s="19"/>
      <c r="J888" s="85"/>
      <c r="K888" s="19"/>
      <c r="L888" s="19"/>
      <c r="M888" s="19"/>
      <c r="N888" s="19"/>
      <c r="O888" s="19"/>
      <c r="P888" s="19"/>
      <c r="Q888" s="19"/>
      <c r="R888" s="19"/>
      <c r="S888" s="19"/>
      <c r="T888" s="19"/>
      <c r="U888" s="19"/>
      <c r="V888" s="19"/>
      <c r="W888" s="19"/>
      <c r="X888" s="19"/>
      <c r="Y888" s="19"/>
      <c r="Z888" s="19"/>
      <c r="AA888" s="19"/>
      <c r="AB888" s="19"/>
    </row>
    <row r="889" spans="1:28" ht="15.75" customHeight="1">
      <c r="A889" s="19"/>
      <c r="B889" s="19"/>
      <c r="C889" s="19"/>
      <c r="D889" s="19"/>
      <c r="E889" s="19"/>
      <c r="F889" s="19"/>
      <c r="G889" s="19"/>
      <c r="H889" s="19"/>
      <c r="I889" s="19"/>
      <c r="J889" s="85"/>
      <c r="K889" s="19"/>
      <c r="L889" s="19"/>
      <c r="M889" s="19"/>
      <c r="N889" s="19"/>
      <c r="O889" s="19"/>
      <c r="P889" s="19"/>
      <c r="Q889" s="19"/>
      <c r="R889" s="19"/>
      <c r="S889" s="19"/>
      <c r="T889" s="19"/>
      <c r="U889" s="19"/>
      <c r="V889" s="19"/>
      <c r="W889" s="19"/>
      <c r="X889" s="19"/>
      <c r="Y889" s="19"/>
      <c r="Z889" s="19"/>
      <c r="AA889" s="19"/>
      <c r="AB889" s="19"/>
    </row>
    <row r="890" spans="1:28" ht="15.75" customHeight="1">
      <c r="A890" s="19"/>
      <c r="B890" s="19"/>
      <c r="C890" s="19"/>
      <c r="D890" s="19"/>
      <c r="E890" s="19"/>
      <c r="F890" s="19"/>
      <c r="G890" s="19"/>
      <c r="H890" s="19"/>
      <c r="I890" s="19"/>
      <c r="J890" s="85"/>
      <c r="K890" s="19"/>
      <c r="L890" s="19"/>
      <c r="M890" s="19"/>
      <c r="N890" s="19"/>
      <c r="O890" s="19"/>
      <c r="P890" s="19"/>
      <c r="Q890" s="19"/>
      <c r="R890" s="19"/>
      <c r="S890" s="19"/>
      <c r="T890" s="19"/>
      <c r="U890" s="19"/>
      <c r="V890" s="19"/>
      <c r="W890" s="19"/>
      <c r="X890" s="19"/>
      <c r="Y890" s="19"/>
      <c r="Z890" s="19"/>
      <c r="AA890" s="19"/>
      <c r="AB890" s="19"/>
    </row>
    <row r="891" spans="1:28" ht="15.75" customHeight="1">
      <c r="A891" s="19"/>
      <c r="B891" s="19"/>
      <c r="C891" s="19"/>
      <c r="D891" s="19"/>
      <c r="E891" s="19"/>
      <c r="F891" s="19"/>
      <c r="G891" s="19"/>
      <c r="H891" s="19"/>
      <c r="I891" s="19"/>
      <c r="J891" s="85"/>
      <c r="K891" s="19"/>
      <c r="L891" s="19"/>
      <c r="M891" s="19"/>
      <c r="N891" s="19"/>
      <c r="O891" s="19"/>
      <c r="P891" s="19"/>
      <c r="Q891" s="19"/>
      <c r="R891" s="19"/>
      <c r="S891" s="19"/>
      <c r="T891" s="19"/>
      <c r="U891" s="19"/>
      <c r="V891" s="19"/>
      <c r="W891" s="19"/>
      <c r="X891" s="19"/>
      <c r="Y891" s="19"/>
      <c r="Z891" s="19"/>
      <c r="AA891" s="19"/>
      <c r="AB891" s="19"/>
    </row>
    <row r="892" spans="1:28" ht="15.75" customHeight="1">
      <c r="A892" s="19"/>
      <c r="B892" s="19"/>
      <c r="C892" s="19"/>
      <c r="D892" s="19"/>
      <c r="E892" s="19"/>
      <c r="F892" s="19"/>
      <c r="G892" s="19"/>
      <c r="H892" s="19"/>
      <c r="I892" s="19"/>
      <c r="J892" s="85"/>
      <c r="K892" s="19"/>
      <c r="L892" s="19"/>
      <c r="M892" s="19"/>
      <c r="N892" s="19"/>
      <c r="O892" s="19"/>
      <c r="P892" s="19"/>
      <c r="Q892" s="19"/>
      <c r="R892" s="19"/>
      <c r="S892" s="19"/>
      <c r="T892" s="19"/>
      <c r="U892" s="19"/>
      <c r="V892" s="19"/>
      <c r="W892" s="19"/>
      <c r="X892" s="19"/>
      <c r="Y892" s="19"/>
      <c r="Z892" s="19"/>
      <c r="AA892" s="19"/>
      <c r="AB892" s="19"/>
    </row>
    <row r="893" spans="1:28" ht="15.75" customHeight="1">
      <c r="A893" s="19"/>
      <c r="B893" s="19"/>
      <c r="C893" s="19"/>
      <c r="D893" s="19"/>
      <c r="E893" s="19"/>
      <c r="F893" s="19"/>
      <c r="G893" s="19"/>
      <c r="H893" s="19"/>
      <c r="I893" s="19"/>
      <c r="J893" s="85"/>
      <c r="K893" s="19"/>
      <c r="L893" s="19"/>
      <c r="M893" s="19"/>
      <c r="N893" s="19"/>
      <c r="O893" s="19"/>
      <c r="P893" s="19"/>
      <c r="Q893" s="19"/>
      <c r="R893" s="19"/>
      <c r="S893" s="19"/>
      <c r="T893" s="19"/>
      <c r="U893" s="19"/>
      <c r="V893" s="19"/>
      <c r="W893" s="19"/>
      <c r="X893" s="19"/>
      <c r="Y893" s="19"/>
      <c r="Z893" s="19"/>
      <c r="AA893" s="19"/>
      <c r="AB893" s="19"/>
    </row>
    <row r="894" spans="1:28" ht="15.75" customHeight="1">
      <c r="A894" s="19"/>
      <c r="B894" s="19"/>
      <c r="C894" s="19"/>
      <c r="D894" s="19"/>
      <c r="E894" s="19"/>
      <c r="F894" s="19"/>
      <c r="G894" s="19"/>
      <c r="H894" s="19"/>
      <c r="I894" s="19"/>
      <c r="J894" s="85"/>
      <c r="K894" s="19"/>
      <c r="L894" s="19"/>
      <c r="M894" s="19"/>
      <c r="N894" s="19"/>
      <c r="O894" s="19"/>
      <c r="P894" s="19"/>
      <c r="Q894" s="19"/>
      <c r="R894" s="19"/>
      <c r="S894" s="19"/>
      <c r="T894" s="19"/>
      <c r="U894" s="19"/>
      <c r="V894" s="19"/>
      <c r="W894" s="19"/>
      <c r="X894" s="19"/>
      <c r="Y894" s="19"/>
      <c r="Z894" s="19"/>
      <c r="AA894" s="19"/>
      <c r="AB894" s="19"/>
    </row>
    <row r="895" spans="1:28" ht="15.75" customHeight="1">
      <c r="A895" s="19"/>
      <c r="B895" s="19"/>
      <c r="C895" s="19"/>
      <c r="D895" s="19"/>
      <c r="E895" s="19"/>
      <c r="F895" s="19"/>
      <c r="G895" s="19"/>
      <c r="H895" s="19"/>
      <c r="I895" s="19"/>
      <c r="J895" s="85"/>
      <c r="K895" s="19"/>
      <c r="L895" s="19"/>
      <c r="M895" s="19"/>
      <c r="N895" s="19"/>
      <c r="O895" s="19"/>
      <c r="P895" s="19"/>
      <c r="Q895" s="19"/>
      <c r="R895" s="19"/>
      <c r="S895" s="19"/>
      <c r="T895" s="19"/>
      <c r="U895" s="19"/>
      <c r="V895" s="19"/>
      <c r="W895" s="19"/>
      <c r="X895" s="19"/>
      <c r="Y895" s="19"/>
      <c r="Z895" s="19"/>
      <c r="AA895" s="19"/>
      <c r="AB895" s="19"/>
    </row>
    <row r="896" spans="1:28" ht="15.75" customHeight="1">
      <c r="A896" s="19"/>
      <c r="B896" s="19"/>
      <c r="C896" s="19"/>
      <c r="D896" s="19"/>
      <c r="E896" s="19"/>
      <c r="F896" s="19"/>
      <c r="G896" s="19"/>
      <c r="H896" s="19"/>
      <c r="I896" s="19"/>
      <c r="J896" s="85"/>
      <c r="K896" s="19"/>
      <c r="L896" s="19"/>
      <c r="M896" s="19"/>
      <c r="N896" s="19"/>
      <c r="O896" s="19"/>
      <c r="P896" s="19"/>
      <c r="Q896" s="19"/>
      <c r="R896" s="19"/>
      <c r="S896" s="19"/>
      <c r="T896" s="19"/>
      <c r="U896" s="19"/>
      <c r="V896" s="19"/>
      <c r="W896" s="19"/>
      <c r="X896" s="19"/>
      <c r="Y896" s="19"/>
      <c r="Z896" s="19"/>
      <c r="AA896" s="19"/>
      <c r="AB896" s="19"/>
    </row>
    <row r="897" spans="1:28" ht="15.75" customHeight="1">
      <c r="A897" s="19"/>
      <c r="B897" s="19"/>
      <c r="C897" s="19"/>
      <c r="D897" s="19"/>
      <c r="E897" s="19"/>
      <c r="F897" s="19"/>
      <c r="G897" s="19"/>
      <c r="H897" s="19"/>
      <c r="I897" s="19"/>
      <c r="J897" s="85"/>
      <c r="K897" s="19"/>
      <c r="L897" s="19"/>
      <c r="M897" s="19"/>
      <c r="N897" s="19"/>
      <c r="O897" s="19"/>
      <c r="P897" s="19"/>
      <c r="Q897" s="19"/>
      <c r="R897" s="19"/>
      <c r="S897" s="19"/>
      <c r="T897" s="19"/>
      <c r="U897" s="19"/>
      <c r="V897" s="19"/>
      <c r="W897" s="19"/>
      <c r="X897" s="19"/>
      <c r="Y897" s="19"/>
      <c r="Z897" s="19"/>
      <c r="AA897" s="19"/>
      <c r="AB897" s="19"/>
    </row>
    <row r="898" spans="1:28" ht="15.75" customHeight="1">
      <c r="A898" s="19"/>
      <c r="B898" s="19"/>
      <c r="C898" s="19"/>
      <c r="D898" s="19"/>
      <c r="E898" s="19"/>
      <c r="F898" s="19"/>
      <c r="G898" s="19"/>
      <c r="H898" s="19"/>
      <c r="I898" s="19"/>
      <c r="J898" s="85"/>
      <c r="K898" s="19"/>
      <c r="L898" s="19"/>
      <c r="M898" s="19"/>
      <c r="N898" s="19"/>
      <c r="O898" s="19"/>
      <c r="P898" s="19"/>
      <c r="Q898" s="19"/>
      <c r="R898" s="19"/>
      <c r="S898" s="19"/>
      <c r="T898" s="19"/>
      <c r="U898" s="19"/>
      <c r="V898" s="19"/>
      <c r="W898" s="19"/>
      <c r="X898" s="19"/>
      <c r="Y898" s="19"/>
      <c r="Z898" s="19"/>
      <c r="AA898" s="19"/>
      <c r="AB898" s="19"/>
    </row>
    <row r="899" spans="1:28" ht="15.75" customHeight="1">
      <c r="A899" s="19"/>
      <c r="B899" s="19"/>
      <c r="C899" s="19"/>
      <c r="D899" s="19"/>
      <c r="E899" s="19"/>
      <c r="F899" s="19"/>
      <c r="G899" s="19"/>
      <c r="H899" s="19"/>
      <c r="I899" s="19"/>
      <c r="J899" s="85"/>
      <c r="K899" s="19"/>
      <c r="L899" s="19"/>
      <c r="M899" s="19"/>
      <c r="N899" s="19"/>
      <c r="O899" s="19"/>
      <c r="P899" s="19"/>
      <c r="Q899" s="19"/>
      <c r="R899" s="19"/>
      <c r="S899" s="19"/>
      <c r="T899" s="19"/>
      <c r="U899" s="19"/>
      <c r="V899" s="19"/>
      <c r="W899" s="19"/>
      <c r="X899" s="19"/>
      <c r="Y899" s="19"/>
      <c r="Z899" s="19"/>
      <c r="AA899" s="19"/>
      <c r="AB899" s="19"/>
    </row>
    <row r="900" spans="1:28" ht="15.75" customHeight="1">
      <c r="A900" s="19"/>
      <c r="B900" s="19"/>
      <c r="C900" s="19"/>
      <c r="D900" s="19"/>
      <c r="E900" s="19"/>
      <c r="F900" s="19"/>
      <c r="G900" s="19"/>
      <c r="H900" s="19"/>
      <c r="I900" s="19"/>
      <c r="J900" s="85"/>
      <c r="K900" s="19"/>
      <c r="L900" s="19"/>
      <c r="M900" s="19"/>
      <c r="N900" s="19"/>
      <c r="O900" s="19"/>
      <c r="P900" s="19"/>
      <c r="Q900" s="19"/>
      <c r="R900" s="19"/>
      <c r="S900" s="19"/>
      <c r="T900" s="19"/>
      <c r="U900" s="19"/>
      <c r="V900" s="19"/>
      <c r="W900" s="19"/>
      <c r="X900" s="19"/>
      <c r="Y900" s="19"/>
      <c r="Z900" s="19"/>
      <c r="AA900" s="19"/>
      <c r="AB900" s="19"/>
    </row>
    <row r="901" spans="1:28" ht="15.75" customHeight="1">
      <c r="A901" s="19"/>
      <c r="B901" s="19"/>
      <c r="C901" s="19"/>
      <c r="D901" s="19"/>
      <c r="E901" s="19"/>
      <c r="F901" s="19"/>
      <c r="G901" s="19"/>
      <c r="H901" s="19"/>
      <c r="I901" s="19"/>
      <c r="J901" s="85"/>
      <c r="K901" s="19"/>
      <c r="L901" s="19"/>
      <c r="M901" s="19"/>
      <c r="N901" s="19"/>
      <c r="O901" s="19"/>
      <c r="P901" s="19"/>
      <c r="Q901" s="19"/>
      <c r="R901" s="19"/>
      <c r="S901" s="19"/>
      <c r="T901" s="19"/>
      <c r="U901" s="19"/>
      <c r="V901" s="19"/>
      <c r="W901" s="19"/>
      <c r="X901" s="19"/>
      <c r="Y901" s="19"/>
      <c r="Z901" s="19"/>
      <c r="AA901" s="19"/>
      <c r="AB901" s="19"/>
    </row>
    <row r="902" spans="1:28" ht="15.75" customHeight="1">
      <c r="A902" s="19"/>
      <c r="B902" s="19"/>
      <c r="C902" s="19"/>
      <c r="D902" s="19"/>
      <c r="E902" s="19"/>
      <c r="F902" s="19"/>
      <c r="G902" s="19"/>
      <c r="H902" s="19"/>
      <c r="I902" s="19"/>
      <c r="J902" s="85"/>
      <c r="K902" s="19"/>
      <c r="L902" s="19"/>
      <c r="M902" s="19"/>
      <c r="N902" s="19"/>
      <c r="O902" s="19"/>
      <c r="P902" s="19"/>
      <c r="Q902" s="19"/>
      <c r="R902" s="19"/>
      <c r="S902" s="19"/>
      <c r="T902" s="19"/>
      <c r="U902" s="19"/>
      <c r="V902" s="19"/>
      <c r="W902" s="19"/>
      <c r="X902" s="19"/>
      <c r="Y902" s="19"/>
      <c r="Z902" s="19"/>
      <c r="AA902" s="19"/>
      <c r="AB902" s="19"/>
    </row>
    <row r="903" spans="1:28" ht="15.75" customHeight="1">
      <c r="A903" s="19"/>
      <c r="B903" s="19"/>
      <c r="C903" s="19"/>
      <c r="D903" s="19"/>
      <c r="E903" s="19"/>
      <c r="F903" s="19"/>
      <c r="G903" s="19"/>
      <c r="H903" s="19"/>
      <c r="I903" s="19"/>
      <c r="J903" s="85"/>
      <c r="K903" s="19"/>
      <c r="L903" s="19"/>
      <c r="M903" s="19"/>
      <c r="N903" s="19"/>
      <c r="O903" s="19"/>
      <c r="P903" s="19"/>
      <c r="Q903" s="19"/>
      <c r="R903" s="19"/>
      <c r="S903" s="19"/>
      <c r="T903" s="19"/>
      <c r="U903" s="19"/>
      <c r="V903" s="19"/>
      <c r="W903" s="19"/>
      <c r="X903" s="19"/>
      <c r="Y903" s="19"/>
      <c r="Z903" s="19"/>
      <c r="AA903" s="19"/>
      <c r="AB903" s="19"/>
    </row>
    <row r="904" spans="1:28" ht="15.75" customHeight="1">
      <c r="A904" s="19"/>
      <c r="B904" s="19"/>
      <c r="C904" s="19"/>
      <c r="D904" s="19"/>
      <c r="E904" s="19"/>
      <c r="F904" s="19"/>
      <c r="G904" s="19"/>
      <c r="H904" s="19"/>
      <c r="I904" s="19"/>
      <c r="J904" s="85"/>
      <c r="K904" s="19"/>
      <c r="L904" s="19"/>
      <c r="M904" s="19"/>
      <c r="N904" s="19"/>
      <c r="O904" s="19"/>
      <c r="P904" s="19"/>
      <c r="Q904" s="19"/>
      <c r="R904" s="19"/>
      <c r="S904" s="19"/>
      <c r="T904" s="19"/>
      <c r="U904" s="19"/>
      <c r="V904" s="19"/>
      <c r="W904" s="19"/>
      <c r="X904" s="19"/>
      <c r="Y904" s="19"/>
      <c r="Z904" s="19"/>
      <c r="AA904" s="19"/>
      <c r="AB904" s="19"/>
    </row>
    <row r="905" spans="1:28" ht="15.75" customHeight="1">
      <c r="A905" s="19"/>
      <c r="B905" s="19"/>
      <c r="C905" s="19"/>
      <c r="D905" s="19"/>
      <c r="E905" s="19"/>
      <c r="F905" s="19"/>
      <c r="G905" s="19"/>
      <c r="H905" s="19"/>
      <c r="I905" s="19"/>
      <c r="J905" s="85"/>
      <c r="K905" s="19"/>
      <c r="L905" s="19"/>
      <c r="M905" s="19"/>
      <c r="N905" s="19"/>
      <c r="O905" s="19"/>
      <c r="P905" s="19"/>
      <c r="Q905" s="19"/>
      <c r="R905" s="19"/>
      <c r="S905" s="19"/>
      <c r="T905" s="19"/>
      <c r="U905" s="19"/>
      <c r="V905" s="19"/>
      <c r="W905" s="19"/>
      <c r="X905" s="19"/>
      <c r="Y905" s="19"/>
      <c r="Z905" s="19"/>
      <c r="AA905" s="19"/>
      <c r="AB905" s="19"/>
    </row>
    <row r="906" spans="1:28" ht="15.75" customHeight="1">
      <c r="A906" s="19"/>
      <c r="B906" s="19"/>
      <c r="C906" s="19"/>
      <c r="D906" s="19"/>
      <c r="E906" s="19"/>
      <c r="F906" s="19"/>
      <c r="G906" s="19"/>
      <c r="H906" s="19"/>
      <c r="I906" s="19"/>
      <c r="J906" s="85"/>
      <c r="K906" s="19"/>
      <c r="L906" s="19"/>
      <c r="M906" s="19"/>
      <c r="N906" s="19"/>
      <c r="O906" s="19"/>
      <c r="P906" s="19"/>
      <c r="Q906" s="19"/>
      <c r="R906" s="19"/>
      <c r="S906" s="19"/>
      <c r="T906" s="19"/>
      <c r="U906" s="19"/>
      <c r="V906" s="19"/>
      <c r="W906" s="19"/>
      <c r="X906" s="19"/>
      <c r="Y906" s="19"/>
      <c r="Z906" s="19"/>
      <c r="AA906" s="19"/>
      <c r="AB906" s="19"/>
    </row>
    <row r="907" spans="1:28" ht="15.75" customHeight="1">
      <c r="A907" s="19"/>
      <c r="B907" s="19"/>
      <c r="C907" s="19"/>
      <c r="D907" s="19"/>
      <c r="E907" s="19"/>
      <c r="F907" s="19"/>
      <c r="G907" s="19"/>
      <c r="H907" s="19"/>
      <c r="I907" s="19"/>
      <c r="J907" s="85"/>
      <c r="K907" s="19"/>
      <c r="L907" s="19"/>
      <c r="M907" s="19"/>
      <c r="N907" s="19"/>
      <c r="O907" s="19"/>
      <c r="P907" s="19"/>
      <c r="Q907" s="19"/>
      <c r="R907" s="19"/>
      <c r="S907" s="19"/>
      <c r="T907" s="19"/>
      <c r="U907" s="19"/>
      <c r="V907" s="19"/>
      <c r="W907" s="19"/>
      <c r="X907" s="19"/>
      <c r="Y907" s="19"/>
      <c r="Z907" s="19"/>
      <c r="AA907" s="19"/>
      <c r="AB907" s="19"/>
    </row>
    <row r="908" spans="1:28" ht="15.75" customHeight="1">
      <c r="A908" s="19"/>
      <c r="B908" s="19"/>
      <c r="C908" s="19"/>
      <c r="D908" s="19"/>
      <c r="E908" s="19"/>
      <c r="F908" s="19"/>
      <c r="G908" s="19"/>
      <c r="H908" s="19"/>
      <c r="I908" s="19"/>
      <c r="J908" s="85"/>
      <c r="K908" s="19"/>
      <c r="L908" s="19"/>
      <c r="M908" s="19"/>
      <c r="N908" s="19"/>
      <c r="O908" s="19"/>
      <c r="P908" s="19"/>
      <c r="Q908" s="19"/>
      <c r="R908" s="19"/>
      <c r="S908" s="19"/>
      <c r="T908" s="19"/>
      <c r="U908" s="19"/>
      <c r="V908" s="19"/>
      <c r="W908" s="19"/>
      <c r="X908" s="19"/>
      <c r="Y908" s="19"/>
      <c r="Z908" s="19"/>
      <c r="AA908" s="19"/>
      <c r="AB908" s="19"/>
    </row>
    <row r="909" spans="1:28" ht="15.75" customHeight="1">
      <c r="A909" s="19"/>
      <c r="B909" s="19"/>
      <c r="C909" s="19"/>
      <c r="D909" s="19"/>
      <c r="E909" s="19"/>
      <c r="F909" s="19"/>
      <c r="G909" s="19"/>
      <c r="H909" s="19"/>
      <c r="I909" s="19"/>
      <c r="J909" s="85"/>
      <c r="K909" s="19"/>
      <c r="L909" s="19"/>
      <c r="M909" s="19"/>
      <c r="N909" s="19"/>
      <c r="O909" s="19"/>
      <c r="P909" s="19"/>
      <c r="Q909" s="19"/>
      <c r="R909" s="19"/>
      <c r="S909" s="19"/>
      <c r="T909" s="19"/>
      <c r="U909" s="19"/>
      <c r="V909" s="19"/>
      <c r="W909" s="19"/>
      <c r="X909" s="19"/>
      <c r="Y909" s="19"/>
      <c r="Z909" s="19"/>
      <c r="AA909" s="19"/>
      <c r="AB909" s="19"/>
    </row>
    <row r="910" spans="1:28" ht="15.75" customHeight="1">
      <c r="A910" s="19"/>
      <c r="B910" s="19"/>
      <c r="C910" s="19"/>
      <c r="D910" s="19"/>
      <c r="E910" s="19"/>
      <c r="F910" s="19"/>
      <c r="G910" s="19"/>
      <c r="H910" s="19"/>
      <c r="I910" s="19"/>
      <c r="J910" s="85"/>
      <c r="K910" s="19"/>
      <c r="L910" s="19"/>
      <c r="M910" s="19"/>
      <c r="N910" s="19"/>
      <c r="O910" s="19"/>
      <c r="P910" s="19"/>
      <c r="Q910" s="19"/>
      <c r="R910" s="19"/>
      <c r="S910" s="19"/>
      <c r="T910" s="19"/>
      <c r="U910" s="19"/>
      <c r="V910" s="19"/>
      <c r="W910" s="19"/>
      <c r="X910" s="19"/>
      <c r="Y910" s="19"/>
      <c r="Z910" s="19"/>
      <c r="AA910" s="19"/>
      <c r="AB910" s="19"/>
    </row>
    <row r="911" spans="1:28" ht="15.75" customHeight="1">
      <c r="A911" s="19"/>
      <c r="B911" s="19"/>
      <c r="C911" s="19"/>
      <c r="D911" s="19"/>
      <c r="E911" s="19"/>
      <c r="F911" s="19"/>
      <c r="G911" s="19"/>
      <c r="H911" s="19"/>
      <c r="I911" s="19"/>
      <c r="J911" s="85"/>
      <c r="K911" s="19"/>
      <c r="L911" s="19"/>
      <c r="M911" s="19"/>
      <c r="N911" s="19"/>
      <c r="O911" s="19"/>
      <c r="P911" s="19"/>
      <c r="Q911" s="19"/>
      <c r="R911" s="19"/>
      <c r="S911" s="19"/>
      <c r="T911" s="19"/>
      <c r="U911" s="19"/>
      <c r="V911" s="19"/>
      <c r="W911" s="19"/>
      <c r="X911" s="19"/>
      <c r="Y911" s="19"/>
      <c r="Z911" s="19"/>
      <c r="AA911" s="19"/>
      <c r="AB911" s="19"/>
    </row>
    <row r="912" spans="1:28" ht="15.75" customHeight="1">
      <c r="A912" s="19"/>
      <c r="B912" s="19"/>
      <c r="C912" s="19"/>
      <c r="D912" s="19"/>
      <c r="E912" s="19"/>
      <c r="F912" s="19"/>
      <c r="G912" s="19"/>
      <c r="H912" s="19"/>
      <c r="I912" s="19"/>
      <c r="J912" s="85"/>
      <c r="K912" s="19"/>
      <c r="L912" s="19"/>
      <c r="M912" s="19"/>
      <c r="N912" s="19"/>
      <c r="O912" s="19"/>
      <c r="P912" s="19"/>
      <c r="Q912" s="19"/>
      <c r="R912" s="19"/>
      <c r="S912" s="19"/>
      <c r="T912" s="19"/>
      <c r="U912" s="19"/>
      <c r="V912" s="19"/>
      <c r="W912" s="19"/>
      <c r="X912" s="19"/>
      <c r="Y912" s="19"/>
      <c r="Z912" s="19"/>
      <c r="AA912" s="19"/>
      <c r="AB912" s="19"/>
    </row>
    <row r="913" spans="1:28" ht="15.75" customHeight="1">
      <c r="A913" s="19"/>
      <c r="B913" s="19"/>
      <c r="C913" s="19"/>
      <c r="D913" s="19"/>
      <c r="E913" s="19"/>
      <c r="F913" s="19"/>
      <c r="G913" s="19"/>
      <c r="H913" s="19"/>
      <c r="I913" s="19"/>
      <c r="J913" s="85"/>
      <c r="K913" s="19"/>
      <c r="L913" s="19"/>
      <c r="M913" s="19"/>
      <c r="N913" s="19"/>
      <c r="O913" s="19"/>
      <c r="P913" s="19"/>
      <c r="Q913" s="19"/>
      <c r="R913" s="19"/>
      <c r="S913" s="19"/>
      <c r="T913" s="19"/>
      <c r="U913" s="19"/>
      <c r="V913" s="19"/>
      <c r="W913" s="19"/>
      <c r="X913" s="19"/>
      <c r="Y913" s="19"/>
      <c r="Z913" s="19"/>
      <c r="AA913" s="19"/>
      <c r="AB913" s="19"/>
    </row>
    <row r="914" spans="1:28" ht="15.75" customHeight="1">
      <c r="A914" s="19"/>
      <c r="B914" s="19"/>
      <c r="C914" s="19"/>
      <c r="D914" s="19"/>
      <c r="E914" s="19"/>
      <c r="F914" s="19"/>
      <c r="G914" s="19"/>
      <c r="H914" s="19"/>
      <c r="I914" s="19"/>
      <c r="J914" s="85"/>
      <c r="K914" s="19"/>
      <c r="L914" s="19"/>
      <c r="M914" s="19"/>
      <c r="N914" s="19"/>
      <c r="O914" s="19"/>
      <c r="P914" s="19"/>
      <c r="Q914" s="19"/>
      <c r="R914" s="19"/>
      <c r="S914" s="19"/>
      <c r="T914" s="19"/>
      <c r="U914" s="19"/>
      <c r="V914" s="19"/>
      <c r="W914" s="19"/>
      <c r="X914" s="19"/>
      <c r="Y914" s="19"/>
      <c r="Z914" s="19"/>
      <c r="AA914" s="19"/>
      <c r="AB914" s="19"/>
    </row>
    <row r="915" spans="1:28" ht="15.75" customHeight="1">
      <c r="A915" s="19"/>
      <c r="B915" s="19"/>
      <c r="C915" s="19"/>
      <c r="D915" s="19"/>
      <c r="E915" s="19"/>
      <c r="F915" s="19"/>
      <c r="G915" s="19"/>
      <c r="H915" s="19"/>
      <c r="I915" s="19"/>
      <c r="J915" s="85"/>
      <c r="K915" s="19"/>
      <c r="L915" s="19"/>
      <c r="M915" s="19"/>
      <c r="N915" s="19"/>
      <c r="O915" s="19"/>
      <c r="P915" s="19"/>
      <c r="Q915" s="19"/>
      <c r="R915" s="19"/>
      <c r="S915" s="19"/>
      <c r="T915" s="19"/>
      <c r="U915" s="19"/>
      <c r="V915" s="19"/>
      <c r="W915" s="19"/>
      <c r="X915" s="19"/>
      <c r="Y915" s="19"/>
      <c r="Z915" s="19"/>
      <c r="AA915" s="19"/>
      <c r="AB915" s="19"/>
    </row>
    <row r="916" spans="1:28" ht="15.75" customHeight="1">
      <c r="A916" s="19"/>
      <c r="B916" s="19"/>
      <c r="C916" s="19"/>
      <c r="D916" s="19"/>
      <c r="E916" s="19"/>
      <c r="F916" s="19"/>
      <c r="G916" s="19"/>
      <c r="H916" s="19"/>
      <c r="I916" s="19"/>
      <c r="J916" s="85"/>
      <c r="K916" s="19"/>
      <c r="L916" s="19"/>
      <c r="M916" s="19"/>
      <c r="N916" s="19"/>
      <c r="O916" s="19"/>
      <c r="P916" s="19"/>
      <c r="Q916" s="19"/>
      <c r="R916" s="19"/>
      <c r="S916" s="19"/>
      <c r="T916" s="19"/>
      <c r="U916" s="19"/>
      <c r="V916" s="19"/>
      <c r="W916" s="19"/>
      <c r="X916" s="19"/>
      <c r="Y916" s="19"/>
      <c r="Z916" s="19"/>
      <c r="AA916" s="19"/>
      <c r="AB916" s="19"/>
    </row>
    <row r="917" spans="1:28" ht="15.75" customHeight="1">
      <c r="A917" s="19"/>
      <c r="B917" s="19"/>
      <c r="C917" s="19"/>
      <c r="D917" s="19"/>
      <c r="E917" s="19"/>
      <c r="F917" s="19"/>
      <c r="G917" s="19"/>
      <c r="H917" s="19"/>
      <c r="I917" s="19"/>
      <c r="J917" s="85"/>
      <c r="K917" s="19"/>
      <c r="L917" s="19"/>
      <c r="M917" s="19"/>
      <c r="N917" s="19"/>
      <c r="O917" s="19"/>
      <c r="P917" s="19"/>
      <c r="Q917" s="19"/>
      <c r="R917" s="19"/>
      <c r="S917" s="19"/>
      <c r="T917" s="19"/>
      <c r="U917" s="19"/>
      <c r="V917" s="19"/>
      <c r="W917" s="19"/>
      <c r="X917" s="19"/>
      <c r="Y917" s="19"/>
      <c r="Z917" s="19"/>
      <c r="AA917" s="19"/>
      <c r="AB917" s="19"/>
    </row>
    <row r="918" spans="1:28" ht="15.75" customHeight="1">
      <c r="A918" s="19"/>
      <c r="B918" s="19"/>
      <c r="C918" s="19"/>
      <c r="D918" s="19"/>
      <c r="E918" s="19"/>
      <c r="F918" s="19"/>
      <c r="G918" s="19"/>
      <c r="H918" s="19"/>
      <c r="I918" s="19"/>
      <c r="J918" s="85"/>
      <c r="K918" s="19"/>
      <c r="L918" s="19"/>
      <c r="M918" s="19"/>
      <c r="N918" s="19"/>
      <c r="O918" s="19"/>
      <c r="P918" s="19"/>
      <c r="Q918" s="19"/>
      <c r="R918" s="19"/>
      <c r="S918" s="19"/>
      <c r="T918" s="19"/>
      <c r="U918" s="19"/>
      <c r="V918" s="19"/>
      <c r="W918" s="19"/>
      <c r="X918" s="19"/>
      <c r="Y918" s="19"/>
      <c r="Z918" s="19"/>
      <c r="AA918" s="19"/>
      <c r="AB918" s="19"/>
    </row>
    <row r="919" spans="1:28" ht="15.75" customHeight="1">
      <c r="A919" s="19"/>
      <c r="B919" s="19"/>
      <c r="C919" s="19"/>
      <c r="D919" s="19"/>
      <c r="E919" s="19"/>
      <c r="F919" s="19"/>
      <c r="G919" s="19"/>
      <c r="H919" s="19"/>
      <c r="I919" s="19"/>
      <c r="J919" s="85"/>
      <c r="K919" s="19"/>
      <c r="L919" s="19"/>
      <c r="M919" s="19"/>
      <c r="N919" s="19"/>
      <c r="O919" s="19"/>
      <c r="P919" s="19"/>
      <c r="Q919" s="19"/>
      <c r="R919" s="19"/>
      <c r="S919" s="19"/>
      <c r="T919" s="19"/>
      <c r="U919" s="19"/>
      <c r="V919" s="19"/>
      <c r="W919" s="19"/>
      <c r="X919" s="19"/>
      <c r="Y919" s="19"/>
      <c r="Z919" s="19"/>
      <c r="AA919" s="19"/>
      <c r="AB919" s="19"/>
    </row>
    <row r="920" spans="1:28" ht="15.75" customHeight="1">
      <c r="A920" s="19"/>
      <c r="B920" s="19"/>
      <c r="C920" s="19"/>
      <c r="D920" s="19"/>
      <c r="E920" s="19"/>
      <c r="F920" s="19"/>
      <c r="G920" s="19"/>
      <c r="H920" s="19"/>
      <c r="I920" s="19"/>
      <c r="J920" s="85"/>
      <c r="K920" s="19"/>
      <c r="L920" s="19"/>
      <c r="M920" s="19"/>
      <c r="N920" s="19"/>
      <c r="O920" s="19"/>
      <c r="P920" s="19"/>
      <c r="Q920" s="19"/>
      <c r="R920" s="19"/>
      <c r="S920" s="19"/>
      <c r="T920" s="19"/>
      <c r="U920" s="19"/>
      <c r="V920" s="19"/>
      <c r="W920" s="19"/>
      <c r="X920" s="19"/>
      <c r="Y920" s="19"/>
      <c r="Z920" s="19"/>
      <c r="AA920" s="19"/>
      <c r="AB920" s="19"/>
    </row>
    <row r="921" spans="1:28" ht="15.75" customHeight="1">
      <c r="A921" s="19"/>
      <c r="B921" s="19"/>
      <c r="C921" s="19"/>
      <c r="D921" s="19"/>
      <c r="E921" s="19"/>
      <c r="F921" s="19"/>
      <c r="G921" s="19"/>
      <c r="H921" s="19"/>
      <c r="I921" s="19"/>
      <c r="J921" s="85"/>
      <c r="K921" s="19"/>
      <c r="L921" s="19"/>
      <c r="M921" s="19"/>
      <c r="N921" s="19"/>
      <c r="O921" s="19"/>
      <c r="P921" s="19"/>
      <c r="Q921" s="19"/>
      <c r="R921" s="19"/>
      <c r="S921" s="19"/>
      <c r="T921" s="19"/>
      <c r="U921" s="19"/>
      <c r="V921" s="19"/>
      <c r="W921" s="19"/>
      <c r="X921" s="19"/>
      <c r="Y921" s="19"/>
      <c r="Z921" s="19"/>
      <c r="AA921" s="19"/>
      <c r="AB921" s="19"/>
    </row>
    <row r="922" spans="1:28" ht="15.75" customHeight="1">
      <c r="A922" s="19"/>
      <c r="B922" s="19"/>
      <c r="C922" s="19"/>
      <c r="D922" s="19"/>
      <c r="E922" s="19"/>
      <c r="F922" s="19"/>
      <c r="G922" s="19"/>
      <c r="H922" s="19"/>
      <c r="I922" s="19"/>
      <c r="J922" s="85"/>
      <c r="K922" s="19"/>
      <c r="L922" s="19"/>
      <c r="M922" s="19"/>
      <c r="N922" s="19"/>
      <c r="O922" s="19"/>
      <c r="P922" s="19"/>
      <c r="Q922" s="19"/>
      <c r="R922" s="19"/>
      <c r="S922" s="19"/>
      <c r="T922" s="19"/>
      <c r="U922" s="19"/>
      <c r="V922" s="19"/>
      <c r="W922" s="19"/>
      <c r="X922" s="19"/>
      <c r="Y922" s="19"/>
      <c r="Z922" s="19"/>
      <c r="AA922" s="19"/>
      <c r="AB922" s="19"/>
    </row>
    <row r="923" spans="1:28" ht="15.75" customHeight="1">
      <c r="A923" s="19"/>
      <c r="B923" s="19"/>
      <c r="C923" s="19"/>
      <c r="D923" s="19"/>
      <c r="E923" s="19"/>
      <c r="F923" s="19"/>
      <c r="G923" s="19"/>
      <c r="H923" s="19"/>
      <c r="I923" s="19"/>
      <c r="J923" s="85"/>
      <c r="K923" s="19"/>
      <c r="L923" s="19"/>
      <c r="M923" s="19"/>
      <c r="N923" s="19"/>
      <c r="O923" s="19"/>
      <c r="P923" s="19"/>
      <c r="Q923" s="19"/>
      <c r="R923" s="19"/>
      <c r="S923" s="19"/>
      <c r="T923" s="19"/>
      <c r="U923" s="19"/>
      <c r="V923" s="19"/>
      <c r="W923" s="19"/>
      <c r="X923" s="19"/>
      <c r="Y923" s="19"/>
      <c r="Z923" s="19"/>
      <c r="AA923" s="19"/>
      <c r="AB923" s="19"/>
    </row>
    <row r="924" spans="1:28" ht="15.75" customHeight="1">
      <c r="A924" s="19"/>
      <c r="B924" s="19"/>
      <c r="C924" s="19"/>
      <c r="D924" s="19"/>
      <c r="E924" s="19"/>
      <c r="F924" s="19"/>
      <c r="G924" s="19"/>
      <c r="H924" s="19"/>
      <c r="I924" s="19"/>
      <c r="J924" s="85"/>
      <c r="K924" s="19"/>
      <c r="L924" s="19"/>
      <c r="M924" s="19"/>
      <c r="N924" s="19"/>
      <c r="O924" s="19"/>
      <c r="P924" s="19"/>
      <c r="Q924" s="19"/>
      <c r="R924" s="19"/>
      <c r="S924" s="19"/>
      <c r="T924" s="19"/>
      <c r="U924" s="19"/>
      <c r="V924" s="19"/>
      <c r="W924" s="19"/>
      <c r="X924" s="19"/>
      <c r="Y924" s="19"/>
      <c r="Z924" s="19"/>
      <c r="AA924" s="19"/>
      <c r="AB924" s="19"/>
    </row>
    <row r="925" spans="1:28" ht="15.75" customHeight="1">
      <c r="A925" s="19"/>
      <c r="B925" s="19"/>
      <c r="C925" s="19"/>
      <c r="D925" s="19"/>
      <c r="E925" s="19"/>
      <c r="F925" s="19"/>
      <c r="G925" s="19"/>
      <c r="H925" s="19"/>
      <c r="I925" s="19"/>
      <c r="J925" s="85"/>
      <c r="K925" s="19"/>
      <c r="L925" s="19"/>
      <c r="M925" s="19"/>
      <c r="N925" s="19"/>
      <c r="O925" s="19"/>
      <c r="P925" s="19"/>
      <c r="Q925" s="19"/>
      <c r="R925" s="19"/>
      <c r="S925" s="19"/>
      <c r="T925" s="19"/>
      <c r="U925" s="19"/>
      <c r="V925" s="19"/>
      <c r="W925" s="19"/>
      <c r="X925" s="19"/>
      <c r="Y925" s="19"/>
      <c r="Z925" s="19"/>
      <c r="AA925" s="19"/>
      <c r="AB925" s="19"/>
    </row>
    <row r="926" spans="1:28" ht="15.75" customHeight="1">
      <c r="A926" s="19"/>
      <c r="B926" s="19"/>
      <c r="C926" s="19"/>
      <c r="D926" s="19"/>
      <c r="E926" s="19"/>
      <c r="F926" s="19"/>
      <c r="G926" s="19"/>
      <c r="H926" s="19"/>
      <c r="I926" s="19"/>
      <c r="J926" s="85"/>
      <c r="K926" s="19"/>
      <c r="L926" s="19"/>
      <c r="M926" s="19"/>
      <c r="N926" s="19"/>
      <c r="O926" s="19"/>
      <c r="P926" s="19"/>
      <c r="Q926" s="19"/>
      <c r="R926" s="19"/>
      <c r="S926" s="19"/>
      <c r="T926" s="19"/>
      <c r="U926" s="19"/>
      <c r="V926" s="19"/>
      <c r="W926" s="19"/>
      <c r="X926" s="19"/>
      <c r="Y926" s="19"/>
      <c r="Z926" s="19"/>
      <c r="AA926" s="19"/>
      <c r="AB926" s="19"/>
    </row>
    <row r="927" spans="1:28" ht="15.75" customHeight="1">
      <c r="A927" s="19"/>
      <c r="B927" s="19"/>
      <c r="C927" s="19"/>
      <c r="D927" s="19"/>
      <c r="E927" s="19"/>
      <c r="F927" s="19"/>
      <c r="G927" s="19"/>
      <c r="H927" s="19"/>
      <c r="I927" s="19"/>
      <c r="J927" s="85"/>
      <c r="K927" s="19"/>
      <c r="L927" s="19"/>
      <c r="M927" s="19"/>
      <c r="N927" s="19"/>
      <c r="O927" s="19"/>
      <c r="P927" s="19"/>
      <c r="Q927" s="19"/>
      <c r="R927" s="19"/>
      <c r="S927" s="19"/>
      <c r="T927" s="19"/>
      <c r="U927" s="19"/>
      <c r="V927" s="19"/>
      <c r="W927" s="19"/>
      <c r="X927" s="19"/>
      <c r="Y927" s="19"/>
      <c r="Z927" s="19"/>
      <c r="AA927" s="19"/>
      <c r="AB927" s="19"/>
    </row>
    <row r="928" spans="1:28" ht="15.75" customHeight="1">
      <c r="A928" s="19"/>
      <c r="B928" s="19"/>
      <c r="C928" s="19"/>
      <c r="D928" s="19"/>
      <c r="E928" s="19"/>
      <c r="F928" s="19"/>
      <c r="G928" s="19"/>
      <c r="H928" s="19"/>
      <c r="I928" s="19"/>
      <c r="J928" s="85"/>
      <c r="K928" s="19"/>
      <c r="L928" s="19"/>
      <c r="M928" s="19"/>
      <c r="N928" s="19"/>
      <c r="O928" s="19"/>
      <c r="P928" s="19"/>
      <c r="Q928" s="19"/>
      <c r="R928" s="19"/>
      <c r="S928" s="19"/>
      <c r="T928" s="19"/>
      <c r="U928" s="19"/>
      <c r="V928" s="19"/>
      <c r="W928" s="19"/>
      <c r="X928" s="19"/>
      <c r="Y928" s="19"/>
      <c r="Z928" s="19"/>
      <c r="AA928" s="19"/>
      <c r="AB928" s="19"/>
    </row>
    <row r="929" spans="1:28" ht="15.75" customHeight="1">
      <c r="A929" s="19"/>
      <c r="B929" s="19"/>
      <c r="C929" s="19"/>
      <c r="D929" s="19"/>
      <c r="E929" s="19"/>
      <c r="F929" s="19"/>
      <c r="G929" s="19"/>
      <c r="H929" s="19"/>
      <c r="I929" s="19"/>
      <c r="J929" s="85"/>
      <c r="K929" s="19"/>
      <c r="L929" s="19"/>
      <c r="M929" s="19"/>
      <c r="N929" s="19"/>
      <c r="O929" s="19"/>
      <c r="P929" s="19"/>
      <c r="Q929" s="19"/>
      <c r="R929" s="19"/>
      <c r="S929" s="19"/>
      <c r="T929" s="19"/>
      <c r="U929" s="19"/>
      <c r="V929" s="19"/>
      <c r="W929" s="19"/>
      <c r="X929" s="19"/>
      <c r="Y929" s="19"/>
      <c r="Z929" s="19"/>
      <c r="AA929" s="19"/>
      <c r="AB929" s="19"/>
    </row>
    <row r="930" spans="1:28" ht="15.75" customHeight="1">
      <c r="A930" s="19"/>
      <c r="B930" s="19"/>
      <c r="C930" s="19"/>
      <c r="D930" s="19"/>
      <c r="E930" s="19"/>
      <c r="F930" s="19"/>
      <c r="G930" s="19"/>
      <c r="H930" s="19"/>
      <c r="I930" s="19"/>
      <c r="J930" s="85"/>
      <c r="K930" s="19"/>
      <c r="L930" s="19"/>
      <c r="M930" s="19"/>
      <c r="N930" s="19"/>
      <c r="O930" s="19"/>
      <c r="P930" s="19"/>
      <c r="Q930" s="19"/>
      <c r="R930" s="19"/>
      <c r="S930" s="19"/>
      <c r="T930" s="19"/>
      <c r="U930" s="19"/>
      <c r="V930" s="19"/>
      <c r="W930" s="19"/>
      <c r="X930" s="19"/>
      <c r="Y930" s="19"/>
      <c r="Z930" s="19"/>
      <c r="AA930" s="19"/>
      <c r="AB930" s="19"/>
    </row>
    <row r="931" spans="1:28" ht="15.75" customHeight="1">
      <c r="A931" s="19"/>
      <c r="B931" s="19"/>
      <c r="C931" s="19"/>
      <c r="D931" s="19"/>
      <c r="E931" s="19"/>
      <c r="F931" s="19"/>
      <c r="G931" s="19"/>
      <c r="H931" s="19"/>
      <c r="I931" s="19"/>
      <c r="J931" s="85"/>
      <c r="K931" s="19"/>
      <c r="L931" s="19"/>
      <c r="M931" s="19"/>
      <c r="N931" s="19"/>
      <c r="O931" s="19"/>
      <c r="P931" s="19"/>
      <c r="Q931" s="19"/>
      <c r="R931" s="19"/>
      <c r="S931" s="19"/>
      <c r="T931" s="19"/>
      <c r="U931" s="19"/>
      <c r="V931" s="19"/>
      <c r="W931" s="19"/>
      <c r="X931" s="19"/>
      <c r="Y931" s="19"/>
      <c r="Z931" s="19"/>
      <c r="AA931" s="19"/>
      <c r="AB931" s="19"/>
    </row>
    <row r="932" spans="1:28" ht="15.75" customHeight="1">
      <c r="A932" s="19"/>
      <c r="B932" s="19"/>
      <c r="C932" s="19"/>
      <c r="D932" s="19"/>
      <c r="E932" s="19"/>
      <c r="F932" s="19"/>
      <c r="G932" s="19"/>
      <c r="H932" s="19"/>
      <c r="I932" s="19"/>
      <c r="J932" s="85"/>
      <c r="K932" s="19"/>
      <c r="L932" s="19"/>
      <c r="M932" s="19"/>
      <c r="N932" s="19"/>
      <c r="O932" s="19"/>
      <c r="P932" s="19"/>
      <c r="Q932" s="19"/>
      <c r="R932" s="19"/>
      <c r="S932" s="19"/>
      <c r="T932" s="19"/>
      <c r="U932" s="19"/>
      <c r="V932" s="19"/>
      <c r="W932" s="19"/>
      <c r="X932" s="19"/>
      <c r="Y932" s="19"/>
      <c r="Z932" s="19"/>
      <c r="AA932" s="19"/>
      <c r="AB932" s="19"/>
    </row>
    <row r="933" spans="1:28" ht="15.75" customHeight="1">
      <c r="A933" s="19"/>
      <c r="B933" s="19"/>
      <c r="C933" s="19"/>
      <c r="D933" s="19"/>
      <c r="E933" s="19"/>
      <c r="F933" s="19"/>
      <c r="G933" s="19"/>
      <c r="H933" s="19"/>
      <c r="I933" s="19"/>
      <c r="J933" s="85"/>
      <c r="K933" s="19"/>
      <c r="L933" s="19"/>
      <c r="M933" s="19"/>
      <c r="N933" s="19"/>
      <c r="O933" s="19"/>
      <c r="P933" s="19"/>
      <c r="Q933" s="19"/>
      <c r="R933" s="19"/>
      <c r="S933" s="19"/>
      <c r="T933" s="19"/>
      <c r="U933" s="19"/>
      <c r="V933" s="19"/>
      <c r="W933" s="19"/>
      <c r="X933" s="19"/>
      <c r="Y933" s="19"/>
      <c r="Z933" s="19"/>
      <c r="AA933" s="19"/>
      <c r="AB933" s="19"/>
    </row>
    <row r="934" spans="1:28" ht="15.75" customHeight="1">
      <c r="A934" s="19"/>
      <c r="B934" s="19"/>
      <c r="C934" s="19"/>
      <c r="D934" s="19"/>
      <c r="E934" s="19"/>
      <c r="F934" s="19"/>
      <c r="G934" s="19"/>
      <c r="H934" s="19"/>
      <c r="I934" s="19"/>
      <c r="J934" s="85"/>
      <c r="K934" s="19"/>
      <c r="L934" s="19"/>
      <c r="M934" s="19"/>
      <c r="N934" s="19"/>
      <c r="O934" s="19"/>
      <c r="P934" s="19"/>
      <c r="Q934" s="19"/>
      <c r="R934" s="19"/>
      <c r="S934" s="19"/>
      <c r="T934" s="19"/>
      <c r="U934" s="19"/>
      <c r="V934" s="19"/>
      <c r="W934" s="19"/>
      <c r="X934" s="19"/>
      <c r="Y934" s="19"/>
      <c r="Z934" s="19"/>
      <c r="AA934" s="19"/>
      <c r="AB934" s="19"/>
    </row>
    <row r="935" spans="1:28" ht="15.75" customHeight="1">
      <c r="A935" s="19"/>
      <c r="B935" s="19"/>
      <c r="C935" s="19"/>
      <c r="D935" s="19"/>
      <c r="E935" s="19"/>
      <c r="F935" s="19"/>
      <c r="G935" s="19"/>
      <c r="H935" s="19"/>
      <c r="I935" s="19"/>
      <c r="J935" s="85"/>
      <c r="K935" s="19"/>
      <c r="L935" s="19"/>
      <c r="M935" s="19"/>
      <c r="N935" s="19"/>
      <c r="O935" s="19"/>
      <c r="P935" s="19"/>
      <c r="Q935" s="19"/>
      <c r="R935" s="19"/>
      <c r="S935" s="19"/>
      <c r="T935" s="19"/>
      <c r="U935" s="19"/>
      <c r="V935" s="19"/>
      <c r="W935" s="19"/>
      <c r="X935" s="19"/>
      <c r="Y935" s="19"/>
      <c r="Z935" s="19"/>
      <c r="AA935" s="19"/>
      <c r="AB935" s="19"/>
    </row>
    <row r="936" spans="1:28" ht="15.75" customHeight="1">
      <c r="A936" s="19"/>
      <c r="B936" s="19"/>
      <c r="C936" s="19"/>
      <c r="D936" s="19"/>
      <c r="E936" s="19"/>
      <c r="F936" s="19"/>
      <c r="G936" s="19"/>
      <c r="H936" s="19"/>
      <c r="I936" s="19"/>
      <c r="J936" s="85"/>
      <c r="K936" s="19"/>
      <c r="L936" s="19"/>
      <c r="M936" s="19"/>
      <c r="N936" s="19"/>
      <c r="O936" s="19"/>
      <c r="P936" s="19"/>
      <c r="Q936" s="19"/>
      <c r="R936" s="19"/>
      <c r="S936" s="19"/>
      <c r="T936" s="19"/>
      <c r="U936" s="19"/>
      <c r="V936" s="19"/>
      <c r="W936" s="19"/>
      <c r="X936" s="19"/>
      <c r="Y936" s="19"/>
      <c r="Z936" s="19"/>
      <c r="AA936" s="19"/>
      <c r="AB936" s="19"/>
    </row>
    <row r="937" spans="1:28" ht="15.75" customHeight="1">
      <c r="A937" s="19"/>
      <c r="B937" s="19"/>
      <c r="C937" s="19"/>
      <c r="D937" s="19"/>
      <c r="E937" s="19"/>
      <c r="F937" s="19"/>
      <c r="G937" s="19"/>
      <c r="H937" s="19"/>
      <c r="I937" s="19"/>
      <c r="J937" s="85"/>
      <c r="K937" s="19"/>
      <c r="L937" s="19"/>
      <c r="M937" s="19"/>
      <c r="N937" s="19"/>
      <c r="O937" s="19"/>
      <c r="P937" s="19"/>
      <c r="Q937" s="19"/>
      <c r="R937" s="19"/>
      <c r="S937" s="19"/>
      <c r="T937" s="19"/>
      <c r="U937" s="19"/>
      <c r="V937" s="19"/>
      <c r="W937" s="19"/>
      <c r="X937" s="19"/>
      <c r="Y937" s="19"/>
      <c r="Z937" s="19"/>
      <c r="AA937" s="19"/>
      <c r="AB937" s="19"/>
    </row>
    <row r="938" spans="1:28" ht="15.75" customHeight="1">
      <c r="A938" s="19"/>
      <c r="B938" s="19"/>
      <c r="C938" s="19"/>
      <c r="D938" s="19"/>
      <c r="E938" s="19"/>
      <c r="F938" s="19"/>
      <c r="G938" s="19"/>
      <c r="H938" s="19"/>
      <c r="I938" s="19"/>
      <c r="J938" s="85"/>
      <c r="K938" s="19"/>
      <c r="L938" s="19"/>
      <c r="M938" s="19"/>
      <c r="N938" s="19"/>
      <c r="O938" s="19"/>
      <c r="P938" s="19"/>
      <c r="Q938" s="19"/>
      <c r="R938" s="19"/>
      <c r="S938" s="19"/>
      <c r="T938" s="19"/>
      <c r="U938" s="19"/>
      <c r="V938" s="19"/>
      <c r="W938" s="19"/>
      <c r="X938" s="19"/>
      <c r="Y938" s="19"/>
      <c r="Z938" s="19"/>
      <c r="AA938" s="19"/>
      <c r="AB938" s="19"/>
    </row>
    <row r="939" spans="1:28" ht="15.75" customHeight="1">
      <c r="A939" s="19"/>
      <c r="B939" s="19"/>
      <c r="C939" s="19"/>
      <c r="D939" s="19"/>
      <c r="E939" s="19"/>
      <c r="F939" s="19"/>
      <c r="G939" s="19"/>
      <c r="H939" s="19"/>
      <c r="I939" s="19"/>
      <c r="J939" s="85"/>
      <c r="K939" s="19"/>
      <c r="L939" s="19"/>
      <c r="M939" s="19"/>
      <c r="N939" s="19"/>
      <c r="O939" s="19"/>
      <c r="P939" s="19"/>
      <c r="Q939" s="19"/>
      <c r="R939" s="19"/>
      <c r="S939" s="19"/>
      <c r="T939" s="19"/>
      <c r="U939" s="19"/>
      <c r="V939" s="19"/>
      <c r="W939" s="19"/>
      <c r="X939" s="19"/>
      <c r="Y939" s="19"/>
      <c r="Z939" s="19"/>
      <c r="AA939" s="19"/>
      <c r="AB939" s="19"/>
    </row>
    <row r="940" spans="1:28" ht="15.75" customHeight="1">
      <c r="A940" s="19"/>
      <c r="B940" s="19"/>
      <c r="C940" s="19"/>
      <c r="D940" s="19"/>
      <c r="E940" s="19"/>
      <c r="F940" s="19"/>
      <c r="G940" s="19"/>
      <c r="H940" s="19"/>
      <c r="I940" s="19"/>
      <c r="J940" s="85"/>
      <c r="K940" s="19"/>
      <c r="L940" s="19"/>
      <c r="M940" s="19"/>
      <c r="N940" s="19"/>
      <c r="O940" s="19"/>
      <c r="P940" s="19"/>
      <c r="Q940" s="19"/>
      <c r="R940" s="19"/>
      <c r="S940" s="19"/>
      <c r="T940" s="19"/>
      <c r="U940" s="19"/>
      <c r="V940" s="19"/>
      <c r="W940" s="19"/>
      <c r="X940" s="19"/>
      <c r="Y940" s="19"/>
      <c r="Z940" s="19"/>
      <c r="AA940" s="19"/>
      <c r="AB940" s="19"/>
    </row>
    <row r="941" spans="1:28" ht="15.75" customHeight="1">
      <c r="A941" s="19"/>
      <c r="B941" s="19"/>
      <c r="C941" s="19"/>
      <c r="D941" s="19"/>
      <c r="E941" s="19"/>
      <c r="F941" s="19"/>
      <c r="G941" s="19"/>
      <c r="H941" s="19"/>
      <c r="I941" s="19"/>
      <c r="J941" s="85"/>
      <c r="K941" s="19"/>
      <c r="L941" s="19"/>
      <c r="M941" s="19"/>
      <c r="N941" s="19"/>
      <c r="O941" s="19"/>
      <c r="P941" s="19"/>
      <c r="Q941" s="19"/>
      <c r="R941" s="19"/>
      <c r="S941" s="19"/>
      <c r="T941" s="19"/>
      <c r="U941" s="19"/>
      <c r="V941" s="19"/>
      <c r="W941" s="19"/>
      <c r="X941" s="19"/>
      <c r="Y941" s="19"/>
      <c r="Z941" s="19"/>
      <c r="AA941" s="19"/>
      <c r="AB941" s="19"/>
    </row>
    <row r="942" spans="1:28" ht="15.75" customHeight="1">
      <c r="A942" s="19"/>
      <c r="B942" s="19"/>
      <c r="C942" s="19"/>
      <c r="D942" s="19"/>
      <c r="E942" s="19"/>
      <c r="F942" s="19"/>
      <c r="G942" s="19"/>
      <c r="H942" s="19"/>
      <c r="I942" s="19"/>
      <c r="J942" s="85"/>
      <c r="K942" s="19"/>
      <c r="L942" s="19"/>
      <c r="M942" s="19"/>
      <c r="N942" s="19"/>
      <c r="O942" s="19"/>
      <c r="P942" s="19"/>
      <c r="Q942" s="19"/>
      <c r="R942" s="19"/>
      <c r="S942" s="19"/>
      <c r="T942" s="19"/>
      <c r="U942" s="19"/>
      <c r="V942" s="19"/>
      <c r="W942" s="19"/>
      <c r="X942" s="19"/>
      <c r="Y942" s="19"/>
      <c r="Z942" s="19"/>
      <c r="AA942" s="19"/>
      <c r="AB942" s="19"/>
    </row>
    <row r="943" spans="1:28" ht="15.75" customHeight="1">
      <c r="A943" s="19"/>
      <c r="B943" s="19"/>
      <c r="C943" s="19"/>
      <c r="D943" s="19"/>
      <c r="E943" s="19"/>
      <c r="F943" s="19"/>
      <c r="G943" s="19"/>
      <c r="H943" s="19"/>
      <c r="I943" s="19"/>
      <c r="J943" s="85"/>
      <c r="K943" s="19"/>
      <c r="L943" s="19"/>
      <c r="M943" s="19"/>
      <c r="N943" s="19"/>
      <c r="O943" s="19"/>
      <c r="P943" s="19"/>
      <c r="Q943" s="19"/>
      <c r="R943" s="19"/>
      <c r="S943" s="19"/>
      <c r="T943" s="19"/>
      <c r="U943" s="19"/>
      <c r="V943" s="19"/>
      <c r="W943" s="19"/>
      <c r="X943" s="19"/>
      <c r="Y943" s="19"/>
      <c r="Z943" s="19"/>
      <c r="AA943" s="19"/>
      <c r="AB943" s="19"/>
    </row>
    <row r="944" spans="1:28" ht="15.75" customHeight="1">
      <c r="A944" s="19"/>
      <c r="B944" s="19"/>
      <c r="C944" s="19"/>
      <c r="D944" s="19"/>
      <c r="E944" s="19"/>
      <c r="F944" s="19"/>
      <c r="G944" s="19"/>
      <c r="H944" s="19"/>
      <c r="I944" s="19"/>
      <c r="J944" s="85"/>
      <c r="K944" s="19"/>
      <c r="L944" s="19"/>
      <c r="M944" s="19"/>
      <c r="N944" s="19"/>
      <c r="O944" s="19"/>
      <c r="P944" s="19"/>
      <c r="Q944" s="19"/>
      <c r="R944" s="19"/>
      <c r="S944" s="19"/>
      <c r="T944" s="19"/>
      <c r="U944" s="19"/>
      <c r="V944" s="19"/>
      <c r="W944" s="19"/>
      <c r="X944" s="19"/>
      <c r="Y944" s="19"/>
      <c r="Z944" s="19"/>
      <c r="AA944" s="19"/>
      <c r="AB944" s="19"/>
    </row>
    <row r="945" spans="1:28" ht="15.75" customHeight="1">
      <c r="A945" s="19"/>
      <c r="B945" s="19"/>
      <c r="C945" s="19"/>
      <c r="D945" s="19"/>
      <c r="E945" s="19"/>
      <c r="F945" s="19"/>
      <c r="G945" s="19"/>
      <c r="H945" s="19"/>
      <c r="I945" s="19"/>
      <c r="J945" s="85"/>
      <c r="K945" s="19"/>
      <c r="L945" s="19"/>
      <c r="M945" s="19"/>
      <c r="N945" s="19"/>
      <c r="O945" s="19"/>
      <c r="P945" s="19"/>
      <c r="Q945" s="19"/>
      <c r="R945" s="19"/>
      <c r="S945" s="19"/>
      <c r="T945" s="19"/>
      <c r="U945" s="19"/>
      <c r="V945" s="19"/>
      <c r="W945" s="19"/>
      <c r="X945" s="19"/>
      <c r="Y945" s="19"/>
      <c r="Z945" s="19"/>
      <c r="AA945" s="19"/>
      <c r="AB945" s="19"/>
    </row>
    <row r="946" spans="1:28" ht="15.75" customHeight="1">
      <c r="A946" s="19"/>
      <c r="B946" s="19"/>
      <c r="C946" s="19"/>
      <c r="D946" s="19"/>
      <c r="E946" s="19"/>
      <c r="F946" s="19"/>
      <c r="G946" s="19"/>
      <c r="H946" s="19"/>
      <c r="I946" s="19"/>
      <c r="J946" s="85"/>
      <c r="K946" s="19"/>
      <c r="L946" s="19"/>
      <c r="M946" s="19"/>
      <c r="N946" s="19"/>
      <c r="O946" s="19"/>
      <c r="P946" s="19"/>
      <c r="Q946" s="19"/>
      <c r="R946" s="19"/>
      <c r="S946" s="19"/>
      <c r="T946" s="19"/>
      <c r="U946" s="19"/>
      <c r="V946" s="19"/>
      <c r="W946" s="19"/>
      <c r="X946" s="19"/>
      <c r="Y946" s="19"/>
      <c r="Z946" s="19"/>
      <c r="AA946" s="19"/>
      <c r="AB946" s="19"/>
    </row>
    <row r="947" spans="1:28" ht="15.75" customHeight="1">
      <c r="A947" s="19"/>
      <c r="B947" s="19"/>
      <c r="C947" s="19"/>
      <c r="D947" s="19"/>
      <c r="E947" s="19"/>
      <c r="F947" s="19"/>
      <c r="G947" s="19"/>
      <c r="H947" s="19"/>
      <c r="I947" s="19"/>
      <c r="J947" s="85"/>
      <c r="K947" s="19"/>
      <c r="L947" s="19"/>
      <c r="M947" s="19"/>
      <c r="N947" s="19"/>
      <c r="O947" s="19"/>
      <c r="P947" s="19"/>
      <c r="Q947" s="19"/>
      <c r="R947" s="19"/>
      <c r="S947" s="19"/>
      <c r="T947" s="19"/>
      <c r="U947" s="19"/>
      <c r="V947" s="19"/>
      <c r="W947" s="19"/>
      <c r="X947" s="19"/>
      <c r="Y947" s="19"/>
      <c r="Z947" s="19"/>
      <c r="AA947" s="19"/>
      <c r="AB947" s="19"/>
    </row>
    <row r="948" spans="1:28" ht="15.75" customHeight="1">
      <c r="A948" s="19"/>
      <c r="B948" s="19"/>
      <c r="C948" s="19"/>
      <c r="D948" s="19"/>
      <c r="E948" s="19"/>
      <c r="F948" s="19"/>
      <c r="G948" s="19"/>
      <c r="H948" s="19"/>
      <c r="I948" s="19"/>
      <c r="J948" s="85"/>
      <c r="K948" s="19"/>
      <c r="L948" s="19"/>
      <c r="M948" s="19"/>
      <c r="N948" s="19"/>
      <c r="O948" s="19"/>
      <c r="P948" s="19"/>
      <c r="Q948" s="19"/>
      <c r="R948" s="19"/>
      <c r="S948" s="19"/>
      <c r="T948" s="19"/>
      <c r="U948" s="19"/>
      <c r="V948" s="19"/>
      <c r="W948" s="19"/>
      <c r="X948" s="19"/>
      <c r="Y948" s="19"/>
      <c r="Z948" s="19"/>
      <c r="AA948" s="19"/>
      <c r="AB948" s="19"/>
    </row>
    <row r="949" spans="1:28" ht="15.75" customHeight="1">
      <c r="A949" s="19"/>
      <c r="B949" s="19"/>
      <c r="C949" s="19"/>
      <c r="D949" s="19"/>
      <c r="E949" s="19"/>
      <c r="F949" s="19"/>
      <c r="G949" s="19"/>
      <c r="H949" s="19"/>
      <c r="I949" s="19"/>
      <c r="J949" s="85"/>
      <c r="K949" s="19"/>
      <c r="L949" s="19"/>
      <c r="M949" s="19"/>
      <c r="N949" s="19"/>
      <c r="O949" s="19"/>
      <c r="P949" s="19"/>
      <c r="Q949" s="19"/>
      <c r="R949" s="19"/>
      <c r="S949" s="19"/>
      <c r="T949" s="19"/>
      <c r="U949" s="19"/>
      <c r="V949" s="19"/>
      <c r="W949" s="19"/>
      <c r="X949" s="19"/>
      <c r="Y949" s="19"/>
      <c r="Z949" s="19"/>
      <c r="AA949" s="19"/>
      <c r="AB949" s="19"/>
    </row>
    <row r="950" spans="1:28" ht="15.75" customHeight="1">
      <c r="A950" s="19"/>
      <c r="B950" s="19"/>
      <c r="C950" s="19"/>
      <c r="D950" s="19"/>
      <c r="E950" s="19"/>
      <c r="F950" s="19"/>
      <c r="G950" s="19"/>
      <c r="H950" s="19"/>
      <c r="I950" s="19"/>
      <c r="J950" s="85"/>
      <c r="K950" s="19"/>
      <c r="L950" s="19"/>
      <c r="M950" s="19"/>
      <c r="N950" s="19"/>
      <c r="O950" s="19"/>
      <c r="P950" s="19"/>
      <c r="Q950" s="19"/>
      <c r="R950" s="19"/>
      <c r="S950" s="19"/>
      <c r="T950" s="19"/>
      <c r="U950" s="19"/>
      <c r="V950" s="19"/>
      <c r="W950" s="19"/>
      <c r="X950" s="19"/>
      <c r="Y950" s="19"/>
      <c r="Z950" s="19"/>
      <c r="AA950" s="19"/>
      <c r="AB950" s="19"/>
    </row>
    <row r="951" spans="1:28" ht="15.75" customHeight="1">
      <c r="A951" s="19"/>
      <c r="B951" s="19"/>
      <c r="C951" s="19"/>
      <c r="D951" s="19"/>
      <c r="E951" s="19"/>
      <c r="F951" s="19"/>
      <c r="G951" s="19"/>
      <c r="H951" s="19"/>
      <c r="I951" s="19"/>
      <c r="J951" s="85"/>
      <c r="K951" s="19"/>
      <c r="L951" s="19"/>
      <c r="M951" s="19"/>
      <c r="N951" s="19"/>
      <c r="O951" s="19"/>
      <c r="P951" s="19"/>
      <c r="Q951" s="19"/>
      <c r="R951" s="19"/>
      <c r="S951" s="19"/>
      <c r="T951" s="19"/>
      <c r="U951" s="19"/>
      <c r="V951" s="19"/>
      <c r="W951" s="19"/>
      <c r="X951" s="19"/>
      <c r="Y951" s="19"/>
      <c r="Z951" s="19"/>
      <c r="AA951" s="19"/>
      <c r="AB951" s="19"/>
    </row>
    <row r="952" spans="1:28" ht="15.75" customHeight="1">
      <c r="A952" s="19"/>
      <c r="B952" s="19"/>
      <c r="C952" s="19"/>
      <c r="D952" s="19"/>
      <c r="E952" s="19"/>
      <c r="F952" s="19"/>
      <c r="G952" s="19"/>
      <c r="H952" s="19"/>
      <c r="I952" s="19"/>
      <c r="J952" s="85"/>
      <c r="K952" s="19"/>
      <c r="L952" s="19"/>
      <c r="M952" s="19"/>
      <c r="N952" s="19"/>
      <c r="O952" s="19"/>
      <c r="P952" s="19"/>
      <c r="Q952" s="19"/>
      <c r="R952" s="19"/>
      <c r="S952" s="19"/>
      <c r="T952" s="19"/>
      <c r="U952" s="19"/>
      <c r="V952" s="19"/>
      <c r="W952" s="19"/>
      <c r="X952" s="19"/>
      <c r="Y952" s="19"/>
      <c r="Z952" s="19"/>
      <c r="AA952" s="19"/>
      <c r="AB952" s="19"/>
    </row>
    <row r="953" spans="1:28" ht="15.75" customHeight="1">
      <c r="A953" s="19"/>
      <c r="B953" s="19"/>
      <c r="C953" s="19"/>
      <c r="D953" s="19"/>
      <c r="E953" s="19"/>
      <c r="F953" s="19"/>
      <c r="G953" s="19"/>
      <c r="H953" s="19"/>
      <c r="I953" s="19"/>
      <c r="J953" s="85"/>
      <c r="K953" s="19"/>
      <c r="L953" s="19"/>
      <c r="M953" s="19"/>
      <c r="N953" s="19"/>
      <c r="O953" s="19"/>
      <c r="P953" s="19"/>
      <c r="Q953" s="19"/>
      <c r="R953" s="19"/>
      <c r="S953" s="19"/>
      <c r="T953" s="19"/>
      <c r="U953" s="19"/>
      <c r="V953" s="19"/>
      <c r="W953" s="19"/>
      <c r="X953" s="19"/>
      <c r="Y953" s="19"/>
      <c r="Z953" s="19"/>
      <c r="AA953" s="19"/>
      <c r="AB953" s="19"/>
    </row>
    <row r="954" spans="1:28" ht="15.75" customHeight="1">
      <c r="A954" s="19"/>
      <c r="B954" s="19"/>
      <c r="C954" s="19"/>
      <c r="D954" s="19"/>
      <c r="E954" s="19"/>
      <c r="F954" s="19"/>
      <c r="G954" s="19"/>
      <c r="H954" s="19"/>
      <c r="I954" s="19"/>
      <c r="J954" s="85"/>
      <c r="K954" s="19"/>
      <c r="L954" s="19"/>
      <c r="M954" s="19"/>
      <c r="N954" s="19"/>
      <c r="O954" s="19"/>
      <c r="P954" s="19"/>
      <c r="Q954" s="19"/>
      <c r="R954" s="19"/>
      <c r="S954" s="19"/>
      <c r="T954" s="19"/>
      <c r="U954" s="19"/>
      <c r="V954" s="19"/>
      <c r="W954" s="19"/>
      <c r="X954" s="19"/>
      <c r="Y954" s="19"/>
      <c r="Z954" s="19"/>
      <c r="AA954" s="19"/>
      <c r="AB954" s="19"/>
    </row>
    <row r="955" spans="1:28" ht="15.75" customHeight="1">
      <c r="A955" s="19"/>
      <c r="B955" s="19"/>
      <c r="C955" s="19"/>
      <c r="D955" s="19"/>
      <c r="E955" s="19"/>
      <c r="F955" s="19"/>
      <c r="G955" s="19"/>
      <c r="H955" s="19"/>
      <c r="I955" s="19"/>
      <c r="J955" s="85"/>
      <c r="K955" s="19"/>
      <c r="L955" s="19"/>
      <c r="M955" s="19"/>
      <c r="N955" s="19"/>
      <c r="O955" s="19"/>
      <c r="P955" s="19"/>
      <c r="Q955" s="19"/>
      <c r="R955" s="19"/>
      <c r="S955" s="19"/>
      <c r="T955" s="19"/>
      <c r="U955" s="19"/>
      <c r="V955" s="19"/>
      <c r="W955" s="19"/>
      <c r="X955" s="19"/>
      <c r="Y955" s="19"/>
      <c r="Z955" s="19"/>
      <c r="AA955" s="19"/>
      <c r="AB955" s="19"/>
    </row>
    <row r="956" spans="1:28" ht="15.75" customHeight="1">
      <c r="A956" s="19"/>
      <c r="B956" s="19"/>
      <c r="C956" s="19"/>
      <c r="D956" s="19"/>
      <c r="E956" s="19"/>
      <c r="F956" s="19"/>
      <c r="G956" s="19"/>
      <c r="H956" s="19"/>
      <c r="I956" s="19"/>
      <c r="J956" s="85"/>
      <c r="K956" s="19"/>
      <c r="L956" s="19"/>
      <c r="M956" s="19"/>
      <c r="N956" s="19"/>
      <c r="O956" s="19"/>
      <c r="P956" s="19"/>
      <c r="Q956" s="19"/>
      <c r="R956" s="19"/>
      <c r="S956" s="19"/>
      <c r="T956" s="19"/>
      <c r="U956" s="19"/>
      <c r="V956" s="19"/>
      <c r="W956" s="19"/>
      <c r="X956" s="19"/>
      <c r="Y956" s="19"/>
      <c r="Z956" s="19"/>
      <c r="AA956" s="19"/>
      <c r="AB956" s="19"/>
    </row>
    <row r="957" spans="1:28" ht="15.75" customHeight="1">
      <c r="A957" s="19"/>
      <c r="B957" s="19"/>
      <c r="C957" s="19"/>
      <c r="D957" s="19"/>
      <c r="E957" s="19"/>
      <c r="F957" s="19"/>
      <c r="G957" s="19"/>
      <c r="H957" s="19"/>
      <c r="I957" s="19"/>
      <c r="J957" s="85"/>
      <c r="K957" s="19"/>
      <c r="L957" s="19"/>
      <c r="M957" s="19"/>
      <c r="N957" s="19"/>
      <c r="O957" s="19"/>
      <c r="P957" s="19"/>
      <c r="Q957" s="19"/>
      <c r="R957" s="19"/>
      <c r="S957" s="19"/>
      <c r="T957" s="19"/>
      <c r="U957" s="19"/>
      <c r="V957" s="19"/>
      <c r="W957" s="19"/>
      <c r="X957" s="19"/>
      <c r="Y957" s="19"/>
      <c r="Z957" s="19"/>
      <c r="AA957" s="19"/>
      <c r="AB957" s="19"/>
    </row>
    <row r="958" spans="1:28" ht="15.75" customHeight="1">
      <c r="A958" s="19"/>
      <c r="B958" s="19"/>
      <c r="C958" s="19"/>
      <c r="D958" s="19"/>
      <c r="E958" s="19"/>
      <c r="F958" s="19"/>
      <c r="G958" s="19"/>
      <c r="H958" s="19"/>
      <c r="I958" s="19"/>
      <c r="J958" s="85"/>
      <c r="K958" s="19"/>
      <c r="L958" s="19"/>
      <c r="M958" s="19"/>
      <c r="N958" s="19"/>
      <c r="O958" s="19"/>
      <c r="P958" s="19"/>
      <c r="Q958" s="19"/>
      <c r="R958" s="19"/>
      <c r="S958" s="19"/>
      <c r="T958" s="19"/>
      <c r="U958" s="19"/>
      <c r="V958" s="19"/>
      <c r="W958" s="19"/>
      <c r="X958" s="19"/>
      <c r="Y958" s="19"/>
      <c r="Z958" s="19"/>
      <c r="AA958" s="19"/>
      <c r="AB958" s="19"/>
    </row>
    <row r="959" spans="1:28" ht="15.75" customHeight="1">
      <c r="A959" s="19"/>
      <c r="B959" s="19"/>
      <c r="C959" s="19"/>
      <c r="D959" s="19"/>
      <c r="E959" s="19"/>
      <c r="F959" s="19"/>
      <c r="G959" s="19"/>
      <c r="H959" s="19"/>
      <c r="I959" s="19"/>
      <c r="J959" s="85"/>
      <c r="K959" s="19"/>
      <c r="L959" s="19"/>
      <c r="M959" s="19"/>
      <c r="N959" s="19"/>
      <c r="O959" s="19"/>
      <c r="P959" s="19"/>
      <c r="Q959" s="19"/>
      <c r="R959" s="19"/>
      <c r="S959" s="19"/>
      <c r="T959" s="19"/>
      <c r="U959" s="19"/>
      <c r="V959" s="19"/>
      <c r="W959" s="19"/>
      <c r="X959" s="19"/>
      <c r="Y959" s="19"/>
      <c r="Z959" s="19"/>
      <c r="AA959" s="19"/>
      <c r="AB959" s="19"/>
    </row>
    <row r="960" spans="1:28" ht="15.75" customHeight="1">
      <c r="A960" s="19"/>
      <c r="B960" s="19"/>
      <c r="C960" s="19"/>
      <c r="D960" s="19"/>
      <c r="E960" s="19"/>
      <c r="F960" s="19"/>
      <c r="G960" s="19"/>
      <c r="H960" s="19"/>
      <c r="I960" s="19"/>
      <c r="J960" s="85"/>
      <c r="K960" s="19"/>
      <c r="L960" s="19"/>
      <c r="M960" s="19"/>
      <c r="N960" s="19"/>
      <c r="O960" s="19"/>
      <c r="P960" s="19"/>
      <c r="Q960" s="19"/>
      <c r="R960" s="19"/>
      <c r="S960" s="19"/>
      <c r="T960" s="19"/>
      <c r="U960" s="19"/>
      <c r="V960" s="19"/>
      <c r="W960" s="19"/>
      <c r="X960" s="19"/>
      <c r="Y960" s="19"/>
      <c r="Z960" s="19"/>
      <c r="AA960" s="19"/>
      <c r="AB960" s="19"/>
    </row>
    <row r="961" spans="1:28" ht="15.75" customHeight="1">
      <c r="A961" s="19"/>
      <c r="B961" s="19"/>
      <c r="C961" s="19"/>
      <c r="D961" s="19"/>
      <c r="E961" s="19"/>
      <c r="F961" s="19"/>
      <c r="G961" s="19"/>
      <c r="H961" s="19"/>
      <c r="I961" s="19"/>
      <c r="J961" s="85"/>
      <c r="K961" s="19"/>
      <c r="L961" s="19"/>
      <c r="M961" s="19"/>
      <c r="N961" s="19"/>
      <c r="O961" s="19"/>
      <c r="P961" s="19"/>
      <c r="Q961" s="19"/>
      <c r="R961" s="19"/>
      <c r="S961" s="19"/>
      <c r="T961" s="19"/>
      <c r="U961" s="19"/>
      <c r="V961" s="19"/>
      <c r="W961" s="19"/>
      <c r="X961" s="19"/>
      <c r="Y961" s="19"/>
      <c r="Z961" s="19"/>
      <c r="AA961" s="19"/>
      <c r="AB961" s="19"/>
    </row>
    <row r="962" spans="1:28" ht="15.75" customHeight="1">
      <c r="A962" s="19"/>
      <c r="B962" s="19"/>
      <c r="C962" s="19"/>
      <c r="D962" s="19"/>
      <c r="E962" s="19"/>
      <c r="F962" s="19"/>
      <c r="G962" s="19"/>
      <c r="H962" s="19"/>
      <c r="I962" s="19"/>
      <c r="J962" s="85"/>
      <c r="K962" s="19"/>
      <c r="L962" s="19"/>
      <c r="M962" s="19"/>
      <c r="N962" s="19"/>
      <c r="O962" s="19"/>
      <c r="P962" s="19"/>
      <c r="Q962" s="19"/>
      <c r="R962" s="19"/>
      <c r="S962" s="19"/>
      <c r="T962" s="19"/>
      <c r="U962" s="19"/>
      <c r="V962" s="19"/>
      <c r="W962" s="19"/>
      <c r="X962" s="19"/>
      <c r="Y962" s="19"/>
      <c r="Z962" s="19"/>
      <c r="AA962" s="19"/>
      <c r="AB962" s="19"/>
    </row>
    <row r="963" spans="1:28" ht="15.75" customHeight="1">
      <c r="A963" s="19"/>
      <c r="B963" s="19"/>
      <c r="C963" s="19"/>
      <c r="D963" s="19"/>
      <c r="E963" s="19"/>
      <c r="F963" s="19"/>
      <c r="G963" s="19"/>
      <c r="H963" s="19"/>
      <c r="I963" s="19"/>
      <c r="J963" s="85"/>
      <c r="K963" s="19"/>
      <c r="L963" s="19"/>
      <c r="M963" s="19"/>
      <c r="N963" s="19"/>
      <c r="O963" s="19"/>
      <c r="P963" s="19"/>
      <c r="Q963" s="19"/>
      <c r="R963" s="19"/>
      <c r="S963" s="19"/>
      <c r="T963" s="19"/>
      <c r="U963" s="19"/>
      <c r="V963" s="19"/>
      <c r="W963" s="19"/>
      <c r="X963" s="19"/>
      <c r="Y963" s="19"/>
      <c r="Z963" s="19"/>
      <c r="AA963" s="19"/>
      <c r="AB963" s="19"/>
    </row>
    <row r="964" spans="1:28" ht="15.75" customHeight="1">
      <c r="A964" s="19"/>
      <c r="B964" s="19"/>
      <c r="C964" s="19"/>
      <c r="D964" s="19"/>
      <c r="E964" s="19"/>
      <c r="F964" s="19"/>
      <c r="G964" s="19"/>
      <c r="H964" s="19"/>
      <c r="I964" s="19"/>
      <c r="J964" s="85"/>
      <c r="K964" s="19"/>
      <c r="L964" s="19"/>
      <c r="M964" s="19"/>
      <c r="N964" s="19"/>
      <c r="O964" s="19"/>
      <c r="P964" s="19"/>
      <c r="Q964" s="19"/>
      <c r="R964" s="19"/>
      <c r="S964" s="19"/>
      <c r="T964" s="19"/>
      <c r="U964" s="19"/>
      <c r="V964" s="19"/>
      <c r="W964" s="19"/>
      <c r="X964" s="19"/>
      <c r="Y964" s="19"/>
      <c r="Z964" s="19"/>
      <c r="AA964" s="19"/>
      <c r="AB964" s="19"/>
    </row>
    <row r="965" spans="1:28" ht="15.75" customHeight="1">
      <c r="A965" s="19"/>
      <c r="B965" s="19"/>
      <c r="C965" s="19"/>
      <c r="D965" s="19"/>
      <c r="E965" s="19"/>
      <c r="F965" s="19"/>
      <c r="G965" s="19"/>
      <c r="H965" s="19"/>
      <c r="I965" s="19"/>
      <c r="J965" s="85"/>
      <c r="K965" s="19"/>
      <c r="L965" s="19"/>
      <c r="M965" s="19"/>
      <c r="N965" s="19"/>
      <c r="O965" s="19"/>
      <c r="P965" s="19"/>
      <c r="Q965" s="19"/>
      <c r="R965" s="19"/>
      <c r="S965" s="19"/>
      <c r="T965" s="19"/>
      <c r="U965" s="19"/>
      <c r="V965" s="19"/>
      <c r="W965" s="19"/>
      <c r="X965" s="19"/>
      <c r="Y965" s="19"/>
      <c r="Z965" s="19"/>
      <c r="AA965" s="19"/>
      <c r="AB965" s="19"/>
    </row>
    <row r="966" spans="1:28" ht="15.75" customHeight="1">
      <c r="A966" s="19"/>
      <c r="B966" s="19"/>
      <c r="C966" s="19"/>
      <c r="D966" s="19"/>
      <c r="E966" s="19"/>
      <c r="F966" s="19"/>
      <c r="G966" s="19"/>
      <c r="H966" s="19"/>
      <c r="I966" s="19"/>
      <c r="J966" s="85"/>
      <c r="K966" s="19"/>
      <c r="L966" s="19"/>
      <c r="M966" s="19"/>
      <c r="N966" s="19"/>
      <c r="O966" s="19"/>
      <c r="P966" s="19"/>
      <c r="Q966" s="19"/>
      <c r="R966" s="19"/>
      <c r="S966" s="19"/>
      <c r="T966" s="19"/>
      <c r="U966" s="19"/>
      <c r="V966" s="19"/>
      <c r="W966" s="19"/>
      <c r="X966" s="19"/>
      <c r="Y966" s="19"/>
      <c r="Z966" s="19"/>
      <c r="AA966" s="19"/>
      <c r="AB966" s="19"/>
    </row>
    <row r="967" spans="1:28" ht="15.75" customHeight="1">
      <c r="A967" s="19"/>
      <c r="B967" s="19"/>
      <c r="C967" s="19"/>
      <c r="D967" s="19"/>
      <c r="E967" s="19"/>
      <c r="F967" s="19"/>
      <c r="G967" s="19"/>
      <c r="H967" s="19"/>
      <c r="I967" s="19"/>
      <c r="J967" s="85"/>
      <c r="K967" s="19"/>
      <c r="L967" s="19"/>
      <c r="M967" s="19"/>
      <c r="N967" s="19"/>
      <c r="O967" s="19"/>
      <c r="P967" s="19"/>
      <c r="Q967" s="19"/>
      <c r="R967" s="19"/>
      <c r="S967" s="19"/>
      <c r="T967" s="19"/>
      <c r="U967" s="19"/>
      <c r="V967" s="19"/>
      <c r="W967" s="19"/>
      <c r="X967" s="19"/>
      <c r="Y967" s="19"/>
      <c r="Z967" s="19"/>
      <c r="AA967" s="19"/>
      <c r="AB967" s="19"/>
    </row>
    <row r="968" spans="1:28" ht="15.75" customHeight="1">
      <c r="A968" s="19"/>
      <c r="B968" s="19"/>
      <c r="C968" s="19"/>
      <c r="D968" s="19"/>
      <c r="E968" s="19"/>
      <c r="F968" s="19"/>
      <c r="G968" s="19"/>
      <c r="H968" s="19"/>
      <c r="I968" s="19"/>
      <c r="J968" s="85"/>
      <c r="K968" s="19"/>
      <c r="L968" s="19"/>
      <c r="M968" s="19"/>
      <c r="N968" s="19"/>
      <c r="O968" s="19"/>
      <c r="P968" s="19"/>
      <c r="Q968" s="19"/>
      <c r="R968" s="19"/>
      <c r="S968" s="19"/>
      <c r="T968" s="19"/>
      <c r="U968" s="19"/>
      <c r="V968" s="19"/>
      <c r="W968" s="19"/>
      <c r="X968" s="19"/>
      <c r="Y968" s="19"/>
      <c r="Z968" s="19"/>
      <c r="AA968" s="19"/>
      <c r="AB968" s="19"/>
    </row>
    <row r="969" spans="1:28" ht="15.75" customHeight="1">
      <c r="A969" s="19"/>
      <c r="B969" s="19"/>
      <c r="C969" s="19"/>
      <c r="D969" s="19"/>
      <c r="E969" s="19"/>
      <c r="F969" s="19"/>
      <c r="G969" s="19"/>
      <c r="H969" s="19"/>
      <c r="I969" s="19"/>
      <c r="J969" s="85"/>
      <c r="K969" s="19"/>
      <c r="L969" s="19"/>
      <c r="M969" s="19"/>
      <c r="N969" s="19"/>
      <c r="O969" s="19"/>
      <c r="P969" s="19"/>
      <c r="Q969" s="19"/>
      <c r="R969" s="19"/>
      <c r="S969" s="19"/>
      <c r="T969" s="19"/>
      <c r="U969" s="19"/>
      <c r="V969" s="19"/>
      <c r="W969" s="19"/>
      <c r="X969" s="19"/>
      <c r="Y969" s="19"/>
      <c r="Z969" s="19"/>
      <c r="AA969" s="19"/>
      <c r="AB969" s="19"/>
    </row>
    <row r="970" spans="1:28" ht="15.75" customHeight="1">
      <c r="A970" s="19"/>
      <c r="B970" s="19"/>
      <c r="C970" s="19"/>
      <c r="D970" s="19"/>
      <c r="E970" s="19"/>
      <c r="F970" s="19"/>
      <c r="G970" s="19"/>
      <c r="H970" s="19"/>
      <c r="I970" s="19"/>
      <c r="J970" s="85"/>
      <c r="K970" s="19"/>
      <c r="L970" s="19"/>
      <c r="M970" s="19"/>
      <c r="N970" s="19"/>
      <c r="O970" s="19"/>
      <c r="P970" s="19"/>
      <c r="Q970" s="19"/>
      <c r="R970" s="19"/>
      <c r="S970" s="19"/>
      <c r="T970" s="19"/>
      <c r="U970" s="19"/>
      <c r="V970" s="19"/>
      <c r="W970" s="19"/>
      <c r="X970" s="19"/>
      <c r="Y970" s="19"/>
      <c r="Z970" s="19"/>
      <c r="AA970" s="19"/>
      <c r="AB970" s="19"/>
    </row>
    <row r="971" spans="1:28" ht="15.75" customHeight="1">
      <c r="A971" s="19"/>
      <c r="B971" s="19"/>
      <c r="C971" s="19"/>
      <c r="D971" s="19"/>
      <c r="E971" s="19"/>
      <c r="F971" s="19"/>
      <c r="G971" s="19"/>
      <c r="H971" s="19"/>
      <c r="I971" s="19"/>
      <c r="J971" s="85"/>
      <c r="K971" s="19"/>
      <c r="L971" s="19"/>
      <c r="M971" s="19"/>
      <c r="N971" s="19"/>
      <c r="O971" s="19"/>
      <c r="P971" s="19"/>
      <c r="Q971" s="19"/>
      <c r="R971" s="19"/>
      <c r="S971" s="19"/>
      <c r="T971" s="19"/>
      <c r="U971" s="19"/>
      <c r="V971" s="19"/>
      <c r="W971" s="19"/>
      <c r="X971" s="19"/>
      <c r="Y971" s="19"/>
      <c r="Z971" s="19"/>
      <c r="AA971" s="19"/>
      <c r="AB971" s="19"/>
    </row>
    <row r="972" spans="1:28" ht="15.75" customHeight="1">
      <c r="A972" s="19"/>
      <c r="B972" s="19"/>
      <c r="C972" s="19"/>
      <c r="D972" s="19"/>
      <c r="E972" s="19"/>
      <c r="F972" s="19"/>
      <c r="G972" s="19"/>
      <c r="H972" s="19"/>
      <c r="I972" s="19"/>
      <c r="J972" s="85"/>
      <c r="K972" s="19"/>
      <c r="L972" s="19"/>
      <c r="M972" s="19"/>
      <c r="N972" s="19"/>
      <c r="O972" s="19"/>
      <c r="P972" s="19"/>
      <c r="Q972" s="19"/>
      <c r="R972" s="19"/>
      <c r="S972" s="19"/>
      <c r="T972" s="19"/>
      <c r="U972" s="19"/>
      <c r="V972" s="19"/>
      <c r="W972" s="19"/>
      <c r="X972" s="19"/>
      <c r="Y972" s="19"/>
      <c r="Z972" s="19"/>
      <c r="AA972" s="19"/>
      <c r="AB972" s="19"/>
    </row>
    <row r="973" spans="1:28" ht="15.75" customHeight="1">
      <c r="A973" s="19"/>
      <c r="B973" s="19"/>
      <c r="C973" s="19"/>
      <c r="D973" s="19"/>
      <c r="E973" s="19"/>
      <c r="F973" s="19"/>
      <c r="G973" s="19"/>
      <c r="H973" s="19"/>
      <c r="I973" s="19"/>
      <c r="J973" s="85"/>
      <c r="K973" s="19"/>
      <c r="L973" s="19"/>
      <c r="M973" s="19"/>
      <c r="N973" s="19"/>
      <c r="O973" s="19"/>
      <c r="P973" s="19"/>
      <c r="Q973" s="19"/>
      <c r="R973" s="19"/>
      <c r="S973" s="19"/>
      <c r="T973" s="19"/>
      <c r="U973" s="19"/>
      <c r="V973" s="19"/>
      <c r="W973" s="19"/>
      <c r="X973" s="19"/>
      <c r="Y973" s="19"/>
      <c r="Z973" s="19"/>
      <c r="AA973" s="19"/>
      <c r="AB973" s="19"/>
    </row>
    <row r="974" spans="1:28" ht="15.75" customHeight="1">
      <c r="A974" s="19"/>
      <c r="B974" s="19"/>
      <c r="C974" s="19"/>
      <c r="D974" s="19"/>
      <c r="E974" s="19"/>
      <c r="F974" s="19"/>
      <c r="G974" s="19"/>
      <c r="H974" s="19"/>
      <c r="I974" s="19"/>
      <c r="J974" s="85"/>
      <c r="K974" s="19"/>
      <c r="L974" s="19"/>
      <c r="M974" s="19"/>
      <c r="N974" s="19"/>
      <c r="O974" s="19"/>
      <c r="P974" s="19"/>
      <c r="Q974" s="19"/>
      <c r="R974" s="19"/>
      <c r="S974" s="19"/>
      <c r="T974" s="19"/>
      <c r="U974" s="19"/>
      <c r="V974" s="19"/>
      <c r="W974" s="19"/>
      <c r="X974" s="19"/>
      <c r="Y974" s="19"/>
      <c r="Z974" s="19"/>
      <c r="AA974" s="19"/>
      <c r="AB974" s="19"/>
    </row>
    <row r="975" spans="1:28" ht="15.75" customHeight="1">
      <c r="A975" s="19"/>
      <c r="B975" s="19"/>
      <c r="C975" s="19"/>
      <c r="D975" s="19"/>
      <c r="E975" s="19"/>
      <c r="F975" s="19"/>
      <c r="G975" s="19"/>
      <c r="H975" s="19"/>
      <c r="I975" s="19"/>
      <c r="J975" s="85"/>
      <c r="K975" s="19"/>
      <c r="L975" s="19"/>
      <c r="M975" s="19"/>
      <c r="N975" s="19"/>
      <c r="O975" s="19"/>
      <c r="P975" s="19"/>
      <c r="Q975" s="19"/>
      <c r="R975" s="19"/>
      <c r="S975" s="19"/>
      <c r="T975" s="19"/>
      <c r="U975" s="19"/>
      <c r="V975" s="19"/>
      <c r="W975" s="19"/>
      <c r="X975" s="19"/>
      <c r="Y975" s="19"/>
      <c r="Z975" s="19"/>
      <c r="AA975" s="19"/>
      <c r="AB975" s="19"/>
    </row>
    <row r="976" spans="1:28" ht="15.75" customHeight="1">
      <c r="A976" s="19"/>
      <c r="B976" s="19"/>
      <c r="C976" s="19"/>
      <c r="D976" s="19"/>
      <c r="E976" s="19"/>
      <c r="F976" s="19"/>
      <c r="G976" s="19"/>
      <c r="H976" s="19"/>
      <c r="I976" s="19"/>
      <c r="J976" s="85"/>
      <c r="K976" s="19"/>
      <c r="L976" s="19"/>
      <c r="M976" s="19"/>
      <c r="N976" s="19"/>
      <c r="O976" s="19"/>
      <c r="P976" s="19"/>
      <c r="Q976" s="19"/>
      <c r="R976" s="19"/>
      <c r="S976" s="19"/>
      <c r="T976" s="19"/>
      <c r="U976" s="19"/>
      <c r="V976" s="19"/>
      <c r="W976" s="19"/>
      <c r="X976" s="19"/>
      <c r="Y976" s="19"/>
      <c r="Z976" s="19"/>
      <c r="AA976" s="19"/>
      <c r="AB976" s="19"/>
    </row>
    <row r="977" spans="1:28" ht="15.75" customHeight="1">
      <c r="A977" s="19"/>
      <c r="B977" s="19"/>
      <c r="C977" s="19"/>
      <c r="D977" s="19"/>
      <c r="E977" s="19"/>
      <c r="F977" s="19"/>
      <c r="G977" s="19"/>
      <c r="H977" s="19"/>
      <c r="I977" s="19"/>
      <c r="J977" s="85"/>
      <c r="K977" s="19"/>
      <c r="L977" s="19"/>
      <c r="M977" s="19"/>
      <c r="N977" s="19"/>
      <c r="O977" s="19"/>
      <c r="P977" s="19"/>
      <c r="Q977" s="19"/>
      <c r="R977" s="19"/>
      <c r="S977" s="19"/>
      <c r="T977" s="19"/>
      <c r="U977" s="19"/>
      <c r="V977" s="19"/>
      <c r="W977" s="19"/>
      <c r="X977" s="19"/>
      <c r="Y977" s="19"/>
      <c r="Z977" s="19"/>
      <c r="AA977" s="19"/>
      <c r="AB977" s="19"/>
    </row>
    <row r="978" spans="1:28" ht="15.75" customHeight="1">
      <c r="A978" s="19"/>
      <c r="B978" s="19"/>
      <c r="C978" s="19"/>
      <c r="D978" s="19"/>
      <c r="E978" s="19"/>
      <c r="F978" s="19"/>
      <c r="G978" s="19"/>
      <c r="H978" s="19"/>
      <c r="I978" s="19"/>
      <c r="J978" s="85"/>
      <c r="K978" s="19"/>
      <c r="L978" s="19"/>
      <c r="M978" s="19"/>
      <c r="N978" s="19"/>
      <c r="O978" s="19"/>
      <c r="P978" s="19"/>
      <c r="Q978" s="19"/>
      <c r="R978" s="19"/>
      <c r="S978" s="19"/>
      <c r="T978" s="19"/>
      <c r="U978" s="19"/>
      <c r="V978" s="19"/>
      <c r="W978" s="19"/>
      <c r="X978" s="19"/>
      <c r="Y978" s="19"/>
      <c r="Z978" s="19"/>
      <c r="AA978" s="19"/>
      <c r="AB978" s="19"/>
    </row>
    <row r="979" spans="1:28" ht="15.75" customHeight="1">
      <c r="A979" s="19"/>
      <c r="B979" s="19"/>
      <c r="C979" s="19"/>
      <c r="D979" s="19"/>
      <c r="E979" s="19"/>
      <c r="F979" s="19"/>
      <c r="G979" s="19"/>
      <c r="H979" s="19"/>
      <c r="I979" s="19"/>
      <c r="J979" s="85"/>
      <c r="K979" s="19"/>
      <c r="L979" s="19"/>
      <c r="M979" s="19"/>
      <c r="N979" s="19"/>
      <c r="O979" s="19"/>
      <c r="P979" s="19"/>
      <c r="Q979" s="19"/>
      <c r="R979" s="19"/>
      <c r="S979" s="19"/>
      <c r="T979" s="19"/>
      <c r="U979" s="19"/>
      <c r="V979" s="19"/>
      <c r="W979" s="19"/>
      <c r="X979" s="19"/>
      <c r="Y979" s="19"/>
      <c r="Z979" s="19"/>
      <c r="AA979" s="19"/>
      <c r="AB979" s="19"/>
    </row>
    <row r="980" spans="1:28" ht="15.75" customHeight="1">
      <c r="A980" s="19"/>
      <c r="B980" s="19"/>
      <c r="C980" s="19"/>
      <c r="D980" s="19"/>
      <c r="E980" s="19"/>
      <c r="F980" s="19"/>
      <c r="G980" s="19"/>
      <c r="H980" s="19"/>
      <c r="I980" s="19"/>
      <c r="J980" s="85"/>
      <c r="K980" s="19"/>
      <c r="L980" s="19"/>
      <c r="M980" s="19"/>
      <c r="N980" s="19"/>
      <c r="O980" s="19"/>
      <c r="P980" s="19"/>
      <c r="Q980" s="19"/>
      <c r="R980" s="19"/>
      <c r="S980" s="19"/>
      <c r="T980" s="19"/>
      <c r="U980" s="19"/>
      <c r="V980" s="19"/>
      <c r="W980" s="19"/>
      <c r="X980" s="19"/>
      <c r="Y980" s="19"/>
      <c r="Z980" s="19"/>
      <c r="AA980" s="19"/>
      <c r="AB980" s="19"/>
    </row>
    <row r="981" spans="1:28" ht="15.75" customHeight="1">
      <c r="A981" s="19"/>
      <c r="B981" s="19"/>
      <c r="C981" s="19"/>
      <c r="D981" s="19"/>
      <c r="E981" s="19"/>
      <c r="F981" s="19"/>
      <c r="G981" s="19"/>
      <c r="H981" s="19"/>
      <c r="I981" s="19"/>
      <c r="J981" s="85"/>
      <c r="K981" s="19"/>
      <c r="L981" s="19"/>
      <c r="M981" s="19"/>
      <c r="N981" s="19"/>
      <c r="O981" s="19"/>
      <c r="P981" s="19"/>
      <c r="Q981" s="19"/>
      <c r="R981" s="19"/>
      <c r="S981" s="19"/>
      <c r="T981" s="19"/>
      <c r="U981" s="19"/>
      <c r="V981" s="19"/>
      <c r="W981" s="19"/>
      <c r="X981" s="19"/>
      <c r="Y981" s="19"/>
      <c r="Z981" s="19"/>
      <c r="AA981" s="19"/>
      <c r="AB981" s="19"/>
    </row>
    <row r="982" spans="1:28" ht="15.75" customHeight="1">
      <c r="A982" s="19"/>
      <c r="B982" s="19"/>
      <c r="C982" s="19"/>
      <c r="D982" s="19"/>
      <c r="E982" s="19"/>
      <c r="F982" s="19"/>
      <c r="G982" s="19"/>
      <c r="H982" s="19"/>
      <c r="I982" s="19"/>
      <c r="J982" s="85"/>
      <c r="K982" s="19"/>
      <c r="L982" s="19"/>
      <c r="M982" s="19"/>
      <c r="N982" s="19"/>
      <c r="O982" s="19"/>
      <c r="P982" s="19"/>
      <c r="Q982" s="19"/>
      <c r="R982" s="19"/>
      <c r="S982" s="19"/>
      <c r="T982" s="19"/>
      <c r="U982" s="19"/>
      <c r="V982" s="19"/>
      <c r="W982" s="19"/>
      <c r="X982" s="19"/>
      <c r="Y982" s="19"/>
      <c r="Z982" s="19"/>
      <c r="AA982" s="19"/>
      <c r="AB982" s="19"/>
    </row>
    <row r="983" spans="1:28" ht="15.75" customHeight="1">
      <c r="A983" s="19"/>
      <c r="B983" s="19"/>
      <c r="C983" s="19"/>
      <c r="D983" s="19"/>
      <c r="E983" s="19"/>
      <c r="F983" s="19"/>
      <c r="G983" s="19"/>
      <c r="H983" s="19"/>
      <c r="I983" s="19"/>
      <c r="J983" s="85"/>
      <c r="K983" s="19"/>
      <c r="L983" s="19"/>
      <c r="M983" s="19"/>
      <c r="N983" s="19"/>
      <c r="O983" s="19"/>
      <c r="P983" s="19"/>
      <c r="Q983" s="19"/>
      <c r="R983" s="19"/>
      <c r="S983" s="19"/>
      <c r="T983" s="19"/>
      <c r="U983" s="19"/>
      <c r="V983" s="19"/>
      <c r="W983" s="19"/>
      <c r="X983" s="19"/>
      <c r="Y983" s="19"/>
      <c r="Z983" s="19"/>
      <c r="AA983" s="19"/>
      <c r="AB983" s="19"/>
    </row>
    <row r="984" spans="1:28" ht="15.75" customHeight="1">
      <c r="A984" s="19"/>
      <c r="B984" s="19"/>
      <c r="C984" s="19"/>
      <c r="D984" s="19"/>
      <c r="E984" s="19"/>
      <c r="F984" s="19"/>
      <c r="G984" s="19"/>
      <c r="H984" s="19"/>
      <c r="I984" s="19"/>
      <c r="J984" s="85"/>
      <c r="K984" s="19"/>
      <c r="L984" s="19"/>
      <c r="M984" s="19"/>
      <c r="N984" s="19"/>
      <c r="O984" s="19"/>
      <c r="P984" s="19"/>
      <c r="Q984" s="19"/>
      <c r="R984" s="19"/>
      <c r="S984" s="19"/>
      <c r="T984" s="19"/>
      <c r="U984" s="19"/>
      <c r="V984" s="19"/>
      <c r="W984" s="19"/>
      <c r="X984" s="19"/>
      <c r="Y984" s="19"/>
      <c r="Z984" s="19"/>
      <c r="AA984" s="19"/>
      <c r="AB984" s="19"/>
    </row>
    <row r="985" spans="1:28" ht="15.75" customHeight="1">
      <c r="A985" s="19"/>
      <c r="B985" s="19"/>
      <c r="C985" s="19"/>
      <c r="D985" s="19"/>
      <c r="E985" s="19"/>
      <c r="F985" s="19"/>
      <c r="G985" s="19"/>
      <c r="H985" s="19"/>
      <c r="I985" s="19"/>
      <c r="J985" s="85"/>
      <c r="K985" s="19"/>
      <c r="L985" s="19"/>
      <c r="M985" s="19"/>
      <c r="N985" s="19"/>
      <c r="O985" s="19"/>
      <c r="P985" s="19"/>
      <c r="Q985" s="19"/>
      <c r="R985" s="19"/>
      <c r="S985" s="19"/>
      <c r="T985" s="19"/>
      <c r="U985" s="19"/>
      <c r="V985" s="19"/>
      <c r="W985" s="19"/>
      <c r="X985" s="19"/>
      <c r="Y985" s="19"/>
      <c r="Z985" s="19"/>
      <c r="AA985" s="19"/>
      <c r="AB985" s="19"/>
    </row>
    <row r="986" spans="1:28" ht="15.75" customHeight="1">
      <c r="A986" s="19"/>
      <c r="B986" s="19"/>
      <c r="C986" s="19"/>
      <c r="D986" s="19"/>
      <c r="E986" s="19"/>
      <c r="F986" s="19"/>
      <c r="G986" s="19"/>
      <c r="H986" s="19"/>
      <c r="I986" s="19"/>
      <c r="J986" s="85"/>
      <c r="K986" s="19"/>
      <c r="L986" s="19"/>
      <c r="M986" s="19"/>
      <c r="N986" s="19"/>
      <c r="O986" s="19"/>
      <c r="P986" s="19"/>
      <c r="Q986" s="19"/>
      <c r="R986" s="19"/>
      <c r="S986" s="19"/>
      <c r="T986" s="19"/>
      <c r="U986" s="19"/>
      <c r="V986" s="19"/>
      <c r="W986" s="19"/>
      <c r="X986" s="19"/>
      <c r="Y986" s="19"/>
      <c r="Z986" s="19"/>
      <c r="AA986" s="19"/>
      <c r="AB986" s="19"/>
    </row>
    <row r="987" spans="1:28" ht="15.75" customHeight="1">
      <c r="A987" s="19"/>
      <c r="B987" s="19"/>
      <c r="C987" s="19"/>
      <c r="D987" s="19"/>
      <c r="E987" s="19"/>
      <c r="F987" s="19"/>
      <c r="G987" s="19"/>
      <c r="H987" s="19"/>
      <c r="I987" s="19"/>
      <c r="J987" s="85"/>
      <c r="K987" s="19"/>
      <c r="L987" s="19"/>
      <c r="M987" s="19"/>
      <c r="N987" s="19"/>
      <c r="O987" s="19"/>
      <c r="P987" s="19"/>
      <c r="Q987" s="19"/>
      <c r="R987" s="19"/>
      <c r="S987" s="19"/>
      <c r="T987" s="19"/>
      <c r="U987" s="19"/>
      <c r="V987" s="19"/>
      <c r="W987" s="19"/>
      <c r="X987" s="19"/>
      <c r="Y987" s="19"/>
      <c r="Z987" s="19"/>
      <c r="AA987" s="19"/>
      <c r="AB987" s="19"/>
    </row>
    <row r="988" spans="1:28" ht="15.75" customHeight="1">
      <c r="A988" s="19"/>
      <c r="B988" s="19"/>
      <c r="C988" s="19"/>
      <c r="D988" s="19"/>
      <c r="E988" s="19"/>
      <c r="F988" s="19"/>
      <c r="G988" s="19"/>
      <c r="H988" s="19"/>
      <c r="I988" s="19"/>
      <c r="J988" s="85"/>
      <c r="K988" s="19"/>
      <c r="L988" s="19"/>
      <c r="M988" s="19"/>
      <c r="N988" s="19"/>
      <c r="O988" s="19"/>
      <c r="P988" s="19"/>
      <c r="Q988" s="19"/>
      <c r="R988" s="19"/>
      <c r="S988" s="19"/>
      <c r="T988" s="19"/>
      <c r="U988" s="19"/>
      <c r="V988" s="19"/>
      <c r="W988" s="19"/>
      <c r="X988" s="19"/>
      <c r="Y988" s="19"/>
      <c r="Z988" s="19"/>
      <c r="AA988" s="19"/>
      <c r="AB988" s="19"/>
    </row>
    <row r="989" spans="1:28" ht="15.75" customHeight="1">
      <c r="A989" s="19"/>
      <c r="B989" s="19"/>
      <c r="C989" s="19"/>
      <c r="D989" s="19"/>
      <c r="E989" s="19"/>
      <c r="F989" s="19"/>
      <c r="G989" s="19"/>
      <c r="H989" s="19"/>
      <c r="I989" s="19"/>
      <c r="J989" s="85"/>
      <c r="K989" s="19"/>
      <c r="L989" s="19"/>
      <c r="M989" s="19"/>
      <c r="N989" s="19"/>
      <c r="O989" s="19"/>
      <c r="P989" s="19"/>
      <c r="Q989" s="19"/>
      <c r="R989" s="19"/>
      <c r="S989" s="19"/>
      <c r="T989" s="19"/>
      <c r="U989" s="19"/>
      <c r="V989" s="19"/>
      <c r="W989" s="19"/>
      <c r="X989" s="19"/>
      <c r="Y989" s="19"/>
      <c r="Z989" s="19"/>
      <c r="AA989" s="19"/>
      <c r="AB989" s="19"/>
    </row>
    <row r="990" spans="1:28" ht="15.75" customHeight="1">
      <c r="A990" s="19"/>
      <c r="B990" s="19"/>
      <c r="C990" s="19"/>
      <c r="D990" s="19"/>
      <c r="E990" s="19"/>
      <c r="F990" s="19"/>
      <c r="G990" s="19"/>
      <c r="H990" s="19"/>
      <c r="I990" s="19"/>
      <c r="J990" s="85"/>
      <c r="K990" s="19"/>
      <c r="L990" s="19"/>
      <c r="M990" s="19"/>
      <c r="N990" s="19"/>
      <c r="O990" s="19"/>
      <c r="P990" s="19"/>
      <c r="Q990" s="19"/>
      <c r="R990" s="19"/>
      <c r="S990" s="19"/>
      <c r="T990" s="19"/>
      <c r="U990" s="19"/>
      <c r="V990" s="19"/>
      <c r="W990" s="19"/>
      <c r="X990" s="19"/>
      <c r="Y990" s="19"/>
      <c r="Z990" s="19"/>
      <c r="AA990" s="19"/>
      <c r="AB990" s="19"/>
    </row>
    <row r="991" spans="1:28" ht="15.75" customHeight="1">
      <c r="A991" s="19"/>
      <c r="B991" s="19"/>
      <c r="C991" s="19"/>
      <c r="D991" s="19"/>
      <c r="E991" s="19"/>
      <c r="F991" s="19"/>
      <c r="G991" s="19"/>
      <c r="H991" s="19"/>
      <c r="I991" s="19"/>
      <c r="J991" s="85"/>
      <c r="K991" s="19"/>
      <c r="L991" s="19"/>
      <c r="M991" s="19"/>
      <c r="N991" s="19"/>
      <c r="O991" s="19"/>
      <c r="P991" s="19"/>
      <c r="Q991" s="19"/>
      <c r="R991" s="19"/>
      <c r="S991" s="19"/>
      <c r="T991" s="19"/>
      <c r="U991" s="19"/>
      <c r="V991" s="19"/>
      <c r="W991" s="19"/>
      <c r="X991" s="19"/>
      <c r="Y991" s="19"/>
      <c r="Z991" s="19"/>
      <c r="AA991" s="19"/>
      <c r="AB991" s="19"/>
    </row>
    <row r="992" spans="1:28" ht="15.75" customHeight="1">
      <c r="A992" s="19"/>
      <c r="B992" s="19"/>
      <c r="C992" s="19"/>
      <c r="D992" s="19"/>
      <c r="E992" s="19"/>
      <c r="F992" s="19"/>
      <c r="G992" s="19"/>
      <c r="H992" s="19"/>
      <c r="I992" s="19"/>
      <c r="J992" s="85"/>
      <c r="K992" s="19"/>
      <c r="L992" s="19"/>
      <c r="M992" s="19"/>
      <c r="N992" s="19"/>
      <c r="O992" s="19"/>
      <c r="P992" s="19"/>
      <c r="Q992" s="19"/>
      <c r="R992" s="19"/>
      <c r="S992" s="19"/>
      <c r="T992" s="19"/>
      <c r="U992" s="19"/>
      <c r="V992" s="19"/>
      <c r="W992" s="19"/>
      <c r="X992" s="19"/>
      <c r="Y992" s="19"/>
      <c r="Z992" s="19"/>
      <c r="AA992" s="19"/>
      <c r="AB992" s="19"/>
    </row>
    <row r="993" spans="1:28" ht="15.75" customHeight="1">
      <c r="A993" s="19"/>
      <c r="B993" s="19"/>
      <c r="C993" s="19"/>
      <c r="D993" s="19"/>
      <c r="E993" s="19"/>
      <c r="F993" s="19"/>
      <c r="G993" s="19"/>
      <c r="H993" s="19"/>
      <c r="I993" s="19"/>
      <c r="J993" s="85"/>
      <c r="K993" s="19"/>
      <c r="L993" s="19"/>
      <c r="M993" s="19"/>
      <c r="N993" s="19"/>
      <c r="O993" s="19"/>
      <c r="P993" s="19"/>
      <c r="Q993" s="19"/>
      <c r="R993" s="19"/>
      <c r="S993" s="19"/>
      <c r="T993" s="19"/>
      <c r="U993" s="19"/>
      <c r="V993" s="19"/>
      <c r="W993" s="19"/>
      <c r="X993" s="19"/>
      <c r="Y993" s="19"/>
      <c r="Z993" s="19"/>
      <c r="AA993" s="19"/>
      <c r="AB993" s="19"/>
    </row>
    <row r="994" spans="1:28" ht="15.75" customHeight="1">
      <c r="A994" s="19"/>
      <c r="B994" s="19"/>
      <c r="C994" s="19"/>
      <c r="D994" s="19"/>
      <c r="E994" s="19"/>
      <c r="F994" s="19"/>
      <c r="G994" s="19"/>
      <c r="H994" s="19"/>
      <c r="I994" s="19"/>
      <c r="J994" s="85"/>
      <c r="K994" s="19"/>
      <c r="L994" s="19"/>
      <c r="M994" s="19"/>
      <c r="N994" s="19"/>
      <c r="O994" s="19"/>
      <c r="P994" s="19"/>
      <c r="Q994" s="19"/>
      <c r="R994" s="19"/>
      <c r="S994" s="19"/>
      <c r="T994" s="19"/>
      <c r="U994" s="19"/>
      <c r="V994" s="19"/>
      <c r="W994" s="19"/>
      <c r="X994" s="19"/>
      <c r="Y994" s="19"/>
      <c r="Z994" s="19"/>
      <c r="AA994" s="19"/>
      <c r="AB994" s="19"/>
    </row>
    <row r="995" spans="1:28" ht="15.75" customHeight="1">
      <c r="A995" s="19"/>
      <c r="B995" s="19"/>
      <c r="C995" s="19"/>
      <c r="D995" s="19"/>
      <c r="E995" s="19"/>
      <c r="F995" s="19"/>
      <c r="G995" s="19"/>
      <c r="H995" s="19"/>
      <c r="I995" s="19"/>
      <c r="J995" s="85"/>
      <c r="K995" s="19"/>
      <c r="L995" s="19"/>
      <c r="M995" s="19"/>
      <c r="N995" s="19"/>
      <c r="O995" s="19"/>
      <c r="P995" s="19"/>
      <c r="Q995" s="19"/>
      <c r="R995" s="19"/>
      <c r="S995" s="19"/>
      <c r="T995" s="19"/>
      <c r="U995" s="19"/>
      <c r="V995" s="19"/>
      <c r="W995" s="19"/>
      <c r="X995" s="19"/>
      <c r="Y995" s="19"/>
      <c r="Z995" s="19"/>
      <c r="AA995" s="19"/>
      <c r="AB995" s="19"/>
    </row>
    <row r="996" spans="1:28" ht="15.75" customHeight="1">
      <c r="A996" s="19"/>
      <c r="B996" s="19"/>
      <c r="C996" s="19"/>
      <c r="D996" s="19"/>
      <c r="E996" s="19"/>
      <c r="F996" s="19"/>
      <c r="G996" s="19"/>
      <c r="H996" s="19"/>
      <c r="I996" s="19"/>
      <c r="J996" s="85"/>
      <c r="K996" s="19"/>
      <c r="L996" s="19"/>
      <c r="M996" s="19"/>
      <c r="N996" s="19"/>
      <c r="O996" s="19"/>
      <c r="P996" s="19"/>
      <c r="Q996" s="19"/>
      <c r="R996" s="19"/>
      <c r="S996" s="19"/>
      <c r="T996" s="19"/>
      <c r="U996" s="19"/>
      <c r="V996" s="19"/>
      <c r="W996" s="19"/>
      <c r="X996" s="19"/>
      <c r="Y996" s="19"/>
      <c r="Z996" s="19"/>
      <c r="AA996" s="19"/>
      <c r="AB996" s="19"/>
    </row>
    <row r="997" spans="1:28" ht="15.75" customHeight="1">
      <c r="A997" s="19"/>
      <c r="B997" s="19"/>
      <c r="C997" s="19"/>
      <c r="D997" s="19"/>
      <c r="E997" s="19"/>
      <c r="F997" s="19"/>
      <c r="G997" s="19"/>
      <c r="H997" s="19"/>
      <c r="I997" s="19"/>
      <c r="J997" s="85"/>
      <c r="K997" s="19"/>
      <c r="L997" s="19"/>
      <c r="M997" s="19"/>
      <c r="N997" s="19"/>
      <c r="O997" s="19"/>
      <c r="P997" s="19"/>
      <c r="Q997" s="19"/>
      <c r="R997" s="19"/>
      <c r="S997" s="19"/>
      <c r="T997" s="19"/>
      <c r="U997" s="19"/>
      <c r="V997" s="19"/>
      <c r="W997" s="19"/>
      <c r="X997" s="19"/>
      <c r="Y997" s="19"/>
      <c r="Z997" s="19"/>
      <c r="AA997" s="19"/>
      <c r="AB997" s="19"/>
    </row>
    <row r="998" spans="1:28" ht="15.75" customHeight="1">
      <c r="A998" s="19"/>
      <c r="B998" s="19"/>
      <c r="C998" s="19"/>
      <c r="D998" s="19"/>
      <c r="E998" s="19"/>
      <c r="F998" s="19"/>
      <c r="G998" s="19"/>
      <c r="H998" s="19"/>
      <c r="I998" s="19"/>
      <c r="J998" s="85"/>
      <c r="K998" s="19"/>
      <c r="L998" s="19"/>
      <c r="M998" s="19"/>
      <c r="N998" s="19"/>
      <c r="O998" s="19"/>
      <c r="P998" s="19"/>
      <c r="Q998" s="19"/>
      <c r="R998" s="19"/>
      <c r="S998" s="19"/>
      <c r="T998" s="19"/>
      <c r="U998" s="19"/>
      <c r="V998" s="19"/>
      <c r="W998" s="19"/>
      <c r="X998" s="19"/>
      <c r="Y998" s="19"/>
      <c r="Z998" s="19"/>
      <c r="AA998" s="19"/>
      <c r="AB998" s="19"/>
    </row>
    <row r="999" spans="1:28" ht="15.75" customHeight="1">
      <c r="A999" s="19"/>
      <c r="B999" s="19"/>
      <c r="C999" s="19"/>
      <c r="D999" s="19"/>
      <c r="E999" s="19"/>
      <c r="F999" s="19"/>
      <c r="G999" s="19"/>
      <c r="H999" s="19"/>
      <c r="I999" s="19"/>
      <c r="J999" s="85"/>
      <c r="K999" s="19"/>
      <c r="L999" s="19"/>
      <c r="M999" s="19"/>
      <c r="N999" s="19"/>
      <c r="O999" s="19"/>
      <c r="P999" s="19"/>
      <c r="Q999" s="19"/>
      <c r="R999" s="19"/>
      <c r="S999" s="19"/>
      <c r="T999" s="19"/>
      <c r="U999" s="19"/>
      <c r="V999" s="19"/>
      <c r="W999" s="19"/>
      <c r="X999" s="19"/>
      <c r="Y999" s="19"/>
      <c r="Z999" s="19"/>
      <c r="AA999" s="19"/>
      <c r="AB999" s="19"/>
    </row>
    <row r="1000" spans="1:28" ht="15.75" customHeight="1">
      <c r="A1000" s="19"/>
      <c r="B1000" s="19"/>
      <c r="C1000" s="19"/>
      <c r="D1000" s="19"/>
      <c r="E1000" s="19"/>
      <c r="F1000" s="19"/>
      <c r="G1000" s="19"/>
      <c r="H1000" s="19"/>
      <c r="I1000" s="19"/>
      <c r="J1000" s="85"/>
      <c r="K1000" s="19"/>
      <c r="L1000" s="19"/>
      <c r="M1000" s="19"/>
      <c r="N1000" s="19"/>
      <c r="O1000" s="19"/>
      <c r="P1000" s="19"/>
      <c r="Q1000" s="19"/>
      <c r="R1000" s="19"/>
      <c r="S1000" s="19"/>
      <c r="T1000" s="19"/>
      <c r="U1000" s="19"/>
      <c r="V1000" s="19"/>
      <c r="W1000" s="19"/>
      <c r="X1000" s="19"/>
      <c r="Y1000" s="19"/>
      <c r="Z1000" s="19"/>
      <c r="AA1000" s="19"/>
      <c r="AB1000" s="19"/>
    </row>
    <row r="1001" spans="1:28" ht="15.75" customHeight="1">
      <c r="A1001" s="19"/>
      <c r="B1001" s="19"/>
      <c r="C1001" s="19"/>
      <c r="D1001" s="19"/>
      <c r="E1001" s="19"/>
      <c r="F1001" s="19"/>
      <c r="G1001" s="19"/>
      <c r="H1001" s="19"/>
      <c r="I1001" s="19"/>
      <c r="J1001" s="85"/>
      <c r="K1001" s="19"/>
      <c r="L1001" s="19"/>
      <c r="M1001" s="19"/>
      <c r="N1001" s="19"/>
      <c r="O1001" s="19"/>
      <c r="P1001" s="19"/>
      <c r="Q1001" s="19"/>
      <c r="R1001" s="19"/>
      <c r="S1001" s="19"/>
      <c r="T1001" s="19"/>
      <c r="U1001" s="19"/>
      <c r="V1001" s="19"/>
      <c r="W1001" s="19"/>
      <c r="X1001" s="19"/>
      <c r="Y1001" s="19"/>
      <c r="Z1001" s="19"/>
      <c r="AA1001" s="19"/>
      <c r="AB1001" s="19"/>
    </row>
    <row r="1002" spans="1:28" ht="15.75" customHeight="1">
      <c r="A1002" s="19"/>
      <c r="B1002" s="19"/>
      <c r="C1002" s="19"/>
      <c r="D1002" s="19"/>
      <c r="E1002" s="19"/>
      <c r="F1002" s="19"/>
      <c r="G1002" s="19"/>
      <c r="H1002" s="19"/>
      <c r="I1002" s="19"/>
      <c r="J1002" s="85"/>
      <c r="K1002" s="19"/>
      <c r="L1002" s="19"/>
      <c r="M1002" s="19"/>
      <c r="N1002" s="19"/>
      <c r="O1002" s="19"/>
      <c r="P1002" s="19"/>
      <c r="Q1002" s="19"/>
      <c r="R1002" s="19"/>
      <c r="S1002" s="19"/>
      <c r="T1002" s="19"/>
      <c r="U1002" s="19"/>
      <c r="V1002" s="19"/>
      <c r="W1002" s="19"/>
      <c r="X1002" s="19"/>
      <c r="Y1002" s="19"/>
      <c r="Z1002" s="19"/>
      <c r="AA1002" s="19"/>
      <c r="AB1002" s="19"/>
    </row>
    <row r="1003" spans="1:28" ht="15.75" customHeight="1">
      <c r="A1003" s="19"/>
      <c r="B1003" s="19"/>
      <c r="C1003" s="19"/>
      <c r="D1003" s="19"/>
      <c r="E1003" s="19"/>
      <c r="F1003" s="19"/>
      <c r="G1003" s="19"/>
      <c r="H1003" s="19"/>
      <c r="I1003" s="19"/>
      <c r="J1003" s="85"/>
      <c r="K1003" s="19"/>
      <c r="L1003" s="19"/>
      <c r="M1003" s="19"/>
      <c r="N1003" s="19"/>
      <c r="O1003" s="19"/>
      <c r="P1003" s="19"/>
      <c r="Q1003" s="19"/>
      <c r="R1003" s="19"/>
      <c r="S1003" s="19"/>
      <c r="T1003" s="19"/>
      <c r="U1003" s="19"/>
      <c r="V1003" s="19"/>
      <c r="W1003" s="19"/>
      <c r="X1003" s="19"/>
      <c r="Y1003" s="19"/>
      <c r="Z1003" s="19"/>
      <c r="AA1003" s="19"/>
      <c r="AB1003" s="19"/>
    </row>
    <row r="1004" spans="1:28" ht="15.75" customHeight="1">
      <c r="A1004" s="19"/>
      <c r="B1004" s="19"/>
      <c r="C1004" s="19"/>
      <c r="D1004" s="19"/>
      <c r="E1004" s="19"/>
      <c r="F1004" s="19"/>
      <c r="G1004" s="19"/>
      <c r="H1004" s="19"/>
      <c r="I1004" s="19"/>
      <c r="J1004" s="85"/>
      <c r="K1004" s="19"/>
      <c r="L1004" s="19"/>
      <c r="M1004" s="19"/>
      <c r="N1004" s="19"/>
      <c r="O1004" s="19"/>
      <c r="P1004" s="19"/>
      <c r="Q1004" s="19"/>
      <c r="R1004" s="19"/>
      <c r="S1004" s="19"/>
      <c r="T1004" s="19"/>
      <c r="U1004" s="19"/>
      <c r="V1004" s="19"/>
      <c r="W1004" s="19"/>
      <c r="X1004" s="19"/>
      <c r="Y1004" s="19"/>
      <c r="Z1004" s="19"/>
      <c r="AA1004" s="19"/>
      <c r="AB1004" s="19"/>
    </row>
    <row r="1005" spans="1:28" ht="15.75" customHeight="1">
      <c r="A1005" s="19"/>
      <c r="B1005" s="19"/>
      <c r="C1005" s="19"/>
      <c r="D1005" s="19"/>
      <c r="E1005" s="19"/>
      <c r="F1005" s="19"/>
      <c r="G1005" s="19"/>
      <c r="H1005" s="19"/>
      <c r="I1005" s="19"/>
      <c r="J1005" s="85"/>
      <c r="K1005" s="19"/>
      <c r="L1005" s="19"/>
      <c r="M1005" s="19"/>
      <c r="N1005" s="19"/>
      <c r="O1005" s="19"/>
      <c r="P1005" s="19"/>
      <c r="Q1005" s="19"/>
      <c r="R1005" s="19"/>
      <c r="S1005" s="19"/>
      <c r="T1005" s="19"/>
      <c r="U1005" s="19"/>
      <c r="V1005" s="19"/>
      <c r="W1005" s="19"/>
      <c r="X1005" s="19"/>
      <c r="Y1005" s="19"/>
      <c r="Z1005" s="19"/>
      <c r="AA1005" s="19"/>
      <c r="AB1005" s="19"/>
    </row>
    <row r="1006" spans="1:28" ht="15.75" customHeight="1">
      <c r="A1006" s="19"/>
      <c r="B1006" s="19"/>
      <c r="C1006" s="19"/>
      <c r="D1006" s="19"/>
      <c r="E1006" s="19"/>
      <c r="F1006" s="19"/>
      <c r="G1006" s="19"/>
      <c r="H1006" s="19"/>
      <c r="I1006" s="19"/>
      <c r="J1006" s="85"/>
      <c r="K1006" s="19"/>
      <c r="L1006" s="19"/>
      <c r="M1006" s="19"/>
      <c r="N1006" s="19"/>
      <c r="O1006" s="19"/>
      <c r="P1006" s="19"/>
      <c r="Q1006" s="19"/>
      <c r="R1006" s="19"/>
      <c r="S1006" s="19"/>
      <c r="T1006" s="19"/>
      <c r="U1006" s="19"/>
      <c r="V1006" s="19"/>
      <c r="W1006" s="19"/>
      <c r="X1006" s="19"/>
      <c r="Y1006" s="19"/>
      <c r="Z1006" s="19"/>
      <c r="AA1006" s="19"/>
      <c r="AB1006" s="19"/>
    </row>
    <row r="1007" spans="1:28" ht="15.75" customHeight="1">
      <c r="A1007" s="19"/>
      <c r="B1007" s="19"/>
      <c r="C1007" s="19"/>
      <c r="D1007" s="19"/>
      <c r="E1007" s="19"/>
      <c r="F1007" s="19"/>
      <c r="G1007" s="19"/>
      <c r="H1007" s="19"/>
      <c r="I1007" s="19"/>
      <c r="J1007" s="85"/>
      <c r="K1007" s="19"/>
      <c r="L1007" s="19"/>
      <c r="M1007" s="19"/>
      <c r="N1007" s="19"/>
      <c r="O1007" s="19"/>
      <c r="P1007" s="19"/>
      <c r="Q1007" s="19"/>
      <c r="R1007" s="19"/>
      <c r="S1007" s="19"/>
      <c r="T1007" s="19"/>
      <c r="U1007" s="19"/>
      <c r="V1007" s="19"/>
      <c r="W1007" s="19"/>
      <c r="X1007" s="19"/>
      <c r="Y1007" s="19"/>
      <c r="Z1007" s="19"/>
      <c r="AA1007" s="19"/>
      <c r="AB1007" s="19"/>
    </row>
    <row r="1008" spans="1:28" ht="15.75" customHeight="1">
      <c r="A1008" s="19"/>
      <c r="B1008" s="19"/>
      <c r="C1008" s="19"/>
      <c r="D1008" s="19"/>
      <c r="E1008" s="19"/>
      <c r="F1008" s="19"/>
      <c r="G1008" s="19"/>
      <c r="H1008" s="19"/>
      <c r="I1008" s="19"/>
      <c r="J1008" s="85"/>
      <c r="K1008" s="19"/>
      <c r="L1008" s="19"/>
      <c r="M1008" s="19"/>
      <c r="N1008" s="19"/>
      <c r="O1008" s="19"/>
      <c r="P1008" s="19"/>
      <c r="Q1008" s="19"/>
      <c r="R1008" s="19"/>
      <c r="S1008" s="19"/>
      <c r="T1008" s="19"/>
      <c r="U1008" s="19"/>
      <c r="V1008" s="19"/>
      <c r="W1008" s="19"/>
      <c r="X1008" s="19"/>
      <c r="Y1008" s="19"/>
      <c r="Z1008" s="19"/>
      <c r="AA1008" s="19"/>
      <c r="AB1008" s="19"/>
    </row>
    <row r="1009" spans="1:28" ht="15.75" customHeight="1">
      <c r="A1009" s="19"/>
      <c r="B1009" s="19"/>
      <c r="C1009" s="19"/>
      <c r="D1009" s="19"/>
      <c r="E1009" s="19"/>
      <c r="F1009" s="19"/>
      <c r="G1009" s="19"/>
      <c r="H1009" s="19"/>
      <c r="I1009" s="19"/>
      <c r="J1009" s="85"/>
      <c r="K1009" s="19"/>
      <c r="L1009" s="19"/>
      <c r="M1009" s="19"/>
      <c r="N1009" s="19"/>
      <c r="O1009" s="19"/>
      <c r="P1009" s="19"/>
      <c r="Q1009" s="19"/>
      <c r="R1009" s="19"/>
      <c r="S1009" s="19"/>
      <c r="T1009" s="19"/>
      <c r="U1009" s="19"/>
      <c r="V1009" s="19"/>
      <c r="W1009" s="19"/>
      <c r="X1009" s="19"/>
      <c r="Y1009" s="19"/>
      <c r="Z1009" s="19"/>
      <c r="AA1009" s="19"/>
      <c r="AB1009" s="19"/>
    </row>
    <row r="1010" spans="1:28" ht="15.75" customHeight="1">
      <c r="A1010" s="19"/>
      <c r="B1010" s="19"/>
      <c r="C1010" s="19"/>
      <c r="D1010" s="19"/>
      <c r="E1010" s="19"/>
      <c r="F1010" s="19"/>
      <c r="G1010" s="19"/>
      <c r="H1010" s="19"/>
      <c r="I1010" s="19"/>
      <c r="J1010" s="85"/>
      <c r="K1010" s="19"/>
      <c r="L1010" s="19"/>
      <c r="M1010" s="19"/>
      <c r="N1010" s="19"/>
      <c r="O1010" s="19"/>
      <c r="P1010" s="19"/>
      <c r="Q1010" s="19"/>
      <c r="R1010" s="19"/>
      <c r="S1010" s="19"/>
      <c r="T1010" s="19"/>
      <c r="U1010" s="19"/>
      <c r="V1010" s="19"/>
      <c r="W1010" s="19"/>
      <c r="X1010" s="19"/>
      <c r="Y1010" s="19"/>
      <c r="Z1010" s="19"/>
      <c r="AA1010" s="19"/>
      <c r="AB1010" s="19"/>
    </row>
    <row r="1011" spans="1:28" ht="15.75" customHeight="1">
      <c r="A1011" s="19"/>
      <c r="B1011" s="19"/>
      <c r="C1011" s="19"/>
      <c r="D1011" s="19"/>
      <c r="E1011" s="19"/>
      <c r="F1011" s="19"/>
      <c r="G1011" s="19"/>
      <c r="H1011" s="19"/>
      <c r="I1011" s="19"/>
      <c r="J1011" s="85"/>
      <c r="K1011" s="19"/>
      <c r="L1011" s="19"/>
      <c r="M1011" s="19"/>
      <c r="N1011" s="19"/>
      <c r="O1011" s="19"/>
      <c r="P1011" s="19"/>
      <c r="Q1011" s="19"/>
      <c r="R1011" s="19"/>
      <c r="S1011" s="19"/>
      <c r="T1011" s="19"/>
      <c r="U1011" s="19"/>
      <c r="V1011" s="19"/>
      <c r="W1011" s="19"/>
      <c r="X1011" s="19"/>
      <c r="Y1011" s="19"/>
      <c r="Z1011" s="19"/>
      <c r="AA1011" s="19"/>
      <c r="AB1011" s="19"/>
    </row>
    <row r="1012" spans="1:28" ht="15.75" customHeight="1">
      <c r="A1012" s="19"/>
      <c r="B1012" s="19"/>
      <c r="C1012" s="19"/>
      <c r="D1012" s="19"/>
      <c r="E1012" s="19"/>
      <c r="F1012" s="19"/>
      <c r="G1012" s="19"/>
      <c r="H1012" s="19"/>
      <c r="I1012" s="19"/>
      <c r="J1012" s="85"/>
      <c r="K1012" s="19"/>
      <c r="L1012" s="19"/>
      <c r="M1012" s="19"/>
      <c r="N1012" s="19"/>
      <c r="O1012" s="19"/>
      <c r="P1012" s="19"/>
      <c r="Q1012" s="19"/>
      <c r="R1012" s="19"/>
      <c r="S1012" s="19"/>
      <c r="T1012" s="19"/>
      <c r="U1012" s="19"/>
      <c r="V1012" s="19"/>
      <c r="W1012" s="19"/>
      <c r="X1012" s="19"/>
      <c r="Y1012" s="19"/>
      <c r="Z1012" s="19"/>
      <c r="AA1012" s="19"/>
      <c r="AB1012" s="19"/>
    </row>
    <row r="1013" spans="1:28" ht="15.75" customHeight="1">
      <c r="A1013" s="19"/>
      <c r="B1013" s="19"/>
      <c r="C1013" s="19"/>
      <c r="D1013" s="19"/>
      <c r="E1013" s="19"/>
      <c r="F1013" s="19"/>
      <c r="G1013" s="19"/>
      <c r="H1013" s="19"/>
      <c r="I1013" s="19"/>
      <c r="J1013" s="85"/>
      <c r="K1013" s="19"/>
      <c r="L1013" s="19"/>
      <c r="M1013" s="19"/>
      <c r="N1013" s="19"/>
      <c r="O1013" s="19"/>
      <c r="P1013" s="19"/>
      <c r="Q1013" s="19"/>
      <c r="R1013" s="19"/>
      <c r="S1013" s="19"/>
      <c r="T1013" s="19"/>
      <c r="U1013" s="19"/>
      <c r="V1013" s="19"/>
      <c r="W1013" s="19"/>
      <c r="X1013" s="19"/>
      <c r="Y1013" s="19"/>
      <c r="Z1013" s="19"/>
      <c r="AA1013" s="19"/>
      <c r="AB1013" s="19"/>
    </row>
    <row r="1014" spans="1:28" ht="15.75" customHeight="1">
      <c r="A1014" s="19"/>
      <c r="B1014" s="19"/>
      <c r="C1014" s="19"/>
      <c r="D1014" s="19"/>
      <c r="E1014" s="19"/>
      <c r="F1014" s="19"/>
      <c r="G1014" s="19"/>
      <c r="H1014" s="19"/>
      <c r="I1014" s="19"/>
      <c r="J1014" s="85"/>
      <c r="K1014" s="19"/>
      <c r="L1014" s="19"/>
      <c r="M1014" s="19"/>
      <c r="N1014" s="19"/>
      <c r="O1014" s="19"/>
      <c r="P1014" s="19"/>
      <c r="Q1014" s="19"/>
      <c r="R1014" s="19"/>
      <c r="S1014" s="19"/>
      <c r="T1014" s="19"/>
      <c r="U1014" s="19"/>
      <c r="V1014" s="19"/>
      <c r="W1014" s="19"/>
      <c r="X1014" s="19"/>
      <c r="Y1014" s="19"/>
      <c r="Z1014" s="19"/>
      <c r="AA1014" s="19"/>
      <c r="AB1014" s="19"/>
    </row>
    <row r="1015" spans="1:28" ht="15.75" customHeight="1">
      <c r="A1015" s="19"/>
      <c r="B1015" s="19"/>
      <c r="C1015" s="19"/>
      <c r="D1015" s="19"/>
      <c r="E1015" s="19"/>
      <c r="F1015" s="19"/>
      <c r="G1015" s="19"/>
      <c r="H1015" s="19"/>
      <c r="I1015" s="19"/>
      <c r="J1015" s="85"/>
      <c r="K1015" s="19"/>
      <c r="L1015" s="19"/>
      <c r="M1015" s="19"/>
      <c r="N1015" s="19"/>
      <c r="O1015" s="19"/>
      <c r="P1015" s="19"/>
      <c r="Q1015" s="19"/>
      <c r="R1015" s="19"/>
      <c r="S1015" s="19"/>
      <c r="T1015" s="19"/>
      <c r="U1015" s="19"/>
      <c r="V1015" s="19"/>
      <c r="W1015" s="19"/>
      <c r="X1015" s="19"/>
      <c r="Y1015" s="19"/>
      <c r="Z1015" s="19"/>
      <c r="AA1015" s="19"/>
      <c r="AB1015" s="19"/>
    </row>
    <row r="1016" spans="1:28" ht="15.75" customHeight="1">
      <c r="A1016" s="19"/>
      <c r="B1016" s="19"/>
      <c r="C1016" s="19"/>
      <c r="D1016" s="19"/>
      <c r="E1016" s="19"/>
      <c r="F1016" s="19"/>
      <c r="G1016" s="19"/>
      <c r="H1016" s="19"/>
      <c r="I1016" s="19"/>
      <c r="J1016" s="85"/>
      <c r="K1016" s="19"/>
      <c r="L1016" s="19"/>
      <c r="M1016" s="19"/>
      <c r="N1016" s="19"/>
      <c r="O1016" s="19"/>
      <c r="P1016" s="19"/>
      <c r="Q1016" s="19"/>
      <c r="R1016" s="19"/>
      <c r="S1016" s="19"/>
      <c r="T1016" s="19"/>
      <c r="U1016" s="19"/>
      <c r="V1016" s="19"/>
      <c r="W1016" s="19"/>
      <c r="X1016" s="19"/>
      <c r="Y1016" s="19"/>
      <c r="Z1016" s="19"/>
      <c r="AA1016" s="19"/>
      <c r="AB1016" s="19"/>
    </row>
    <row r="1017" spans="1:28" ht="15.75" customHeight="1">
      <c r="A1017" s="19"/>
      <c r="B1017" s="19"/>
      <c r="C1017" s="19"/>
      <c r="D1017" s="19"/>
      <c r="E1017" s="19"/>
      <c r="F1017" s="19"/>
      <c r="G1017" s="19"/>
      <c r="H1017" s="19"/>
      <c r="I1017" s="19"/>
      <c r="J1017" s="85"/>
      <c r="K1017" s="19"/>
      <c r="L1017" s="19"/>
      <c r="M1017" s="19"/>
      <c r="N1017" s="19"/>
      <c r="O1017" s="19"/>
      <c r="P1017" s="19"/>
      <c r="Q1017" s="19"/>
      <c r="R1017" s="19"/>
      <c r="S1017" s="19"/>
      <c r="T1017" s="19"/>
      <c r="U1017" s="19"/>
      <c r="V1017" s="19"/>
      <c r="W1017" s="19"/>
      <c r="X1017" s="19"/>
      <c r="Y1017" s="19"/>
      <c r="Z1017" s="19"/>
      <c r="AA1017" s="19"/>
      <c r="AB1017" s="19"/>
    </row>
  </sheetData>
  <mergeCells count="190">
    <mergeCell ref="D10:E10"/>
    <mergeCell ref="D11:E11"/>
    <mergeCell ref="C12:C14"/>
    <mergeCell ref="D12:D14"/>
    <mergeCell ref="C15:C18"/>
    <mergeCell ref="D15:D18"/>
    <mergeCell ref="E1:I1"/>
    <mergeCell ref="E2:I2"/>
    <mergeCell ref="E3:I3"/>
    <mergeCell ref="E4:I4"/>
    <mergeCell ref="C7:I7"/>
    <mergeCell ref="D9:E9"/>
    <mergeCell ref="C39:C44"/>
    <mergeCell ref="D39:D44"/>
    <mergeCell ref="C46:C52"/>
    <mergeCell ref="D46:D52"/>
    <mergeCell ref="J46:J52"/>
    <mergeCell ref="C19:C27"/>
    <mergeCell ref="D19:D27"/>
    <mergeCell ref="C28:C29"/>
    <mergeCell ref="D28:D29"/>
    <mergeCell ref="C30:C36"/>
    <mergeCell ref="D30:D36"/>
    <mergeCell ref="D53:E53"/>
    <mergeCell ref="D54:E54"/>
    <mergeCell ref="D55:E55"/>
    <mergeCell ref="D56:E56"/>
    <mergeCell ref="D57:E57"/>
    <mergeCell ref="D58:E58"/>
    <mergeCell ref="J30:J37"/>
    <mergeCell ref="D37:E37"/>
    <mergeCell ref="D38:E38"/>
    <mergeCell ref="D65:E65"/>
    <mergeCell ref="D66:E66"/>
    <mergeCell ref="D67:E67"/>
    <mergeCell ref="D68:E68"/>
    <mergeCell ref="D69:E69"/>
    <mergeCell ref="D70:E70"/>
    <mergeCell ref="D59:E59"/>
    <mergeCell ref="D60:E60"/>
    <mergeCell ref="D61:E61"/>
    <mergeCell ref="D62:E62"/>
    <mergeCell ref="D63:E63"/>
    <mergeCell ref="D64:E64"/>
    <mergeCell ref="F82:F83"/>
    <mergeCell ref="G82:I82"/>
    <mergeCell ref="D84:E84"/>
    <mergeCell ref="D85:E85"/>
    <mergeCell ref="D71:E71"/>
    <mergeCell ref="E73:I73"/>
    <mergeCell ref="E74:I74"/>
    <mergeCell ref="E75:I75"/>
    <mergeCell ref="E76:I76"/>
    <mergeCell ref="C80:I80"/>
    <mergeCell ref="D86:E86"/>
    <mergeCell ref="D87:E87"/>
    <mergeCell ref="C88:C91"/>
    <mergeCell ref="D88:E88"/>
    <mergeCell ref="D89:E89"/>
    <mergeCell ref="D90:E90"/>
    <mergeCell ref="D91:E91"/>
    <mergeCell ref="C82:C83"/>
    <mergeCell ref="D82:E83"/>
    <mergeCell ref="C92:C95"/>
    <mergeCell ref="D92:E92"/>
    <mergeCell ref="D93:E93"/>
    <mergeCell ref="D94:E94"/>
    <mergeCell ref="D95:E95"/>
    <mergeCell ref="C96:C99"/>
    <mergeCell ref="D96:E96"/>
    <mergeCell ref="D97:E97"/>
    <mergeCell ref="D98:E98"/>
    <mergeCell ref="D99:E99"/>
    <mergeCell ref="D108:E108"/>
    <mergeCell ref="C109:C112"/>
    <mergeCell ref="D109:E109"/>
    <mergeCell ref="D110:E110"/>
    <mergeCell ref="D111:E111"/>
    <mergeCell ref="D112:E112"/>
    <mergeCell ref="C100:C103"/>
    <mergeCell ref="D100:E100"/>
    <mergeCell ref="D101:E101"/>
    <mergeCell ref="D102:E102"/>
    <mergeCell ref="D103:E103"/>
    <mergeCell ref="C104:C107"/>
    <mergeCell ref="D104:E104"/>
    <mergeCell ref="D105:E105"/>
    <mergeCell ref="D106:E106"/>
    <mergeCell ref="D107:E107"/>
    <mergeCell ref="C113:C116"/>
    <mergeCell ref="D113:E113"/>
    <mergeCell ref="D114:E114"/>
    <mergeCell ref="D115:E115"/>
    <mergeCell ref="D116:E116"/>
    <mergeCell ref="C117:C120"/>
    <mergeCell ref="D117:E117"/>
    <mergeCell ref="D118:E118"/>
    <mergeCell ref="D119:E119"/>
    <mergeCell ref="D120:E120"/>
    <mergeCell ref="C121:C124"/>
    <mergeCell ref="D121:E121"/>
    <mergeCell ref="D122:E122"/>
    <mergeCell ref="D123:E123"/>
    <mergeCell ref="D124:E124"/>
    <mergeCell ref="C125:C128"/>
    <mergeCell ref="D125:E125"/>
    <mergeCell ref="D126:E126"/>
    <mergeCell ref="D127:E127"/>
    <mergeCell ref="D128:E128"/>
    <mergeCell ref="C129:C132"/>
    <mergeCell ref="D129:E129"/>
    <mergeCell ref="D130:E130"/>
    <mergeCell ref="D131:E131"/>
    <mergeCell ref="D132:E132"/>
    <mergeCell ref="C133:C137"/>
    <mergeCell ref="D133:E133"/>
    <mergeCell ref="D134:E134"/>
    <mergeCell ref="D135:E135"/>
    <mergeCell ref="D136:E136"/>
    <mergeCell ref="C142:C145"/>
    <mergeCell ref="D142:E142"/>
    <mergeCell ref="D143:E143"/>
    <mergeCell ref="D144:E144"/>
    <mergeCell ref="D145:E145"/>
    <mergeCell ref="D146:E146"/>
    <mergeCell ref="D137:E137"/>
    <mergeCell ref="C138:C141"/>
    <mergeCell ref="D138:E138"/>
    <mergeCell ref="D139:E139"/>
    <mergeCell ref="D140:E140"/>
    <mergeCell ref="D141:E141"/>
    <mergeCell ref="C147:C150"/>
    <mergeCell ref="D147:E147"/>
    <mergeCell ref="D148:E148"/>
    <mergeCell ref="D149:E149"/>
    <mergeCell ref="D150:E150"/>
    <mergeCell ref="C151:C154"/>
    <mergeCell ref="D151:E151"/>
    <mergeCell ref="D152:E152"/>
    <mergeCell ref="D153:E153"/>
    <mergeCell ref="D154:E154"/>
    <mergeCell ref="D160:F160"/>
    <mergeCell ref="D161:F161"/>
    <mergeCell ref="D164:F164"/>
    <mergeCell ref="D165:F165"/>
    <mergeCell ref="G165:I165"/>
    <mergeCell ref="C167:I167"/>
    <mergeCell ref="D155:E155"/>
    <mergeCell ref="D156:F156"/>
    <mergeCell ref="G156:I156"/>
    <mergeCell ref="D157:F157"/>
    <mergeCell ref="D158:F158"/>
    <mergeCell ref="D159:F159"/>
    <mergeCell ref="D175:E175"/>
    <mergeCell ref="D183:E183"/>
    <mergeCell ref="H183:I183"/>
    <mergeCell ref="D184:E184"/>
    <mergeCell ref="H184:I184"/>
    <mergeCell ref="D185:E185"/>
    <mergeCell ref="H185:I186"/>
    <mergeCell ref="D186:E186"/>
    <mergeCell ref="C168:H168"/>
    <mergeCell ref="C169:I169"/>
    <mergeCell ref="D171:E171"/>
    <mergeCell ref="D172:E172"/>
    <mergeCell ref="D173:E173"/>
    <mergeCell ref="D174:E174"/>
    <mergeCell ref="A211:B211"/>
    <mergeCell ref="D191:E191"/>
    <mergeCell ref="H191:I191"/>
    <mergeCell ref="D192:E192"/>
    <mergeCell ref="H192:I192"/>
    <mergeCell ref="D193:E193"/>
    <mergeCell ref="H193:I193"/>
    <mergeCell ref="D187:E187"/>
    <mergeCell ref="D188:E188"/>
    <mergeCell ref="H188:I188"/>
    <mergeCell ref="D189:E189"/>
    <mergeCell ref="H189:I189"/>
    <mergeCell ref="D190:E190"/>
    <mergeCell ref="H190:I190"/>
    <mergeCell ref="D212:G212"/>
    <mergeCell ref="D215:F215"/>
    <mergeCell ref="D216:F216"/>
    <mergeCell ref="C217:H217"/>
    <mergeCell ref="E203:I203"/>
    <mergeCell ref="E204:I204"/>
    <mergeCell ref="E205:I205"/>
    <mergeCell ref="E206:I206"/>
    <mergeCell ref="C209:I209"/>
  </mergeCells>
  <hyperlinks>
    <hyperlink ref="I14" r:id="rId1" xr:uid="{2DA95BA2-652B-4F78-B99D-3B270C3FDE38}"/>
    <hyperlink ref="G14" r:id="rId2" xr:uid="{A1D7D47D-71A7-4A3A-BBB4-E524BE01697E}"/>
  </hyperlinks>
  <pageMargins left="0.7" right="0" top="0.75" bottom="0.75" header="0.3" footer="0.3"/>
  <pageSetup paperSize="9" scale="95" orientation="landscape" r:id="rId3"/>
  <rowBreaks count="4" manualBreakCount="4">
    <brk id="4" min="2" max="8" man="1"/>
    <brk id="71" max="16383" man="1"/>
    <brk id="153" min="2" max="8" man="1"/>
    <brk id="202" min="2" max="8" man="1"/>
  </rowBreaks>
  <drawing r:id="rId4"/>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'E:\MẪU BIỂU\[V24050291 - 4UN1NTH8CMSJ - bđs Thanh Trì.xlsx]Đơn giá XD'!#REF!</xm:f>
          </x14:formula1>
          <xm:sqref>F41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2:K41"/>
  <sheetViews>
    <sheetView zoomScale="85" zoomScaleNormal="85" workbookViewId="0">
      <selection activeCell="I6" sqref="I6"/>
    </sheetView>
  </sheetViews>
  <sheetFormatPr defaultRowHeight="14.4"/>
  <cols>
    <col min="1" max="1" width="6.109375" customWidth="1"/>
    <col min="2" max="2" width="24" customWidth="1"/>
    <col min="3" max="3" width="0" hidden="1" customWidth="1"/>
    <col min="4" max="4" width="20.33203125" customWidth="1"/>
    <col min="5" max="5" width="20.109375" customWidth="1"/>
    <col min="6" max="6" width="16.21875" hidden="1" customWidth="1"/>
    <col min="7" max="7" width="17.77734375" hidden="1" customWidth="1"/>
    <col min="8" max="8" width="16.88671875" hidden="1" customWidth="1"/>
    <col min="9" max="9" width="22.44140625" customWidth="1"/>
    <col min="10" max="10" width="15.6640625" hidden="1" customWidth="1"/>
    <col min="11" max="11" width="20.5546875" hidden="1" customWidth="1"/>
  </cols>
  <sheetData>
    <row r="2" spans="1:11">
      <c r="I2" s="1"/>
    </row>
    <row r="3" spans="1:11" ht="50.4">
      <c r="A3" s="207" t="s">
        <v>8</v>
      </c>
      <c r="B3" s="207" t="s">
        <v>26</v>
      </c>
      <c r="C3" s="207" t="s">
        <v>11</v>
      </c>
      <c r="D3" s="207" t="s">
        <v>287</v>
      </c>
      <c r="E3" s="207" t="s">
        <v>29</v>
      </c>
      <c r="F3" s="207" t="s">
        <v>291</v>
      </c>
      <c r="G3" s="207" t="s">
        <v>292</v>
      </c>
      <c r="H3" s="207" t="s">
        <v>28</v>
      </c>
      <c r="I3" s="208" t="s">
        <v>19</v>
      </c>
      <c r="J3" s="305" t="s">
        <v>195</v>
      </c>
    </row>
    <row r="4" spans="1:11" ht="139.19999999999999" customHeight="1">
      <c r="A4" s="302"/>
      <c r="B4" s="662" t="s">
        <v>299</v>
      </c>
      <c r="C4" s="662"/>
      <c r="D4" s="662"/>
      <c r="E4" s="662"/>
      <c r="F4" s="662"/>
      <c r="G4" s="662"/>
      <c r="H4" s="662"/>
      <c r="I4" s="209"/>
      <c r="J4" s="306"/>
      <c r="K4" s="210"/>
    </row>
    <row r="5" spans="1:11" ht="16.8" hidden="1">
      <c r="A5" s="207" t="s">
        <v>21</v>
      </c>
      <c r="B5" s="662" t="s">
        <v>191</v>
      </c>
      <c r="C5" s="662"/>
      <c r="D5" s="662"/>
      <c r="E5" s="662"/>
      <c r="F5" s="662"/>
      <c r="G5" s="662"/>
      <c r="H5" s="662"/>
      <c r="I5" s="209">
        <f>I6+I7</f>
        <v>49129121714.545456</v>
      </c>
      <c r="J5" s="307">
        <v>1</v>
      </c>
      <c r="K5" s="211">
        <f>J5*I5</f>
        <v>49129121714.545456</v>
      </c>
    </row>
    <row r="6" spans="1:11" ht="55.8" customHeight="1">
      <c r="A6" s="302">
        <v>1</v>
      </c>
      <c r="B6" s="212" t="s">
        <v>301</v>
      </c>
      <c r="C6" s="215" t="s">
        <v>281</v>
      </c>
      <c r="D6" s="276">
        <v>11354</v>
      </c>
      <c r="E6" s="216">
        <f>PPSS!G165</f>
        <v>2500000</v>
      </c>
      <c r="F6" s="216"/>
      <c r="G6" s="216"/>
      <c r="H6" s="216"/>
      <c r="I6" s="220">
        <f>E6*D6</f>
        <v>28385000000</v>
      </c>
      <c r="J6" s="688"/>
      <c r="K6" s="691"/>
    </row>
    <row r="7" spans="1:11" ht="34.200000000000003" customHeight="1">
      <c r="A7" s="207">
        <v>2</v>
      </c>
      <c r="B7" s="679" t="s">
        <v>300</v>
      </c>
      <c r="C7" s="679"/>
      <c r="D7" s="679"/>
      <c r="E7" s="679"/>
      <c r="F7" s="290"/>
      <c r="G7" s="290"/>
      <c r="H7" s="212"/>
      <c r="I7" s="220">
        <f>SUM(I8:I12)</f>
        <v>20744121714.545452</v>
      </c>
      <c r="J7" s="689"/>
      <c r="K7" s="692"/>
    </row>
    <row r="8" spans="1:11" ht="16.8" hidden="1">
      <c r="A8" s="213" t="s">
        <v>4</v>
      </c>
      <c r="B8" s="214" t="s">
        <v>288</v>
      </c>
      <c r="C8" s="215" t="s">
        <v>281</v>
      </c>
      <c r="D8" s="301">
        <v>6600</v>
      </c>
      <c r="E8" s="216">
        <v>5019000</v>
      </c>
      <c r="F8" s="296">
        <v>1.0249999999999999</v>
      </c>
      <c r="G8" s="297">
        <v>1.1000000000000001</v>
      </c>
      <c r="H8" s="217">
        <v>0.64</v>
      </c>
      <c r="I8" s="218">
        <f>D8*E8*H8*F8/G8</f>
        <v>19754784000</v>
      </c>
      <c r="J8" s="689"/>
      <c r="K8" s="692"/>
    </row>
    <row r="9" spans="1:11" ht="16.8" hidden="1">
      <c r="A9" s="213" t="s">
        <v>4</v>
      </c>
      <c r="B9" s="214" t="s">
        <v>289</v>
      </c>
      <c r="C9" s="215" t="s">
        <v>281</v>
      </c>
      <c r="D9" s="301">
        <v>150</v>
      </c>
      <c r="E9" s="216">
        <v>9392000</v>
      </c>
      <c r="F9" s="296">
        <v>1.0620000000000001</v>
      </c>
      <c r="G9" s="297">
        <f>G8</f>
        <v>1.1000000000000001</v>
      </c>
      <c r="H9" s="217">
        <v>0.64</v>
      </c>
      <c r="I9" s="218">
        <f>D9*E9*H9*F9/G9</f>
        <v>870484712.72727263</v>
      </c>
      <c r="J9" s="689"/>
      <c r="K9" s="692"/>
    </row>
    <row r="10" spans="1:11" ht="16.8" hidden="1">
      <c r="A10" s="213" t="s">
        <v>4</v>
      </c>
      <c r="B10" s="219" t="s">
        <v>290</v>
      </c>
      <c r="C10" s="215" t="s">
        <v>281</v>
      </c>
      <c r="D10" s="301">
        <v>10</v>
      </c>
      <c r="E10" s="216">
        <v>2613000</v>
      </c>
      <c r="F10" s="296">
        <v>1.0249999999999999</v>
      </c>
      <c r="G10" s="297">
        <f t="shared" ref="G10" si="0">G9</f>
        <v>1.1000000000000001</v>
      </c>
      <c r="H10" s="217">
        <v>0.64</v>
      </c>
      <c r="I10" s="218">
        <f>D10*E10*H10*F10/G10</f>
        <v>15582981.818181816</v>
      </c>
      <c r="J10" s="690"/>
      <c r="K10" s="693"/>
    </row>
    <row r="11" spans="1:11" ht="16.8" hidden="1">
      <c r="A11" s="213" t="s">
        <v>4</v>
      </c>
      <c r="B11" s="219" t="s">
        <v>293</v>
      </c>
      <c r="C11" s="215" t="s">
        <v>281</v>
      </c>
      <c r="D11" s="301">
        <v>612</v>
      </c>
      <c r="E11" s="216">
        <f>259000</f>
        <v>259000</v>
      </c>
      <c r="F11" s="296">
        <v>1</v>
      </c>
      <c r="G11" s="297">
        <v>1</v>
      </c>
      <c r="H11" s="217">
        <v>0.64</v>
      </c>
      <c r="I11" s="218">
        <f t="shared" ref="I11:I12" si="1">D11*E11*H11*F11/G11</f>
        <v>101445120</v>
      </c>
      <c r="J11" s="308"/>
      <c r="K11" s="298"/>
    </row>
    <row r="12" spans="1:11" ht="33.6" hidden="1">
      <c r="A12" s="213" t="s">
        <v>4</v>
      </c>
      <c r="B12" s="219" t="s">
        <v>324</v>
      </c>
      <c r="C12" s="215" t="s">
        <v>13</v>
      </c>
      <c r="D12" s="301">
        <v>6</v>
      </c>
      <c r="E12" s="216">
        <f>553000</f>
        <v>553000</v>
      </c>
      <c r="F12" s="296">
        <v>1</v>
      </c>
      <c r="G12" s="297">
        <v>1</v>
      </c>
      <c r="H12" s="217">
        <v>0.55000000000000004</v>
      </c>
      <c r="I12" s="218">
        <f t="shared" si="1"/>
        <v>1824900.0000000002</v>
      </c>
      <c r="J12" s="308"/>
      <c r="K12" s="298"/>
    </row>
    <row r="13" spans="1:11" ht="0.6" customHeight="1">
      <c r="A13" s="207" t="s">
        <v>22</v>
      </c>
      <c r="B13" s="662" t="s">
        <v>15</v>
      </c>
      <c r="C13" s="662"/>
      <c r="D13" s="662"/>
      <c r="E13" s="662"/>
      <c r="F13" s="662"/>
      <c r="G13" s="662"/>
      <c r="H13" s="662"/>
      <c r="I13" s="220">
        <v>0</v>
      </c>
      <c r="J13" s="307">
        <v>0</v>
      </c>
      <c r="K13" s="211">
        <f>J13*I13</f>
        <v>0</v>
      </c>
    </row>
    <row r="14" spans="1:11" ht="16.8">
      <c r="A14" s="221"/>
      <c r="B14" s="694" t="s">
        <v>16</v>
      </c>
      <c r="C14" s="694"/>
      <c r="D14" s="694"/>
      <c r="E14" s="694"/>
      <c r="F14" s="221"/>
      <c r="G14" s="221"/>
      <c r="H14" s="221"/>
      <c r="I14" s="310">
        <f>SUM(I6:I7)</f>
        <v>49129121714.545456</v>
      </c>
      <c r="J14" s="303"/>
      <c r="K14" s="222">
        <f>K5+K13</f>
        <v>49129121714.545456</v>
      </c>
    </row>
    <row r="15" spans="1:11" ht="16.8">
      <c r="A15" s="223"/>
      <c r="B15" s="695" t="s">
        <v>194</v>
      </c>
      <c r="C15" s="695"/>
      <c r="D15" s="695"/>
      <c r="E15" s="695"/>
      <c r="F15" s="223"/>
      <c r="G15" s="223"/>
      <c r="H15" s="223"/>
      <c r="I15" s="311">
        <f>ROUND(I14,-6)</f>
        <v>49129000000</v>
      </c>
      <c r="J15" s="304"/>
      <c r="K15" s="222">
        <f>ROUND(K14,-6)</f>
        <v>49129000000</v>
      </c>
    </row>
    <row r="16" spans="1:11" ht="17.399999999999999">
      <c r="A16" s="309"/>
      <c r="B16" s="683" t="s">
        <v>298</v>
      </c>
      <c r="C16" s="684"/>
      <c r="D16" s="684"/>
      <c r="E16" s="684"/>
      <c r="F16" s="684"/>
      <c r="G16" s="684"/>
      <c r="H16" s="684"/>
      <c r="I16" s="684"/>
      <c r="J16" s="665"/>
      <c r="K16" s="666"/>
    </row>
    <row r="17" spans="1:10">
      <c r="H17" s="206">
        <f>10029000/10000</f>
        <v>1002.9</v>
      </c>
    </row>
    <row r="20" spans="1:10" ht="27.6">
      <c r="A20" s="4" t="s">
        <v>8</v>
      </c>
      <c r="B20" s="4" t="s">
        <v>14</v>
      </c>
      <c r="C20" s="7" t="s">
        <v>18</v>
      </c>
      <c r="D20" s="4" t="s">
        <v>0</v>
      </c>
      <c r="E20" s="8" t="s">
        <v>19</v>
      </c>
      <c r="F20" s="292"/>
      <c r="G20" s="292">
        <f>(2024-2017)*2</f>
        <v>14</v>
      </c>
    </row>
    <row r="21" spans="1:10">
      <c r="A21" s="5">
        <v>1</v>
      </c>
      <c r="B21" s="6" t="s">
        <v>15</v>
      </c>
      <c r="C21" s="9">
        <v>0.5</v>
      </c>
      <c r="D21" s="10" t="e">
        <f>#REF!</f>
        <v>#REF!</v>
      </c>
      <c r="E21" s="11" t="e">
        <f>C21*D21</f>
        <v>#REF!</v>
      </c>
      <c r="F21" s="293"/>
      <c r="G21" s="293"/>
    </row>
    <row r="22" spans="1:10">
      <c r="A22" s="5">
        <v>2</v>
      </c>
      <c r="B22" s="6" t="s">
        <v>191</v>
      </c>
      <c r="C22" s="9">
        <v>0.5</v>
      </c>
      <c r="D22" s="12">
        <f>I7+I6</f>
        <v>49129121714.545456</v>
      </c>
      <c r="E22" s="11">
        <f>D22*C22</f>
        <v>24564560857.272728</v>
      </c>
      <c r="F22" s="293"/>
      <c r="G22" s="293"/>
    </row>
    <row r="23" spans="1:10">
      <c r="A23" s="4"/>
      <c r="B23" s="680" t="s">
        <v>16</v>
      </c>
      <c r="C23" s="681"/>
      <c r="D23" s="682"/>
      <c r="E23" s="13" t="e">
        <f>E21+E22</f>
        <v>#REF!</v>
      </c>
      <c r="F23" s="294"/>
      <c r="G23" s="294"/>
    </row>
    <row r="24" spans="1:10">
      <c r="B24" s="663" t="s">
        <v>194</v>
      </c>
      <c r="C24" s="663"/>
      <c r="D24" s="663"/>
      <c r="E24" s="194" t="e">
        <f>ROUND(E23,-6)</f>
        <v>#REF!</v>
      </c>
      <c r="F24" s="295"/>
      <c r="G24" s="295"/>
    </row>
    <row r="26" spans="1:10" ht="27.6">
      <c r="A26" s="195" t="s">
        <v>8</v>
      </c>
      <c r="B26" s="667" t="s">
        <v>26</v>
      </c>
      <c r="C26" s="668"/>
      <c r="D26" s="669"/>
      <c r="E26" s="195" t="s">
        <v>14</v>
      </c>
      <c r="F26" s="195"/>
      <c r="G26" s="195"/>
      <c r="H26" s="196" t="s">
        <v>193</v>
      </c>
      <c r="I26" s="197" t="s">
        <v>192</v>
      </c>
      <c r="J26" s="198" t="s">
        <v>19</v>
      </c>
    </row>
    <row r="27" spans="1:10" ht="83.25" customHeight="1">
      <c r="A27" s="676" t="s">
        <v>4</v>
      </c>
      <c r="B27" s="670" t="str">
        <f>B4</f>
        <v>Giá trị công trình xây dựng và lợi thế quyền thuê đất trả tiền hàng năm (Đến ngày 08/08/2058) tại thửa đất số: 260, tờ bản đồ số: 15, có địa chỉ: Xã Giang Điền, huyện Trảng Bom, tỉnh Đồng Nai theo Giấy chứng nhận quyền sử dụng đất quyền sở hữu nhà ở và tài sản khác gắn liền với đất số: CG 068978, số vào sổ cấp GCN: CT 34294 do Sở Tài Nguyên và Môi Trường cấp ngày 16/3/2017 cho Công ty Cổ phần Đầu tư An Thịnh Đồng Nai.</v>
      </c>
      <c r="C27" s="671"/>
      <c r="D27" s="672"/>
      <c r="E27" s="199" t="str">
        <f>B21</f>
        <v>Phương pháp thu nhập</v>
      </c>
      <c r="F27" s="199"/>
      <c r="G27" s="199"/>
      <c r="H27" s="200" t="e">
        <f>D21</f>
        <v>#REF!</v>
      </c>
      <c r="I27" s="201">
        <f>C21</f>
        <v>0.5</v>
      </c>
      <c r="J27" s="200" t="e">
        <f>E21</f>
        <v>#REF!</v>
      </c>
    </row>
    <row r="28" spans="1:10" ht="66" customHeight="1">
      <c r="A28" s="677"/>
      <c r="B28" s="673"/>
      <c r="C28" s="674"/>
      <c r="D28" s="675"/>
      <c r="E28" s="199" t="str">
        <f>B22</f>
        <v>Phương pháp so sánh</v>
      </c>
      <c r="F28" s="199"/>
      <c r="G28" s="199"/>
      <c r="H28" s="200">
        <f>D22</f>
        <v>49129121714.545456</v>
      </c>
      <c r="I28" s="201">
        <f>C22</f>
        <v>0.5</v>
      </c>
      <c r="J28" s="200">
        <f>E22</f>
        <v>24564560857.272728</v>
      </c>
    </row>
    <row r="29" spans="1:10">
      <c r="A29" s="202"/>
      <c r="B29" s="678" t="s">
        <v>16</v>
      </c>
      <c r="C29" s="678"/>
      <c r="D29" s="678"/>
      <c r="E29" s="202"/>
      <c r="F29" s="202"/>
      <c r="G29" s="202"/>
      <c r="H29" s="203"/>
      <c r="I29" s="204">
        <f>SUM(I27:I28)</f>
        <v>1</v>
      </c>
      <c r="J29" s="203" t="e">
        <f>SUM(J27:J28)</f>
        <v>#REF!</v>
      </c>
    </row>
    <row r="30" spans="1:10">
      <c r="A30" s="205"/>
      <c r="B30" s="663" t="s">
        <v>194</v>
      </c>
      <c r="C30" s="663"/>
      <c r="D30" s="663"/>
      <c r="E30" s="205"/>
      <c r="F30" s="205"/>
      <c r="G30" s="205"/>
      <c r="H30" s="205"/>
      <c r="I30" s="205"/>
      <c r="J30" s="194" t="e">
        <f>ROUND(J29,-6)</f>
        <v>#REF!</v>
      </c>
    </row>
    <row r="31" spans="1:10" ht="16.8">
      <c r="A31" s="664" t="s">
        <v>280</v>
      </c>
      <c r="B31" s="665"/>
      <c r="C31" s="665"/>
      <c r="D31" s="665"/>
      <c r="E31" s="665"/>
      <c r="F31" s="665"/>
      <c r="G31" s="665"/>
      <c r="H31" s="665"/>
      <c r="I31" s="665"/>
      <c r="J31" s="666"/>
    </row>
    <row r="32" spans="1:10" ht="15" thickBot="1"/>
    <row r="33" spans="1:9" ht="31.8" thickBot="1">
      <c r="A33" s="279" t="s">
        <v>8</v>
      </c>
      <c r="B33" s="280" t="s">
        <v>26</v>
      </c>
      <c r="C33" s="280" t="s">
        <v>11</v>
      </c>
      <c r="D33" s="280" t="s">
        <v>12</v>
      </c>
      <c r="E33" s="280" t="s">
        <v>284</v>
      </c>
      <c r="F33" s="280"/>
      <c r="G33" s="280"/>
      <c r="H33" s="280" t="s">
        <v>28</v>
      </c>
      <c r="I33" s="280" t="s">
        <v>27</v>
      </c>
    </row>
    <row r="34" spans="1:9" ht="16.2" thickBot="1">
      <c r="A34" s="281" t="s">
        <v>4</v>
      </c>
      <c r="B34" s="2" t="str">
        <f>B8</f>
        <v>Nhà xưởng</v>
      </c>
      <c r="C34" s="282" t="s">
        <v>281</v>
      </c>
      <c r="D34" s="288">
        <f t="shared" ref="D34:E36" si="2">D8</f>
        <v>6600</v>
      </c>
      <c r="E34" s="283">
        <f t="shared" si="2"/>
        <v>5019000</v>
      </c>
      <c r="F34" s="283"/>
      <c r="G34" s="283"/>
      <c r="H34" s="284">
        <v>0.65</v>
      </c>
      <c r="I34" s="285">
        <f>D34*E34*H34</f>
        <v>21531510000</v>
      </c>
    </row>
    <row r="35" spans="1:9" ht="16.2" thickBot="1">
      <c r="A35" s="281" t="s">
        <v>4</v>
      </c>
      <c r="B35" s="2" t="str">
        <f>B9</f>
        <v>Nhà văn phòng</v>
      </c>
      <c r="C35" s="282" t="s">
        <v>281</v>
      </c>
      <c r="D35" s="288">
        <f t="shared" si="2"/>
        <v>150</v>
      </c>
      <c r="E35" s="283">
        <f t="shared" si="2"/>
        <v>9392000</v>
      </c>
      <c r="F35" s="283"/>
      <c r="G35" s="283"/>
      <c r="H35" s="284">
        <v>0.65</v>
      </c>
      <c r="I35" s="285">
        <f t="shared" ref="I35:I36" si="3">D35*E35*H35</f>
        <v>915720000</v>
      </c>
    </row>
    <row r="36" spans="1:9" ht="16.2" thickBot="1">
      <c r="A36" s="281" t="s">
        <v>4</v>
      </c>
      <c r="B36" s="2" t="str">
        <f>B10</f>
        <v>Nhà bảo vệ</v>
      </c>
      <c r="C36" s="282" t="s">
        <v>281</v>
      </c>
      <c r="D36" s="288">
        <f t="shared" si="2"/>
        <v>10</v>
      </c>
      <c r="E36" s="283">
        <f t="shared" si="2"/>
        <v>2613000</v>
      </c>
      <c r="F36" s="283"/>
      <c r="G36" s="283"/>
      <c r="H36" s="284">
        <v>0.65</v>
      </c>
      <c r="I36" s="285">
        <f t="shared" si="3"/>
        <v>16984500</v>
      </c>
    </row>
    <row r="37" spans="1:9" ht="16.2" thickBot="1">
      <c r="A37" s="286"/>
      <c r="B37" s="685" t="s">
        <v>285</v>
      </c>
      <c r="C37" s="686"/>
      <c r="D37" s="686"/>
      <c r="E37" s="687"/>
      <c r="F37" s="291"/>
      <c r="G37" s="291"/>
      <c r="H37" s="3"/>
      <c r="I37" s="287">
        <f>SUM(I34:I36)</f>
        <v>22464214500</v>
      </c>
    </row>
    <row r="41" spans="1:9" ht="140.4">
      <c r="B41" s="289" t="s">
        <v>286</v>
      </c>
    </row>
  </sheetData>
  <mergeCells count="18">
    <mergeCell ref="B37:E37"/>
    <mergeCell ref="J6:J10"/>
    <mergeCell ref="K6:K10"/>
    <mergeCell ref="B14:E14"/>
    <mergeCell ref="B15:E15"/>
    <mergeCell ref="B4:H4"/>
    <mergeCell ref="B30:D30"/>
    <mergeCell ref="A31:J31"/>
    <mergeCell ref="B24:D24"/>
    <mergeCell ref="B26:D26"/>
    <mergeCell ref="B27:D28"/>
    <mergeCell ref="A27:A28"/>
    <mergeCell ref="B29:D29"/>
    <mergeCell ref="B7:E7"/>
    <mergeCell ref="B23:D23"/>
    <mergeCell ref="B13:H13"/>
    <mergeCell ref="B5:H5"/>
    <mergeCell ref="B16:K16"/>
  </mergeCells>
  <phoneticPr fontId="38" type="noConversion"/>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87DE5-6313-40D2-98BC-196CF99F0F9F}">
  <dimension ref="A1:S70"/>
  <sheetViews>
    <sheetView zoomScale="85" zoomScaleNormal="85" workbookViewId="0">
      <selection activeCell="B53" sqref="B53:E53"/>
    </sheetView>
  </sheetViews>
  <sheetFormatPr defaultColWidth="8" defaultRowHeight="15.6"/>
  <cols>
    <col min="1" max="1" width="5.44140625" style="381" customWidth="1"/>
    <col min="2" max="2" width="19.44140625" style="382" customWidth="1"/>
    <col min="3" max="3" width="19.21875" style="383" customWidth="1"/>
    <col min="4" max="4" width="20.44140625" style="383" customWidth="1"/>
    <col min="5" max="5" width="20.21875" style="383" customWidth="1"/>
    <col min="6" max="6" width="60.5546875" style="385" customWidth="1"/>
    <col min="7" max="7" width="15.21875" style="385" customWidth="1"/>
    <col min="8" max="11" width="8" style="385"/>
    <col min="12" max="12" width="11.5546875" style="385" bestFit="1" customWidth="1"/>
    <col min="13" max="14" width="8" style="385"/>
    <col min="15" max="16384" width="8" style="382"/>
  </cols>
  <sheetData>
    <row r="1" spans="1:10">
      <c r="F1" s="384" t="s">
        <v>505</v>
      </c>
      <c r="G1" s="728" t="s">
        <v>475</v>
      </c>
    </row>
    <row r="2" spans="1:10">
      <c r="F2" s="384" t="s">
        <v>506</v>
      </c>
      <c r="G2" s="728"/>
    </row>
    <row r="3" spans="1:10">
      <c r="F3" s="385" t="s">
        <v>507</v>
      </c>
      <c r="G3" s="728"/>
    </row>
    <row r="4" spans="1:10" s="385" customFormat="1" ht="24" customHeight="1">
      <c r="A4" s="707"/>
      <c r="B4" s="707"/>
      <c r="C4" s="707"/>
      <c r="D4" s="707"/>
      <c r="E4" s="707"/>
      <c r="F4" s="387" t="s">
        <v>508</v>
      </c>
      <c r="G4" s="728"/>
    </row>
    <row r="5" spans="1:10" s="385" customFormat="1" ht="24" customHeight="1">
      <c r="A5" s="386"/>
      <c r="B5" s="386"/>
      <c r="C5" s="386"/>
      <c r="D5" s="386"/>
      <c r="E5" s="386"/>
      <c r="F5" s="385" t="s">
        <v>510</v>
      </c>
      <c r="G5" s="728"/>
    </row>
    <row r="6" spans="1:10" s="385" customFormat="1" ht="24" customHeight="1">
      <c r="A6" s="386"/>
      <c r="B6" s="386"/>
      <c r="C6" s="386"/>
      <c r="D6" s="386"/>
      <c r="E6" s="386"/>
      <c r="F6" s="385" t="s">
        <v>509</v>
      </c>
      <c r="G6" s="728"/>
    </row>
    <row r="7" spans="1:10" s="385" customFormat="1" ht="24" customHeight="1">
      <c r="A7" s="707" t="s">
        <v>205</v>
      </c>
      <c r="B7" s="707"/>
      <c r="C7" s="707"/>
      <c r="D7" s="707"/>
      <c r="E7" s="707"/>
    </row>
    <row r="8" spans="1:10" s="385" customFormat="1" ht="24" customHeight="1">
      <c r="A8" s="707" t="str">
        <f>"Thời điểm khảo sát: Ngày "&amp;[152]TTCB!E1&amp;" tháng "&amp;[152]TTCB!F1&amp;" năm 20"&amp;[152]TTCB!G1</f>
        <v>Thời điểm khảo sát: Ngày  tháng  năm 20</v>
      </c>
      <c r="B8" s="707"/>
      <c r="C8" s="707"/>
      <c r="D8" s="707"/>
      <c r="E8" s="707"/>
    </row>
    <row r="9" spans="1:10" s="385" customFormat="1" ht="24" customHeight="1">
      <c r="A9" s="386"/>
      <c r="B9" s="386"/>
      <c r="C9" s="386"/>
      <c r="D9" s="386"/>
      <c r="E9" s="386"/>
    </row>
    <row r="10" spans="1:10" s="385" customFormat="1" ht="24" hidden="1" customHeight="1">
      <c r="A10" s="386"/>
      <c r="B10" s="386"/>
      <c r="C10" s="386"/>
      <c r="D10" s="386"/>
      <c r="E10" s="386"/>
    </row>
    <row r="11" spans="1:10" s="388" customFormat="1" hidden="1">
      <c r="A11" s="729" t="s">
        <v>206</v>
      </c>
      <c r="B11" s="729"/>
      <c r="C11" s="729"/>
      <c r="D11" s="729"/>
      <c r="E11" s="729"/>
    </row>
    <row r="12" spans="1:10" s="388" customFormat="1" ht="101.4" customHeight="1">
      <c r="A12" s="389" t="s">
        <v>207</v>
      </c>
      <c r="B12" s="703" t="str">
        <f>"Giá trị lợi thế quyền thuê đất và tài sản gắn liền với đất tại thửa đất số: "&amp;C15&amp;", tờ bản đồ số: "&amp;E15&amp;" có địa chỉ: "&amp;F16&amp;", theo "&amp;F6&amp;" số: "&amp;F1&amp;", số vào sổ cấp GCN: "&amp;F2&amp;" do "&amp;F3&amp;" cấp ngày "&amp;F4&amp;". Chủ sử dụng đất là "&amp;F5</f>
        <v>Giá trị lợi thế quyền thuê đất và tài sản gắn liền với đất tại thửa đất số: 67, tờ bản đồ số: 3 có địa chỉ: Thị trấn Văn Giang, huyện Văn Giang, tỉnh Hưng Yên, theo Giấy chứng nhận quyền sử dụng đất số: AI 086818, số vào sổ cấp GCN: T00926 QSDĐ/QĐ-2355/T-2007 do UBND tỉnh Hưng Yên cấp ngày 17/01/2008. Chủ sử dụng đất là Chi nhánh Công ty Cổ phần lương thực Hưng Yên tại Văn Giang (cập nhật ngày 22/5/2014)</v>
      </c>
      <c r="C12" s="703"/>
      <c r="D12" s="703"/>
      <c r="E12" s="703"/>
      <c r="F12" s="390" t="str">
        <f>B12</f>
        <v>Giá trị lợi thế quyền thuê đất và tài sản gắn liền với đất tại thửa đất số: 67, tờ bản đồ số: 3 có địa chỉ: Thị trấn Văn Giang, huyện Văn Giang, tỉnh Hưng Yên, theo Giấy chứng nhận quyền sử dụng đất số: AI 086818, số vào sổ cấp GCN: T00926 QSDĐ/QĐ-2355/T-2007 do UBND tỉnh Hưng Yên cấp ngày 17/01/2008. Chủ sử dụng đất là Chi nhánh Công ty Cổ phần lương thực Hưng Yên tại Văn Giang (cập nhật ngày 22/5/2014)</v>
      </c>
      <c r="J12" s="391"/>
    </row>
    <row r="13" spans="1:10" s="385" customFormat="1" ht="15.75" customHeight="1">
      <c r="A13" s="389" t="s">
        <v>21</v>
      </c>
      <c r="B13" s="703" t="s">
        <v>208</v>
      </c>
      <c r="C13" s="703"/>
      <c r="D13" s="703"/>
      <c r="E13" s="703"/>
    </row>
    <row r="14" spans="1:10" s="385" customFormat="1" ht="15.75" customHeight="1">
      <c r="A14" s="389" t="s">
        <v>94</v>
      </c>
      <c r="B14" s="703" t="s">
        <v>209</v>
      </c>
      <c r="C14" s="703"/>
      <c r="D14" s="703"/>
      <c r="E14" s="703"/>
    </row>
    <row r="15" spans="1:10" s="385" customFormat="1">
      <c r="A15" s="392" t="s">
        <v>4</v>
      </c>
      <c r="B15" s="393" t="s">
        <v>211</v>
      </c>
      <c r="C15" s="394">
        <v>67</v>
      </c>
      <c r="D15" s="395" t="s">
        <v>212</v>
      </c>
      <c r="E15" s="394">
        <v>3</v>
      </c>
    </row>
    <row r="16" spans="1:10" s="385" customFormat="1" ht="20.399999999999999" customHeight="1">
      <c r="A16" s="392" t="s">
        <v>4</v>
      </c>
      <c r="B16" s="393" t="s">
        <v>213</v>
      </c>
      <c r="C16" s="711" t="s">
        <v>369</v>
      </c>
      <c r="D16" s="711"/>
      <c r="E16" s="711"/>
      <c r="F16" s="397" t="str">
        <f>C16</f>
        <v>Thị trấn Văn Giang, huyện Văn Giang, tỉnh Hưng Yên</v>
      </c>
    </row>
    <row r="17" spans="1:6" s="385" customFormat="1" ht="62.4">
      <c r="A17" s="392" t="s">
        <v>4</v>
      </c>
      <c r="B17" s="398" t="s">
        <v>214</v>
      </c>
      <c r="C17" s="399">
        <v>2947.3</v>
      </c>
      <c r="D17" s="400" t="s">
        <v>217</v>
      </c>
      <c r="E17" s="401" t="s">
        <v>511</v>
      </c>
    </row>
    <row r="18" spans="1:6" s="385" customFormat="1" ht="33" hidden="1" customHeight="1">
      <c r="A18" s="392" t="s">
        <v>4</v>
      </c>
      <c r="B18" s="398" t="s">
        <v>477</v>
      </c>
      <c r="C18" s="730" t="s">
        <v>478</v>
      </c>
      <c r="D18" s="730"/>
      <c r="E18" s="730"/>
    </row>
    <row r="19" spans="1:6" s="385" customFormat="1">
      <c r="A19" s="392" t="s">
        <v>4</v>
      </c>
      <c r="B19" s="402" t="s">
        <v>218</v>
      </c>
      <c r="C19" s="697" t="s">
        <v>512</v>
      </c>
      <c r="D19" s="698"/>
      <c r="E19" s="699"/>
      <c r="F19" s="404"/>
    </row>
    <row r="20" spans="1:6" s="385" customFormat="1" ht="34.799999999999997" customHeight="1">
      <c r="A20" s="392" t="s">
        <v>4</v>
      </c>
      <c r="B20" s="398" t="s">
        <v>479</v>
      </c>
      <c r="C20" s="712" t="s">
        <v>513</v>
      </c>
      <c r="D20" s="712"/>
      <c r="E20" s="712"/>
      <c r="F20" s="404"/>
    </row>
    <row r="21" spans="1:6" s="385" customFormat="1" ht="85.8" hidden="1" customHeight="1">
      <c r="A21" s="392" t="s">
        <v>4</v>
      </c>
      <c r="B21" s="398" t="s">
        <v>480</v>
      </c>
      <c r="C21" s="725" t="s">
        <v>481</v>
      </c>
      <c r="D21" s="726"/>
      <c r="E21" s="727"/>
      <c r="F21" s="404"/>
    </row>
    <row r="22" spans="1:6" s="385" customFormat="1" ht="34.799999999999997" customHeight="1">
      <c r="A22" s="392" t="s">
        <v>4</v>
      </c>
      <c r="B22" s="396" t="s">
        <v>220</v>
      </c>
      <c r="C22" s="712" t="s">
        <v>482</v>
      </c>
      <c r="D22" s="712"/>
      <c r="E22" s="712"/>
      <c r="F22" s="404"/>
    </row>
    <row r="23" spans="1:6" s="385" customFormat="1" ht="18.600000000000001" hidden="1" customHeight="1">
      <c r="A23" s="405" t="s">
        <v>95</v>
      </c>
      <c r="B23" s="713" t="s">
        <v>483</v>
      </c>
      <c r="C23" s="714"/>
      <c r="D23" s="714"/>
      <c r="E23" s="715"/>
      <c r="F23" s="404"/>
    </row>
    <row r="24" spans="1:6" s="385" customFormat="1" ht="34.950000000000003" hidden="1" customHeight="1">
      <c r="A24" s="406" t="s">
        <v>4</v>
      </c>
      <c r="B24" s="403" t="s">
        <v>213</v>
      </c>
      <c r="C24" s="716" t="str">
        <f>C16</f>
        <v>Thị trấn Văn Giang, huyện Văn Giang, tỉnh Hưng Yên</v>
      </c>
      <c r="D24" s="717"/>
      <c r="E24" s="718"/>
      <c r="F24" s="404"/>
    </row>
    <row r="25" spans="1:6" s="385" customFormat="1" ht="23.55" hidden="1" customHeight="1">
      <c r="A25" s="406" t="s">
        <v>4</v>
      </c>
      <c r="B25" s="403" t="s">
        <v>226</v>
      </c>
      <c r="C25" s="407">
        <v>6</v>
      </c>
      <c r="D25" s="408" t="s">
        <v>484</v>
      </c>
      <c r="E25" s="409">
        <v>286.2</v>
      </c>
      <c r="F25" s="404"/>
    </row>
    <row r="26" spans="1:6" s="385" customFormat="1" ht="22.95" hidden="1" customHeight="1">
      <c r="A26" s="406" t="s">
        <v>4</v>
      </c>
      <c r="B26" s="403" t="s">
        <v>229</v>
      </c>
      <c r="C26" s="716" t="s">
        <v>485</v>
      </c>
      <c r="D26" s="717"/>
      <c r="E26" s="718"/>
      <c r="F26" s="404"/>
    </row>
    <row r="27" spans="1:6" s="385" customFormat="1" ht="21" hidden="1" customHeight="1">
      <c r="A27" s="406" t="s">
        <v>4</v>
      </c>
      <c r="B27" s="403" t="s">
        <v>486</v>
      </c>
      <c r="C27" s="407" t="s">
        <v>487</v>
      </c>
      <c r="D27" s="408" t="s">
        <v>228</v>
      </c>
      <c r="E27" s="409" t="s">
        <v>322</v>
      </c>
      <c r="F27" s="404"/>
    </row>
    <row r="28" spans="1:6" s="385" customFormat="1" ht="28.95" hidden="1" customHeight="1">
      <c r="A28" s="406" t="s">
        <v>4</v>
      </c>
      <c r="B28" s="403" t="s">
        <v>488</v>
      </c>
      <c r="C28" s="407">
        <v>2010</v>
      </c>
      <c r="D28" s="408" t="s">
        <v>489</v>
      </c>
      <c r="E28" s="409" t="s">
        <v>490</v>
      </c>
      <c r="F28" s="404"/>
    </row>
    <row r="29" spans="1:6" s="385" customFormat="1">
      <c r="A29" s="389" t="s">
        <v>22</v>
      </c>
      <c r="B29" s="703" t="s">
        <v>233</v>
      </c>
      <c r="C29" s="703"/>
      <c r="D29" s="703"/>
      <c r="E29" s="703"/>
    </row>
    <row r="30" spans="1:6" s="385" customFormat="1" ht="15" customHeight="1">
      <c r="A30" s="410" t="s">
        <v>23</v>
      </c>
      <c r="B30" s="719" t="s">
        <v>234</v>
      </c>
      <c r="C30" s="719"/>
      <c r="D30" s="719"/>
      <c r="E30" s="719"/>
      <c r="F30" s="411"/>
    </row>
    <row r="31" spans="1:6" s="385" customFormat="1" ht="28.2" customHeight="1">
      <c r="A31" s="392" t="s">
        <v>4</v>
      </c>
      <c r="B31" s="412" t="s">
        <v>235</v>
      </c>
      <c r="C31" s="711" t="str">
        <f>C16</f>
        <v>Thị trấn Văn Giang, huyện Văn Giang, tỉnh Hưng Yên</v>
      </c>
      <c r="D31" s="711"/>
      <c r="E31" s="711"/>
      <c r="F31" s="385" t="str">
        <f>C31</f>
        <v>Thị trấn Văn Giang, huyện Văn Giang, tỉnh Hưng Yên</v>
      </c>
    </row>
    <row r="32" spans="1:6" s="385" customFormat="1" ht="48" hidden="1" customHeight="1">
      <c r="A32" s="392" t="s">
        <v>4</v>
      </c>
      <c r="B32" s="412" t="s">
        <v>491</v>
      </c>
      <c r="C32" s="720" t="s">
        <v>492</v>
      </c>
      <c r="D32" s="721"/>
      <c r="E32" s="722"/>
      <c r="F32" s="385" t="str">
        <f>C32</f>
        <v>Vị trí 1: Đường tỉnh lộ 416 từ Ngã tư Tùng Thiện đến hết địa phận thị xã Sơn Tây</v>
      </c>
    </row>
    <row r="33" spans="1:16" s="385" customFormat="1" ht="31.2">
      <c r="A33" s="392" t="s">
        <v>4</v>
      </c>
      <c r="B33" s="413" t="s">
        <v>237</v>
      </c>
      <c r="C33" s="414" t="s">
        <v>514</v>
      </c>
      <c r="D33" s="414" t="s">
        <v>238</v>
      </c>
      <c r="E33" s="415" t="s">
        <v>239</v>
      </c>
      <c r="F33" s="416" t="str">
        <f>C31</f>
        <v>Thị trấn Văn Giang, huyện Văn Giang, tỉnh Hưng Yên</v>
      </c>
    </row>
    <row r="34" spans="1:16" s="420" customFormat="1" ht="62.4" hidden="1">
      <c r="A34" s="417" t="s">
        <v>4</v>
      </c>
      <c r="B34" s="418" t="s">
        <v>240</v>
      </c>
      <c r="C34" s="419" t="s">
        <v>493</v>
      </c>
      <c r="D34" s="419" t="s">
        <v>241</v>
      </c>
      <c r="E34" s="419" t="s">
        <v>493</v>
      </c>
      <c r="F34" s="420" t="str">
        <f>E34</f>
        <v>5m</v>
      </c>
    </row>
    <row r="35" spans="1:16" s="420" customFormat="1" ht="31.8" customHeight="1">
      <c r="A35" s="392" t="s">
        <v>4</v>
      </c>
      <c r="B35" s="371" t="s">
        <v>243</v>
      </c>
      <c r="C35" s="723" t="s">
        <v>515</v>
      </c>
      <c r="D35" s="723"/>
      <c r="E35" s="723"/>
    </row>
    <row r="36" spans="1:16" s="420" customFormat="1" ht="31.8" customHeight="1">
      <c r="A36" s="421" t="s">
        <v>4</v>
      </c>
      <c r="B36" s="371" t="s">
        <v>494</v>
      </c>
      <c r="C36" s="723" t="s">
        <v>516</v>
      </c>
      <c r="D36" s="723"/>
      <c r="E36" s="723"/>
    </row>
    <row r="37" spans="1:16" s="420" customFormat="1" ht="38.4" customHeight="1">
      <c r="A37" s="392" t="s">
        <v>4</v>
      </c>
      <c r="B37" s="422" t="s">
        <v>244</v>
      </c>
      <c r="C37" s="724" t="s">
        <v>517</v>
      </c>
      <c r="D37" s="723"/>
      <c r="E37" s="723"/>
    </row>
    <row r="38" spans="1:16" s="420" customFormat="1">
      <c r="A38" s="392" t="s">
        <v>4</v>
      </c>
      <c r="B38" s="708" t="s">
        <v>245</v>
      </c>
      <c r="C38" s="709"/>
      <c r="D38" s="709"/>
      <c r="E38" s="710"/>
      <c r="F38" s="423"/>
    </row>
    <row r="39" spans="1:16" s="420" customFormat="1" ht="31.2" customHeight="1">
      <c r="A39" s="392" t="s">
        <v>4</v>
      </c>
      <c r="B39" s="708"/>
      <c r="C39" s="709"/>
      <c r="D39" s="709"/>
      <c r="E39" s="710"/>
      <c r="F39" s="424" t="s">
        <v>495</v>
      </c>
    </row>
    <row r="40" spans="1:16" s="385" customFormat="1">
      <c r="A40" s="389" t="s">
        <v>247</v>
      </c>
      <c r="B40" s="703" t="s">
        <v>248</v>
      </c>
      <c r="C40" s="703"/>
      <c r="D40" s="703"/>
      <c r="E40" s="703"/>
    </row>
    <row r="41" spans="1:16" s="385" customFormat="1" ht="31.2">
      <c r="A41" s="392" t="s">
        <v>4</v>
      </c>
      <c r="B41" s="400" t="s">
        <v>249</v>
      </c>
      <c r="C41" s="425">
        <f>C17</f>
        <v>2947.3</v>
      </c>
      <c r="D41" s="426" t="s">
        <v>250</v>
      </c>
      <c r="E41" s="427" t="s">
        <v>251</v>
      </c>
      <c r="F41" s="428"/>
      <c r="O41" s="382"/>
      <c r="P41" s="382"/>
    </row>
    <row r="42" spans="1:16" s="420" customFormat="1">
      <c r="A42" s="421" t="s">
        <v>4</v>
      </c>
      <c r="B42" s="400" t="s">
        <v>254</v>
      </c>
      <c r="C42" s="429">
        <v>38.65</v>
      </c>
      <c r="D42" s="398" t="s">
        <v>255</v>
      </c>
      <c r="E42" s="429">
        <f>6.63+23.44+12.79+47.97</f>
        <v>90.83</v>
      </c>
      <c r="F42" s="428"/>
    </row>
    <row r="43" spans="1:16" s="385" customFormat="1">
      <c r="A43" s="421" t="s">
        <v>4</v>
      </c>
      <c r="B43" s="402" t="s">
        <v>256</v>
      </c>
      <c r="C43" s="430">
        <f>7.75+24.4</f>
        <v>32.15</v>
      </c>
      <c r="D43" s="398" t="s">
        <v>496</v>
      </c>
      <c r="E43" s="426" t="s">
        <v>519</v>
      </c>
      <c r="O43" s="382"/>
      <c r="P43" s="382"/>
    </row>
    <row r="44" spans="1:16" s="385" customFormat="1" ht="31.2">
      <c r="A44" s="421" t="s">
        <v>4</v>
      </c>
      <c r="B44" s="398" t="s">
        <v>497</v>
      </c>
      <c r="C44" s="704" t="s">
        <v>518</v>
      </c>
      <c r="D44" s="704"/>
      <c r="E44" s="704"/>
      <c r="O44" s="382"/>
      <c r="P44" s="382"/>
    </row>
    <row r="45" spans="1:16" s="385" customFormat="1" ht="22.5" customHeight="1">
      <c r="A45" s="389" t="s">
        <v>259</v>
      </c>
      <c r="B45" s="703" t="s">
        <v>260</v>
      </c>
      <c r="C45" s="703"/>
      <c r="D45" s="703"/>
      <c r="E45" s="703"/>
      <c r="O45" s="382"/>
      <c r="P45" s="382"/>
    </row>
    <row r="46" spans="1:16" s="385" customFormat="1" ht="15" customHeight="1">
      <c r="A46" s="392" t="s">
        <v>4</v>
      </c>
      <c r="B46" s="398" t="s">
        <v>261</v>
      </c>
      <c r="C46" s="711" t="s">
        <v>262</v>
      </c>
      <c r="D46" s="711"/>
      <c r="E46" s="711"/>
      <c r="O46" s="382"/>
      <c r="P46" s="382"/>
    </row>
    <row r="47" spans="1:16" s="385" customFormat="1">
      <c r="A47" s="392" t="s">
        <v>4</v>
      </c>
      <c r="B47" s="398" t="s">
        <v>263</v>
      </c>
      <c r="C47" s="711" t="s">
        <v>264</v>
      </c>
      <c r="D47" s="711"/>
      <c r="E47" s="711"/>
      <c r="O47" s="382"/>
      <c r="P47" s="382"/>
    </row>
    <row r="48" spans="1:16" s="385" customFormat="1">
      <c r="A48" s="392" t="s">
        <v>4</v>
      </c>
      <c r="B48" s="398" t="s">
        <v>265</v>
      </c>
      <c r="C48" s="396" t="s">
        <v>266</v>
      </c>
      <c r="D48" s="398" t="s">
        <v>267</v>
      </c>
      <c r="E48" s="396" t="s">
        <v>268</v>
      </c>
      <c r="O48" s="382"/>
      <c r="P48" s="382"/>
    </row>
    <row r="49" spans="1:19" s="385" customFormat="1" ht="31.2" customHeight="1">
      <c r="A49" s="421" t="s">
        <v>4</v>
      </c>
      <c r="B49" s="398" t="s">
        <v>269</v>
      </c>
      <c r="C49" s="396" t="s">
        <v>520</v>
      </c>
      <c r="D49" s="398" t="s">
        <v>270</v>
      </c>
      <c r="E49" s="396" t="s">
        <v>498</v>
      </c>
      <c r="O49" s="382"/>
      <c r="P49" s="382"/>
    </row>
    <row r="50" spans="1:19" s="385" customFormat="1" hidden="1">
      <c r="A50" s="421" t="s">
        <v>4</v>
      </c>
      <c r="B50" s="398" t="s">
        <v>499</v>
      </c>
      <c r="C50" s="700" t="str">
        <f>'[153]TSSS '!C39</f>
        <v>Tài sản không bị lỗi phong thủy</v>
      </c>
      <c r="D50" s="701"/>
      <c r="E50" s="702"/>
      <c r="O50" s="382"/>
      <c r="P50" s="382"/>
    </row>
    <row r="51" spans="1:19" s="385" customFormat="1" hidden="1">
      <c r="A51" s="421" t="s">
        <v>4</v>
      </c>
      <c r="B51" s="398" t="s">
        <v>500</v>
      </c>
      <c r="C51" s="700" t="str">
        <f>'[153]TSSS '!C40</f>
        <v>Nhìn hướng khu dân cư</v>
      </c>
      <c r="D51" s="701"/>
      <c r="E51" s="702"/>
      <c r="O51" s="382"/>
      <c r="P51" s="382"/>
    </row>
    <row r="52" spans="1:19" s="385" customFormat="1" ht="18" customHeight="1">
      <c r="A52" s="389" t="s">
        <v>274</v>
      </c>
      <c r="B52" s="703" t="s">
        <v>275</v>
      </c>
      <c r="C52" s="703"/>
      <c r="D52" s="703"/>
      <c r="E52" s="703"/>
      <c r="O52" s="382"/>
      <c r="P52" s="382"/>
    </row>
    <row r="53" spans="1:19" s="385" customFormat="1" ht="166.8" customHeight="1">
      <c r="A53" s="421" t="s">
        <v>4</v>
      </c>
      <c r="B53" s="704" t="s">
        <v>640</v>
      </c>
      <c r="C53" s="705"/>
      <c r="D53" s="705"/>
      <c r="E53" s="705"/>
      <c r="O53" s="382"/>
      <c r="P53" s="382"/>
    </row>
    <row r="54" spans="1:19">
      <c r="C54" s="382"/>
      <c r="D54" s="382"/>
      <c r="E54" s="382"/>
      <c r="F54" s="381"/>
      <c r="G54" s="382"/>
      <c r="H54" s="383"/>
      <c r="I54" s="383"/>
      <c r="J54" s="383"/>
      <c r="O54" s="385"/>
      <c r="P54" s="385"/>
      <c r="Q54" s="385"/>
      <c r="R54" s="385"/>
      <c r="S54" s="385"/>
    </row>
    <row r="55" spans="1:19" s="420" customFormat="1" hidden="1">
      <c r="A55" s="381"/>
      <c r="B55" s="382"/>
      <c r="C55" s="383"/>
      <c r="D55" s="706" t="str">
        <f>[152]KHTĐG!D37</f>
        <v>Hà Nội, ngày  tháng  năm 20</v>
      </c>
      <c r="E55" s="706"/>
      <c r="F55" s="431"/>
      <c r="G55" s="431"/>
      <c r="H55" s="431"/>
      <c r="I55" s="431"/>
      <c r="J55" s="431"/>
      <c r="K55" s="431"/>
      <c r="L55" s="431"/>
      <c r="M55" s="431"/>
      <c r="N55" s="431"/>
    </row>
    <row r="56" spans="1:19" hidden="1">
      <c r="A56" s="386"/>
      <c r="B56" s="707" t="s">
        <v>501</v>
      </c>
      <c r="C56" s="707"/>
      <c r="D56" s="707" t="s">
        <v>502</v>
      </c>
      <c r="E56" s="707"/>
    </row>
    <row r="57" spans="1:19" hidden="1">
      <c r="F57" s="432">
        <f>9%*65%</f>
        <v>5.8499999999999996E-2</v>
      </c>
    </row>
    <row r="58" spans="1:19" hidden="1"/>
    <row r="59" spans="1:19" hidden="1"/>
    <row r="60" spans="1:19" s="386" customFormat="1" hidden="1">
      <c r="A60" s="381"/>
      <c r="B60" s="382"/>
      <c r="C60" s="383"/>
      <c r="D60" s="383"/>
      <c r="E60" s="383"/>
      <c r="F60" s="433"/>
      <c r="G60" s="433"/>
      <c r="H60" s="433"/>
      <c r="I60" s="433"/>
      <c r="J60" s="433"/>
      <c r="K60" s="433"/>
      <c r="L60" s="433"/>
      <c r="M60" s="433"/>
      <c r="N60" s="433"/>
    </row>
    <row r="61" spans="1:19" hidden="1">
      <c r="A61" s="386"/>
      <c r="B61" s="696" t="s">
        <v>503</v>
      </c>
      <c r="C61" s="696"/>
      <c r="D61" s="696" t="s">
        <v>504</v>
      </c>
      <c r="E61" s="696"/>
    </row>
    <row r="70" spans="5:5">
      <c r="E70" s="383">
        <f>1-(2024-2016)/35</f>
        <v>0.77142857142857146</v>
      </c>
    </row>
  </sheetData>
  <mergeCells count="40">
    <mergeCell ref="C21:E21"/>
    <mergeCell ref="G1:G6"/>
    <mergeCell ref="A4:E4"/>
    <mergeCell ref="A7:E7"/>
    <mergeCell ref="A8:E8"/>
    <mergeCell ref="A11:E11"/>
    <mergeCell ref="B12:E12"/>
    <mergeCell ref="B13:E13"/>
    <mergeCell ref="B14:E14"/>
    <mergeCell ref="C16:E16"/>
    <mergeCell ref="C18:E18"/>
    <mergeCell ref="C20:E20"/>
    <mergeCell ref="B38:E38"/>
    <mergeCell ref="C22:E22"/>
    <mergeCell ref="B23:E23"/>
    <mergeCell ref="C24:E24"/>
    <mergeCell ref="C26:E26"/>
    <mergeCell ref="B29:E29"/>
    <mergeCell ref="B30:E30"/>
    <mergeCell ref="C31:E31"/>
    <mergeCell ref="C32:E32"/>
    <mergeCell ref="C35:E35"/>
    <mergeCell ref="C36:E36"/>
    <mergeCell ref="C37:E37"/>
    <mergeCell ref="B61:C61"/>
    <mergeCell ref="D61:E61"/>
    <mergeCell ref="C19:E19"/>
    <mergeCell ref="C50:E50"/>
    <mergeCell ref="C51:E51"/>
    <mergeCell ref="B52:E52"/>
    <mergeCell ref="B53:E53"/>
    <mergeCell ref="D55:E55"/>
    <mergeCell ref="B56:C56"/>
    <mergeCell ref="D56:E56"/>
    <mergeCell ref="B39:E39"/>
    <mergeCell ref="B40:E40"/>
    <mergeCell ref="C44:E44"/>
    <mergeCell ref="B45:E45"/>
    <mergeCell ref="C46:E46"/>
    <mergeCell ref="C47:E47"/>
  </mergeCells>
  <hyperlinks>
    <hyperlink ref="F39" r:id="rId1" xr:uid="{9966D0CF-E351-400D-8F4F-02ECD0DC9B5D}"/>
  </hyperlinks>
  <pageMargins left="0.7" right="0.7" top="0.75" bottom="0.75" header="0.3" footer="0.3"/>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BD1AA-F2F2-4F6B-9F9F-1313A7E1361A}">
  <dimension ref="A1:S70"/>
  <sheetViews>
    <sheetView topLeftCell="A22" zoomScale="115" zoomScaleNormal="115" workbookViewId="0">
      <selection activeCell="C35" sqref="C35:E35"/>
    </sheetView>
  </sheetViews>
  <sheetFormatPr defaultColWidth="8" defaultRowHeight="15.6"/>
  <cols>
    <col min="1" max="1" width="5.44140625" style="381" customWidth="1"/>
    <col min="2" max="2" width="19.44140625" style="382" customWidth="1"/>
    <col min="3" max="3" width="19.21875" style="383" customWidth="1"/>
    <col min="4" max="4" width="20.44140625" style="383" customWidth="1"/>
    <col min="5" max="5" width="20.21875" style="383" customWidth="1"/>
    <col min="6" max="6" width="60.5546875" style="385" customWidth="1"/>
    <col min="7" max="7" width="15.21875" style="385" customWidth="1"/>
    <col min="8" max="11" width="8" style="385"/>
    <col min="12" max="12" width="11.5546875" style="385" bestFit="1" customWidth="1"/>
    <col min="13" max="14" width="8" style="385"/>
    <col min="15" max="16384" width="8" style="382"/>
  </cols>
  <sheetData>
    <row r="1" spans="1:10">
      <c r="F1" s="384" t="s">
        <v>521</v>
      </c>
      <c r="G1" s="728" t="s">
        <v>475</v>
      </c>
    </row>
    <row r="2" spans="1:10">
      <c r="F2" s="384" t="s">
        <v>522</v>
      </c>
      <c r="G2" s="728"/>
    </row>
    <row r="3" spans="1:10">
      <c r="F3" s="385" t="s">
        <v>507</v>
      </c>
      <c r="G3" s="728"/>
    </row>
    <row r="4" spans="1:10" s="385" customFormat="1" ht="24" customHeight="1">
      <c r="A4" s="707"/>
      <c r="B4" s="707"/>
      <c r="C4" s="707"/>
      <c r="D4" s="707"/>
      <c r="E4" s="707"/>
      <c r="F4" s="387" t="s">
        <v>508</v>
      </c>
      <c r="G4" s="728"/>
    </row>
    <row r="5" spans="1:10" s="385" customFormat="1" ht="24" customHeight="1">
      <c r="A5" s="386"/>
      <c r="B5" s="386"/>
      <c r="C5" s="386"/>
      <c r="D5" s="386"/>
      <c r="E5" s="386"/>
      <c r="F5" s="385" t="s">
        <v>523</v>
      </c>
      <c r="G5" s="728"/>
    </row>
    <row r="6" spans="1:10" s="385" customFormat="1" ht="24" customHeight="1">
      <c r="A6" s="386"/>
      <c r="B6" s="386"/>
      <c r="C6" s="386"/>
      <c r="D6" s="386"/>
      <c r="E6" s="386"/>
      <c r="F6" s="385" t="s">
        <v>656</v>
      </c>
      <c r="G6" s="728"/>
    </row>
    <row r="7" spans="1:10" s="385" customFormat="1" ht="24" customHeight="1">
      <c r="A7" s="707" t="s">
        <v>205</v>
      </c>
      <c r="B7" s="707"/>
      <c r="C7" s="707"/>
      <c r="D7" s="707"/>
      <c r="E7" s="707"/>
    </row>
    <row r="8" spans="1:10" s="385" customFormat="1" ht="24" customHeight="1">
      <c r="A8" s="707" t="str">
        <f>"Thời điểm khảo sát: Ngày "&amp;[152]TTCB!E1&amp;" tháng "&amp;[152]TTCB!F1&amp;" năm 20"&amp;[152]TTCB!G1</f>
        <v>Thời điểm khảo sát: Ngày  tháng  năm 20</v>
      </c>
      <c r="B8" s="707"/>
      <c r="C8" s="707"/>
      <c r="D8" s="707"/>
      <c r="E8" s="707"/>
    </row>
    <row r="9" spans="1:10" s="385" customFormat="1" ht="24" customHeight="1">
      <c r="A9" s="386"/>
      <c r="B9" s="386"/>
      <c r="C9" s="386"/>
      <c r="D9" s="386"/>
      <c r="E9" s="386"/>
    </row>
    <row r="10" spans="1:10" s="385" customFormat="1" ht="24" hidden="1" customHeight="1">
      <c r="A10" s="386"/>
      <c r="B10" s="386"/>
      <c r="C10" s="386"/>
      <c r="D10" s="386"/>
      <c r="E10" s="386"/>
    </row>
    <row r="11" spans="1:10" s="388" customFormat="1" hidden="1">
      <c r="A11" s="729" t="s">
        <v>206</v>
      </c>
      <c r="B11" s="729"/>
      <c r="C11" s="729"/>
      <c r="D11" s="729"/>
      <c r="E11" s="729"/>
    </row>
    <row r="12" spans="1:10" s="388" customFormat="1" ht="111" customHeight="1">
      <c r="A12" s="389" t="s">
        <v>207</v>
      </c>
      <c r="B12" s="703" t="str">
        <f>"Giá trị lợi thế quyền thuê đất trả tiền hàng năm và tài sản gắn liền với đất tại thửa đất số: "&amp;C15&amp;", tờ bản đồ số: "&amp;E15&amp;" có địa chỉ: "&amp;F16&amp;", theo "&amp;F6&amp;" số: "&amp;F1&amp;", số vào sổ cấp GCN: "&amp;F2&amp;" do "&amp;F3&amp;" cấp ngày "&amp;F4&amp;". Chủ sử dụng đất là "&amp;F5</f>
        <v>Giá trị lợi thế quyền thuê đất trả tiền hàng năm và tài sản gắn liền với đất tại thửa đất số: 449, tờ bản đồ số: 21 có địa chỉ: Xã Trưng Trắc, huyện Văn Lâm, tinh Hưng Yên, theo Giấy chứng nhận Giá trị Giá trị lợi thế quyền thuê đất trả tiền hàng năm số: AI 086822, số vào sổ cấp GCN: T00928 QSDĐ/QĐ-2353/T-2007 do UBND tỉnh Hưng Yên cấp ngày 17/01/2008. Chủ sử dụng đất là Chi nhánh Công ty Cổ phần lương thực Hưng Yên tại Yên Mỹ (cập nhật ngày 22/5/2014)</v>
      </c>
      <c r="C12" s="703"/>
      <c r="D12" s="703"/>
      <c r="E12" s="703"/>
      <c r="F12" s="390" t="str">
        <f>B12</f>
        <v>Giá trị lợi thế quyền thuê đất trả tiền hàng năm và tài sản gắn liền với đất tại thửa đất số: 449, tờ bản đồ số: 21 có địa chỉ: Xã Trưng Trắc, huyện Văn Lâm, tinh Hưng Yên, theo Giấy chứng nhận Giá trị Giá trị lợi thế quyền thuê đất trả tiền hàng năm số: AI 086822, số vào sổ cấp GCN: T00928 QSDĐ/QĐ-2353/T-2007 do UBND tỉnh Hưng Yên cấp ngày 17/01/2008. Chủ sử dụng đất là Chi nhánh Công ty Cổ phần lương thực Hưng Yên tại Yên Mỹ (cập nhật ngày 22/5/2014)</v>
      </c>
      <c r="J12" s="391"/>
    </row>
    <row r="13" spans="1:10" s="385" customFormat="1" ht="15.75" customHeight="1">
      <c r="A13" s="389" t="s">
        <v>21</v>
      </c>
      <c r="B13" s="703" t="s">
        <v>208</v>
      </c>
      <c r="C13" s="703"/>
      <c r="D13" s="703"/>
      <c r="E13" s="703"/>
    </row>
    <row r="14" spans="1:10" s="385" customFormat="1" ht="15.75" customHeight="1">
      <c r="A14" s="389" t="s">
        <v>94</v>
      </c>
      <c r="B14" s="703" t="s">
        <v>209</v>
      </c>
      <c r="C14" s="703"/>
      <c r="D14" s="703"/>
      <c r="E14" s="703"/>
    </row>
    <row r="15" spans="1:10" s="385" customFormat="1">
      <c r="A15" s="392" t="s">
        <v>4</v>
      </c>
      <c r="B15" s="393" t="s">
        <v>211</v>
      </c>
      <c r="C15" s="394">
        <v>449</v>
      </c>
      <c r="D15" s="395" t="s">
        <v>212</v>
      </c>
      <c r="E15" s="394">
        <v>21</v>
      </c>
    </row>
    <row r="16" spans="1:10" s="385" customFormat="1" ht="20.399999999999999" customHeight="1">
      <c r="A16" s="392" t="s">
        <v>4</v>
      </c>
      <c r="B16" s="393" t="s">
        <v>213</v>
      </c>
      <c r="C16" s="711" t="s">
        <v>524</v>
      </c>
      <c r="D16" s="711"/>
      <c r="E16" s="711"/>
      <c r="F16" s="397" t="str">
        <f>C16</f>
        <v>Xã Trưng Trắc, huyện Văn Lâm, tinh Hưng Yên</v>
      </c>
    </row>
    <row r="17" spans="1:6" s="385" customFormat="1" ht="62.4">
      <c r="A17" s="392" t="s">
        <v>4</v>
      </c>
      <c r="B17" s="398" t="s">
        <v>214</v>
      </c>
      <c r="C17" s="399">
        <v>363</v>
      </c>
      <c r="D17" s="400" t="s">
        <v>217</v>
      </c>
      <c r="E17" s="401" t="s">
        <v>511</v>
      </c>
    </row>
    <row r="18" spans="1:6" s="385" customFormat="1" ht="33" hidden="1" customHeight="1">
      <c r="A18" s="392" t="s">
        <v>4</v>
      </c>
      <c r="B18" s="398" t="s">
        <v>477</v>
      </c>
      <c r="C18" s="730" t="s">
        <v>478</v>
      </c>
      <c r="D18" s="730"/>
      <c r="E18" s="730"/>
    </row>
    <row r="19" spans="1:6" s="385" customFormat="1">
      <c r="A19" s="392" t="s">
        <v>4</v>
      </c>
      <c r="B19" s="402" t="s">
        <v>218</v>
      </c>
      <c r="C19" s="697" t="s">
        <v>512</v>
      </c>
      <c r="D19" s="698"/>
      <c r="E19" s="699"/>
      <c r="F19" s="404"/>
    </row>
    <row r="20" spans="1:6" s="385" customFormat="1" ht="34.799999999999997" customHeight="1">
      <c r="A20" s="392" t="s">
        <v>4</v>
      </c>
      <c r="B20" s="398" t="s">
        <v>479</v>
      </c>
      <c r="C20" s="712" t="s">
        <v>513</v>
      </c>
      <c r="D20" s="712"/>
      <c r="E20" s="712"/>
      <c r="F20" s="404"/>
    </row>
    <row r="21" spans="1:6" s="385" customFormat="1" ht="85.8" hidden="1" customHeight="1">
      <c r="A21" s="392" t="s">
        <v>4</v>
      </c>
      <c r="B21" s="398" t="s">
        <v>480</v>
      </c>
      <c r="C21" s="725" t="s">
        <v>481</v>
      </c>
      <c r="D21" s="726"/>
      <c r="E21" s="727"/>
      <c r="F21" s="404"/>
    </row>
    <row r="22" spans="1:6" s="385" customFormat="1" ht="34.799999999999997" customHeight="1">
      <c r="A22" s="392" t="s">
        <v>4</v>
      </c>
      <c r="B22" s="396" t="s">
        <v>220</v>
      </c>
      <c r="C22" s="712" t="s">
        <v>482</v>
      </c>
      <c r="D22" s="712"/>
      <c r="E22" s="712"/>
      <c r="F22" s="404"/>
    </row>
    <row r="23" spans="1:6" s="385" customFormat="1" ht="18.600000000000001" hidden="1" customHeight="1">
      <c r="A23" s="405" t="s">
        <v>95</v>
      </c>
      <c r="B23" s="713" t="s">
        <v>483</v>
      </c>
      <c r="C23" s="714"/>
      <c r="D23" s="714"/>
      <c r="E23" s="715"/>
      <c r="F23" s="404"/>
    </row>
    <row r="24" spans="1:6" s="385" customFormat="1" ht="34.950000000000003" hidden="1" customHeight="1">
      <c r="A24" s="406" t="s">
        <v>4</v>
      </c>
      <c r="B24" s="403" t="s">
        <v>213</v>
      </c>
      <c r="C24" s="716" t="str">
        <f>C16</f>
        <v>Xã Trưng Trắc, huyện Văn Lâm, tinh Hưng Yên</v>
      </c>
      <c r="D24" s="717"/>
      <c r="E24" s="718"/>
      <c r="F24" s="404"/>
    </row>
    <row r="25" spans="1:6" s="385" customFormat="1" ht="23.55" hidden="1" customHeight="1">
      <c r="A25" s="406" t="s">
        <v>4</v>
      </c>
      <c r="B25" s="403" t="s">
        <v>226</v>
      </c>
      <c r="C25" s="407">
        <v>6</v>
      </c>
      <c r="D25" s="408" t="s">
        <v>484</v>
      </c>
      <c r="E25" s="409">
        <v>286.2</v>
      </c>
      <c r="F25" s="404"/>
    </row>
    <row r="26" spans="1:6" s="385" customFormat="1" ht="22.95" hidden="1" customHeight="1">
      <c r="A26" s="406" t="s">
        <v>4</v>
      </c>
      <c r="B26" s="403" t="s">
        <v>229</v>
      </c>
      <c r="C26" s="716" t="s">
        <v>485</v>
      </c>
      <c r="D26" s="717"/>
      <c r="E26" s="718"/>
      <c r="F26" s="404"/>
    </row>
    <row r="27" spans="1:6" s="385" customFormat="1" ht="21" hidden="1" customHeight="1">
      <c r="A27" s="406" t="s">
        <v>4</v>
      </c>
      <c r="B27" s="403" t="s">
        <v>486</v>
      </c>
      <c r="C27" s="407" t="s">
        <v>487</v>
      </c>
      <c r="D27" s="408" t="s">
        <v>228</v>
      </c>
      <c r="E27" s="409" t="s">
        <v>322</v>
      </c>
      <c r="F27" s="404"/>
    </row>
    <row r="28" spans="1:6" s="385" customFormat="1" ht="28.95" hidden="1" customHeight="1">
      <c r="A28" s="406" t="s">
        <v>4</v>
      </c>
      <c r="B28" s="403" t="s">
        <v>488</v>
      </c>
      <c r="C28" s="407">
        <v>2010</v>
      </c>
      <c r="D28" s="408" t="s">
        <v>489</v>
      </c>
      <c r="E28" s="409" t="s">
        <v>490</v>
      </c>
      <c r="F28" s="404"/>
    </row>
    <row r="29" spans="1:6" s="385" customFormat="1">
      <c r="A29" s="389" t="s">
        <v>22</v>
      </c>
      <c r="B29" s="703" t="s">
        <v>233</v>
      </c>
      <c r="C29" s="703"/>
      <c r="D29" s="703"/>
      <c r="E29" s="703"/>
    </row>
    <row r="30" spans="1:6" s="385" customFormat="1" ht="15" customHeight="1">
      <c r="A30" s="410" t="s">
        <v>23</v>
      </c>
      <c r="B30" s="719" t="s">
        <v>234</v>
      </c>
      <c r="C30" s="719"/>
      <c r="D30" s="719"/>
      <c r="E30" s="719"/>
      <c r="F30" s="411"/>
    </row>
    <row r="31" spans="1:6" s="385" customFormat="1" ht="28.2" customHeight="1">
      <c r="A31" s="392" t="s">
        <v>4</v>
      </c>
      <c r="B31" s="412" t="s">
        <v>235</v>
      </c>
      <c r="C31" s="711" t="str">
        <f>C16</f>
        <v>Xã Trưng Trắc, huyện Văn Lâm, tinh Hưng Yên</v>
      </c>
      <c r="D31" s="711"/>
      <c r="E31" s="711"/>
      <c r="F31" s="385" t="str">
        <f>C31</f>
        <v>Xã Trưng Trắc, huyện Văn Lâm, tinh Hưng Yên</v>
      </c>
    </row>
    <row r="32" spans="1:6" s="385" customFormat="1" ht="48" hidden="1" customHeight="1">
      <c r="A32" s="392" t="s">
        <v>4</v>
      </c>
      <c r="B32" s="412" t="s">
        <v>491</v>
      </c>
      <c r="C32" s="720" t="s">
        <v>492</v>
      </c>
      <c r="D32" s="721"/>
      <c r="E32" s="722"/>
      <c r="F32" s="385" t="str">
        <f>C32</f>
        <v>Vị trí 1: Đường tỉnh lộ 416 từ Ngã tư Tùng Thiện đến hết địa phận thị xã Sơn Tây</v>
      </c>
    </row>
    <row r="33" spans="1:16" s="385" customFormat="1" ht="31.2">
      <c r="A33" s="392" t="s">
        <v>4</v>
      </c>
      <c r="B33" s="413" t="s">
        <v>237</v>
      </c>
      <c r="C33" s="414" t="s">
        <v>443</v>
      </c>
      <c r="D33" s="414" t="s">
        <v>238</v>
      </c>
      <c r="E33" s="415" t="s">
        <v>525</v>
      </c>
      <c r="F33" s="416" t="str">
        <f>C31</f>
        <v>Xã Trưng Trắc, huyện Văn Lâm, tinh Hưng Yên</v>
      </c>
    </row>
    <row r="34" spans="1:16" s="420" customFormat="1" ht="62.4" hidden="1">
      <c r="A34" s="417" t="s">
        <v>4</v>
      </c>
      <c r="B34" s="418" t="s">
        <v>240</v>
      </c>
      <c r="C34" s="419" t="s">
        <v>493</v>
      </c>
      <c r="D34" s="419" t="s">
        <v>241</v>
      </c>
      <c r="E34" s="419" t="s">
        <v>493</v>
      </c>
      <c r="F34" s="420" t="str">
        <f>E34</f>
        <v>5m</v>
      </c>
    </row>
    <row r="35" spans="1:16" s="420" customFormat="1" ht="31.8" customHeight="1">
      <c r="A35" s="392" t="s">
        <v>4</v>
      </c>
      <c r="B35" s="371" t="s">
        <v>243</v>
      </c>
      <c r="C35" s="723" t="s">
        <v>526</v>
      </c>
      <c r="D35" s="723"/>
      <c r="E35" s="723"/>
    </row>
    <row r="36" spans="1:16" s="420" customFormat="1" ht="31.8" customHeight="1">
      <c r="A36" s="421" t="s">
        <v>4</v>
      </c>
      <c r="B36" s="371" t="s">
        <v>494</v>
      </c>
      <c r="C36" s="723" t="s">
        <v>527</v>
      </c>
      <c r="D36" s="723"/>
      <c r="E36" s="723"/>
    </row>
    <row r="37" spans="1:16" s="420" customFormat="1" ht="70.8" customHeight="1">
      <c r="A37" s="392" t="s">
        <v>4</v>
      </c>
      <c r="B37" s="422" t="s">
        <v>244</v>
      </c>
      <c r="C37" s="724" t="s">
        <v>528</v>
      </c>
      <c r="D37" s="723"/>
      <c r="E37" s="723"/>
    </row>
    <row r="38" spans="1:16" s="420" customFormat="1">
      <c r="A38" s="392" t="s">
        <v>4</v>
      </c>
      <c r="B38" s="708" t="s">
        <v>245</v>
      </c>
      <c r="C38" s="709"/>
      <c r="D38" s="709"/>
      <c r="E38" s="710"/>
      <c r="F38" s="423"/>
    </row>
    <row r="39" spans="1:16" s="420" customFormat="1" ht="31.2" customHeight="1">
      <c r="A39" s="392" t="s">
        <v>4</v>
      </c>
      <c r="B39" s="708"/>
      <c r="C39" s="709"/>
      <c r="D39" s="709"/>
      <c r="E39" s="710"/>
      <c r="F39" s="424" t="s">
        <v>495</v>
      </c>
    </row>
    <row r="40" spans="1:16" s="385" customFormat="1">
      <c r="A40" s="389" t="s">
        <v>247</v>
      </c>
      <c r="B40" s="703" t="s">
        <v>248</v>
      </c>
      <c r="C40" s="703"/>
      <c r="D40" s="703"/>
      <c r="E40" s="703"/>
    </row>
    <row r="41" spans="1:16" s="385" customFormat="1" ht="31.2">
      <c r="A41" s="392" t="s">
        <v>4</v>
      </c>
      <c r="B41" s="400" t="s">
        <v>249</v>
      </c>
      <c r="C41" s="425">
        <f>C17</f>
        <v>363</v>
      </c>
      <c r="D41" s="426" t="s">
        <v>250</v>
      </c>
      <c r="E41" s="427" t="s">
        <v>251</v>
      </c>
      <c r="F41" s="428"/>
      <c r="O41" s="382"/>
      <c r="P41" s="382"/>
    </row>
    <row r="42" spans="1:16" s="420" customFormat="1">
      <c r="A42" s="421" t="s">
        <v>4</v>
      </c>
      <c r="B42" s="400" t="s">
        <v>254</v>
      </c>
      <c r="C42" s="429">
        <v>24.5</v>
      </c>
      <c r="D42" s="398" t="s">
        <v>255</v>
      </c>
      <c r="E42" s="429">
        <v>15.7</v>
      </c>
      <c r="F42" s="428"/>
    </row>
    <row r="43" spans="1:16" s="385" customFormat="1">
      <c r="A43" s="421" t="s">
        <v>4</v>
      </c>
      <c r="B43" s="402" t="s">
        <v>256</v>
      </c>
      <c r="C43" s="430">
        <f>7.8+5.4+3.8+2+10</f>
        <v>29</v>
      </c>
      <c r="D43" s="398" t="s">
        <v>496</v>
      </c>
      <c r="E43" s="426" t="s">
        <v>519</v>
      </c>
      <c r="O43" s="382"/>
      <c r="P43" s="382"/>
    </row>
    <row r="44" spans="1:16" s="385" customFormat="1" ht="31.2">
      <c r="A44" s="421" t="s">
        <v>4</v>
      </c>
      <c r="B44" s="398" t="s">
        <v>497</v>
      </c>
      <c r="C44" s="704" t="s">
        <v>529</v>
      </c>
      <c r="D44" s="704"/>
      <c r="E44" s="704"/>
      <c r="O44" s="382"/>
      <c r="P44" s="382"/>
    </row>
    <row r="45" spans="1:16" s="385" customFormat="1" ht="22.5" customHeight="1">
      <c r="A45" s="389" t="s">
        <v>259</v>
      </c>
      <c r="B45" s="703" t="s">
        <v>260</v>
      </c>
      <c r="C45" s="703"/>
      <c r="D45" s="703"/>
      <c r="E45" s="703"/>
      <c r="O45" s="382"/>
      <c r="P45" s="382"/>
    </row>
    <row r="46" spans="1:16" s="385" customFormat="1" ht="15" customHeight="1">
      <c r="A46" s="392" t="s">
        <v>4</v>
      </c>
      <c r="B46" s="398" t="s">
        <v>261</v>
      </c>
      <c r="C46" s="711" t="s">
        <v>262</v>
      </c>
      <c r="D46" s="711"/>
      <c r="E46" s="711"/>
      <c r="O46" s="382"/>
      <c r="P46" s="382"/>
    </row>
    <row r="47" spans="1:16" s="385" customFormat="1">
      <c r="A47" s="392" t="s">
        <v>4</v>
      </c>
      <c r="B47" s="398" t="s">
        <v>263</v>
      </c>
      <c r="C47" s="711" t="s">
        <v>264</v>
      </c>
      <c r="D47" s="711"/>
      <c r="E47" s="711"/>
      <c r="O47" s="382"/>
      <c r="P47" s="382"/>
    </row>
    <row r="48" spans="1:16" s="385" customFormat="1">
      <c r="A48" s="392" t="s">
        <v>4</v>
      </c>
      <c r="B48" s="398" t="s">
        <v>265</v>
      </c>
      <c r="C48" s="396" t="s">
        <v>266</v>
      </c>
      <c r="D48" s="398" t="s">
        <v>267</v>
      </c>
      <c r="E48" s="396" t="s">
        <v>268</v>
      </c>
      <c r="O48" s="382"/>
      <c r="P48" s="382"/>
    </row>
    <row r="49" spans="1:19" s="385" customFormat="1" ht="31.2" customHeight="1">
      <c r="A49" s="421" t="s">
        <v>4</v>
      </c>
      <c r="B49" s="398" t="s">
        <v>269</v>
      </c>
      <c r="C49" s="396" t="s">
        <v>520</v>
      </c>
      <c r="D49" s="398" t="s">
        <v>270</v>
      </c>
      <c r="E49" s="396" t="s">
        <v>498</v>
      </c>
      <c r="O49" s="382"/>
      <c r="P49" s="382"/>
    </row>
    <row r="50" spans="1:19" s="385" customFormat="1" hidden="1">
      <c r="A50" s="421" t="s">
        <v>4</v>
      </c>
      <c r="B50" s="398" t="s">
        <v>499</v>
      </c>
      <c r="C50" s="700" t="str">
        <f>'[153]TSSS '!C39</f>
        <v>Tài sản không bị lỗi phong thủy</v>
      </c>
      <c r="D50" s="701"/>
      <c r="E50" s="702"/>
      <c r="O50" s="382"/>
      <c r="P50" s="382"/>
    </row>
    <row r="51" spans="1:19" s="385" customFormat="1" hidden="1">
      <c r="A51" s="421" t="s">
        <v>4</v>
      </c>
      <c r="B51" s="398" t="s">
        <v>500</v>
      </c>
      <c r="C51" s="700" t="str">
        <f>'[153]TSSS '!C40</f>
        <v>Nhìn hướng khu dân cư</v>
      </c>
      <c r="D51" s="701"/>
      <c r="E51" s="702"/>
      <c r="O51" s="382"/>
      <c r="P51" s="382"/>
    </row>
    <row r="52" spans="1:19" s="385" customFormat="1" ht="18" customHeight="1">
      <c r="A52" s="389" t="s">
        <v>274</v>
      </c>
      <c r="B52" s="703" t="s">
        <v>275</v>
      </c>
      <c r="C52" s="703"/>
      <c r="D52" s="703"/>
      <c r="E52" s="703"/>
      <c r="O52" s="382"/>
      <c r="P52" s="382"/>
    </row>
    <row r="53" spans="1:19" s="385" customFormat="1" ht="172.8" customHeight="1">
      <c r="A53" s="421" t="s">
        <v>4</v>
      </c>
      <c r="B53" s="704" t="s">
        <v>531</v>
      </c>
      <c r="C53" s="705"/>
      <c r="D53" s="705"/>
      <c r="E53" s="705"/>
      <c r="O53" s="382"/>
      <c r="P53" s="382"/>
    </row>
    <row r="54" spans="1:19">
      <c r="C54" s="382"/>
      <c r="D54" s="382"/>
      <c r="E54" s="382"/>
      <c r="F54" s="381"/>
      <c r="G54" s="382"/>
      <c r="H54" s="383"/>
      <c r="I54" s="383"/>
      <c r="J54" s="383"/>
      <c r="O54" s="385"/>
      <c r="P54" s="385"/>
      <c r="Q54" s="385"/>
      <c r="R54" s="385"/>
      <c r="S54" s="385"/>
    </row>
    <row r="55" spans="1:19" s="420" customFormat="1" hidden="1">
      <c r="A55" s="381"/>
      <c r="B55" s="382"/>
      <c r="C55" s="383"/>
      <c r="D55" s="706" t="str">
        <f>[152]KHTĐG!D37</f>
        <v>Hà Nội, ngày  tháng  năm 20</v>
      </c>
      <c r="E55" s="706"/>
      <c r="F55" s="431"/>
      <c r="G55" s="431"/>
      <c r="H55" s="431"/>
      <c r="I55" s="431"/>
      <c r="J55" s="431"/>
      <c r="K55" s="431"/>
      <c r="L55" s="431"/>
      <c r="M55" s="431"/>
      <c r="N55" s="431"/>
    </row>
    <row r="56" spans="1:19" hidden="1">
      <c r="A56" s="386"/>
      <c r="B56" s="707" t="s">
        <v>501</v>
      </c>
      <c r="C56" s="707"/>
      <c r="D56" s="707" t="s">
        <v>502</v>
      </c>
      <c r="E56" s="707"/>
    </row>
    <row r="57" spans="1:19" hidden="1">
      <c r="F57" s="432">
        <f>9%*65%</f>
        <v>5.8499999999999996E-2</v>
      </c>
    </row>
    <row r="58" spans="1:19" hidden="1"/>
    <row r="59" spans="1:19" hidden="1"/>
    <row r="60" spans="1:19" s="386" customFormat="1" hidden="1">
      <c r="A60" s="381"/>
      <c r="B60" s="382"/>
      <c r="C60" s="383"/>
      <c r="D60" s="383"/>
      <c r="E60" s="383"/>
      <c r="F60" s="433"/>
      <c r="G60" s="433"/>
      <c r="H60" s="433"/>
      <c r="I60" s="433"/>
      <c r="J60" s="433"/>
      <c r="K60" s="433"/>
      <c r="L60" s="433"/>
      <c r="M60" s="433"/>
      <c r="N60" s="433"/>
    </row>
    <row r="61" spans="1:19" hidden="1">
      <c r="A61" s="386"/>
      <c r="B61" s="696" t="s">
        <v>503</v>
      </c>
      <c r="C61" s="696"/>
      <c r="D61" s="696" t="s">
        <v>504</v>
      </c>
      <c r="E61" s="696"/>
    </row>
    <row r="70" spans="5:5">
      <c r="E70" s="383">
        <f>1-(2024-2016)/35</f>
        <v>0.77142857142857146</v>
      </c>
    </row>
  </sheetData>
  <mergeCells count="40">
    <mergeCell ref="B12:E12"/>
    <mergeCell ref="G1:G6"/>
    <mergeCell ref="A4:E4"/>
    <mergeCell ref="A7:E7"/>
    <mergeCell ref="A8:E8"/>
    <mergeCell ref="A11:E11"/>
    <mergeCell ref="B29:E29"/>
    <mergeCell ref="B13:E13"/>
    <mergeCell ref="B14:E14"/>
    <mergeCell ref="C16:E16"/>
    <mergeCell ref="C18:E18"/>
    <mergeCell ref="C19:E19"/>
    <mergeCell ref="C20:E20"/>
    <mergeCell ref="C21:E21"/>
    <mergeCell ref="C22:E22"/>
    <mergeCell ref="B23:E23"/>
    <mergeCell ref="C24:E24"/>
    <mergeCell ref="C26:E26"/>
    <mergeCell ref="C46:E46"/>
    <mergeCell ref="B30:E30"/>
    <mergeCell ref="C31:E31"/>
    <mergeCell ref="C32:E32"/>
    <mergeCell ref="C35:E35"/>
    <mergeCell ref="C36:E36"/>
    <mergeCell ref="C37:E37"/>
    <mergeCell ref="B38:E38"/>
    <mergeCell ref="B39:E39"/>
    <mergeCell ref="B40:E40"/>
    <mergeCell ref="C44:E44"/>
    <mergeCell ref="B45:E45"/>
    <mergeCell ref="B56:C56"/>
    <mergeCell ref="D56:E56"/>
    <mergeCell ref="B61:C61"/>
    <mergeCell ref="D61:E61"/>
    <mergeCell ref="C47:E47"/>
    <mergeCell ref="C50:E50"/>
    <mergeCell ref="C51:E51"/>
    <mergeCell ref="B52:E52"/>
    <mergeCell ref="B53:E53"/>
    <mergeCell ref="D55:E55"/>
  </mergeCells>
  <hyperlinks>
    <hyperlink ref="F39" r:id="rId1" xr:uid="{E43E6F03-44E0-43C9-A611-446B6FA5C6D5}"/>
  </hyperlinks>
  <pageMargins left="0.7" right="0.7" top="0.75" bottom="0.75" header="0.3" footer="0.3"/>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95F5B-DFBC-417C-B839-30F20F58EB98}">
  <dimension ref="A1:S70"/>
  <sheetViews>
    <sheetView topLeftCell="A40" zoomScale="115" zoomScaleNormal="115" workbookViewId="0">
      <selection activeCell="B46" sqref="B46"/>
    </sheetView>
  </sheetViews>
  <sheetFormatPr defaultColWidth="8" defaultRowHeight="15.6"/>
  <cols>
    <col min="1" max="1" width="5.44140625" style="381" customWidth="1"/>
    <col min="2" max="2" width="19.44140625" style="382" customWidth="1"/>
    <col min="3" max="3" width="19.21875" style="383" customWidth="1"/>
    <col min="4" max="4" width="20.44140625" style="383" customWidth="1"/>
    <col min="5" max="5" width="20.21875" style="383" customWidth="1"/>
    <col min="6" max="6" width="60.5546875" style="385" customWidth="1"/>
    <col min="7" max="7" width="15.21875" style="385" customWidth="1"/>
    <col min="8" max="11" width="8" style="385"/>
    <col min="12" max="12" width="11.5546875" style="385" bestFit="1" customWidth="1"/>
    <col min="13" max="14" width="8" style="385"/>
    <col min="15" max="16384" width="8" style="382"/>
  </cols>
  <sheetData>
    <row r="1" spans="1:10">
      <c r="F1" s="384" t="s">
        <v>532</v>
      </c>
      <c r="G1" s="728" t="s">
        <v>475</v>
      </c>
    </row>
    <row r="2" spans="1:10">
      <c r="F2" s="384" t="s">
        <v>533</v>
      </c>
      <c r="G2" s="728"/>
    </row>
    <row r="3" spans="1:10">
      <c r="F3" s="385" t="s">
        <v>507</v>
      </c>
      <c r="G3" s="728"/>
    </row>
    <row r="4" spans="1:10" s="385" customFormat="1" ht="24" customHeight="1">
      <c r="A4" s="707"/>
      <c r="B4" s="707"/>
      <c r="C4" s="707"/>
      <c r="D4" s="707"/>
      <c r="E4" s="707"/>
      <c r="F4" s="387" t="s">
        <v>508</v>
      </c>
      <c r="G4" s="728"/>
    </row>
    <row r="5" spans="1:10" s="385" customFormat="1" ht="24" customHeight="1">
      <c r="A5" s="386"/>
      <c r="B5" s="386"/>
      <c r="C5" s="386"/>
      <c r="D5" s="386"/>
      <c r="E5" s="386"/>
      <c r="F5" s="385" t="s">
        <v>534</v>
      </c>
      <c r="G5" s="728"/>
    </row>
    <row r="6" spans="1:10" s="385" customFormat="1" ht="24" customHeight="1">
      <c r="A6" s="386"/>
      <c r="B6" s="386"/>
      <c r="C6" s="386"/>
      <c r="D6" s="386"/>
      <c r="E6" s="386"/>
      <c r="F6" s="385" t="s">
        <v>655</v>
      </c>
      <c r="G6" s="728"/>
    </row>
    <row r="7" spans="1:10" s="385" customFormat="1" ht="24" customHeight="1">
      <c r="A7" s="707" t="s">
        <v>205</v>
      </c>
      <c r="B7" s="707"/>
      <c r="C7" s="707"/>
      <c r="D7" s="707"/>
      <c r="E7" s="707"/>
    </row>
    <row r="8" spans="1:10" s="385" customFormat="1" ht="24" customHeight="1">
      <c r="A8" s="707" t="str">
        <f>"Thời điểm khảo sát: Ngày "&amp;[152]TTCB!E1&amp;" tháng "&amp;[152]TTCB!F1&amp;" năm 20"&amp;[152]TTCB!G1</f>
        <v>Thời điểm khảo sát: Ngày  tháng  năm 20</v>
      </c>
      <c r="B8" s="707"/>
      <c r="C8" s="707"/>
      <c r="D8" s="707"/>
      <c r="E8" s="707"/>
    </row>
    <row r="9" spans="1:10" s="385" customFormat="1" ht="24" customHeight="1">
      <c r="A9" s="386"/>
      <c r="B9" s="386"/>
      <c r="C9" s="386"/>
      <c r="D9" s="386"/>
      <c r="E9" s="386"/>
    </row>
    <row r="10" spans="1:10" s="385" customFormat="1" ht="24" hidden="1" customHeight="1">
      <c r="A10" s="386"/>
      <c r="B10" s="386"/>
      <c r="C10" s="386"/>
      <c r="D10" s="386"/>
      <c r="E10" s="386"/>
    </row>
    <row r="11" spans="1:10" s="388" customFormat="1" hidden="1">
      <c r="A11" s="729" t="s">
        <v>206</v>
      </c>
      <c r="B11" s="729"/>
      <c r="C11" s="729"/>
      <c r="D11" s="729"/>
      <c r="E11" s="729"/>
    </row>
    <row r="12" spans="1:10" s="388" customFormat="1" ht="118.2" customHeight="1">
      <c r="A12" s="389" t="s">
        <v>207</v>
      </c>
      <c r="B12" s="703" t="str">
        <f>"Giá trị lợi thế quyền thuê đất trả tiền hàng năm và tài sản gắn liền với đất  tại thửa đất số: "&amp;C15&amp;", tờ bản đồ số: "&amp;E15&amp;" có địa chỉ: "&amp;F16&amp;", theo "&amp;F6&amp;" số: "&amp;F1&amp;", số vào sổ cấp GCN: "&amp;F2&amp;" do "&amp;F3&amp;" cấp ngày "&amp;F4&amp;". Chủ sử dụng đất là "&amp;F5</f>
        <v>Giá trị lợi thế quyền thuê đất trả tiền hàng năm và tài sản gắn liền với đất  tại thửa đất số: 18, tờ bản đồ số: 19 có địa chỉ: Xã Phùng Chí Kiên, huyện Mỹ Hào, tỉnh Hưng Yên (nay là phường Phùng Chí Kiên, Thị xã Mỹ Hào, tỉnh Hưng Yên), theo Giấy chứng nhận Giá trị lợi thế quyền thuê đất trả tiền hàng năm số: AI 086824, số vào sổ cấp GCN: T00934 QSDĐ/QĐ-2352/T-2007 do UBND tỉnh Hưng Yên cấp ngày 17/01/2008. Chủ sử dụng đất là Công ty Cổ phần lương thực Hưng Yên (cập nhật ngày 22/5/2014)</v>
      </c>
      <c r="C12" s="703"/>
      <c r="D12" s="703"/>
      <c r="E12" s="703"/>
      <c r="F12" s="390" t="str">
        <f>B12</f>
        <v>Giá trị lợi thế quyền thuê đất trả tiền hàng năm và tài sản gắn liền với đất  tại thửa đất số: 18, tờ bản đồ số: 19 có địa chỉ: Xã Phùng Chí Kiên, huyện Mỹ Hào, tỉnh Hưng Yên (nay là phường Phùng Chí Kiên, Thị xã Mỹ Hào, tỉnh Hưng Yên), theo Giấy chứng nhận Giá trị lợi thế quyền thuê đất trả tiền hàng năm số: AI 086824, số vào sổ cấp GCN: T00934 QSDĐ/QĐ-2352/T-2007 do UBND tỉnh Hưng Yên cấp ngày 17/01/2008. Chủ sử dụng đất là Công ty Cổ phần lương thực Hưng Yên (cập nhật ngày 22/5/2014)</v>
      </c>
      <c r="J12" s="391"/>
    </row>
    <row r="13" spans="1:10" s="385" customFormat="1" ht="15.75" customHeight="1">
      <c r="A13" s="389" t="s">
        <v>21</v>
      </c>
      <c r="B13" s="703" t="s">
        <v>208</v>
      </c>
      <c r="C13" s="703"/>
      <c r="D13" s="703"/>
      <c r="E13" s="703"/>
    </row>
    <row r="14" spans="1:10" s="385" customFormat="1" ht="15.75" customHeight="1">
      <c r="A14" s="389" t="s">
        <v>94</v>
      </c>
      <c r="B14" s="703" t="s">
        <v>209</v>
      </c>
      <c r="C14" s="703"/>
      <c r="D14" s="703"/>
      <c r="E14" s="703"/>
    </row>
    <row r="15" spans="1:10" s="385" customFormat="1">
      <c r="A15" s="392" t="s">
        <v>4</v>
      </c>
      <c r="B15" s="393" t="s">
        <v>211</v>
      </c>
      <c r="C15" s="394">
        <v>18</v>
      </c>
      <c r="D15" s="395" t="s">
        <v>212</v>
      </c>
      <c r="E15" s="394">
        <v>19</v>
      </c>
    </row>
    <row r="16" spans="1:10" s="385" customFormat="1" ht="34.799999999999997" customHeight="1">
      <c r="A16" s="392" t="s">
        <v>4</v>
      </c>
      <c r="B16" s="393" t="s">
        <v>213</v>
      </c>
      <c r="C16" s="711" t="s">
        <v>535</v>
      </c>
      <c r="D16" s="711"/>
      <c r="E16" s="711"/>
      <c r="F16" s="397" t="str">
        <f>C16</f>
        <v>Xã Phùng Chí Kiên, huyện Mỹ Hào, tỉnh Hưng Yên (nay là phường Phùng Chí Kiên, Thị xã Mỹ Hào, tỉnh Hưng Yên)</v>
      </c>
    </row>
    <row r="17" spans="1:6" s="385" customFormat="1" ht="62.4">
      <c r="A17" s="392" t="s">
        <v>4</v>
      </c>
      <c r="B17" s="398" t="s">
        <v>214</v>
      </c>
      <c r="C17" s="399">
        <v>447</v>
      </c>
      <c r="D17" s="400" t="s">
        <v>217</v>
      </c>
      <c r="E17" s="401" t="s">
        <v>511</v>
      </c>
    </row>
    <row r="18" spans="1:6" s="385" customFormat="1" ht="33" hidden="1" customHeight="1">
      <c r="A18" s="392" t="s">
        <v>4</v>
      </c>
      <c r="B18" s="398" t="s">
        <v>477</v>
      </c>
      <c r="C18" s="730" t="s">
        <v>478</v>
      </c>
      <c r="D18" s="730"/>
      <c r="E18" s="730"/>
    </row>
    <row r="19" spans="1:6" s="385" customFormat="1">
      <c r="A19" s="392" t="s">
        <v>4</v>
      </c>
      <c r="B19" s="402" t="s">
        <v>218</v>
      </c>
      <c r="C19" s="697" t="s">
        <v>512</v>
      </c>
      <c r="D19" s="698"/>
      <c r="E19" s="699"/>
      <c r="F19" s="404"/>
    </row>
    <row r="20" spans="1:6" s="385" customFormat="1" ht="34.799999999999997" customHeight="1">
      <c r="A20" s="392" t="s">
        <v>4</v>
      </c>
      <c r="B20" s="398" t="s">
        <v>479</v>
      </c>
      <c r="C20" s="712" t="s">
        <v>513</v>
      </c>
      <c r="D20" s="712"/>
      <c r="E20" s="712"/>
      <c r="F20" s="404"/>
    </row>
    <row r="21" spans="1:6" s="385" customFormat="1" ht="85.8" hidden="1" customHeight="1">
      <c r="A21" s="392" t="s">
        <v>4</v>
      </c>
      <c r="B21" s="398" t="s">
        <v>480</v>
      </c>
      <c r="C21" s="725" t="s">
        <v>481</v>
      </c>
      <c r="D21" s="726"/>
      <c r="E21" s="727"/>
      <c r="F21" s="404"/>
    </row>
    <row r="22" spans="1:6" s="385" customFormat="1" ht="34.799999999999997" customHeight="1">
      <c r="A22" s="392" t="s">
        <v>4</v>
      </c>
      <c r="B22" s="396" t="s">
        <v>220</v>
      </c>
      <c r="C22" s="712" t="s">
        <v>482</v>
      </c>
      <c r="D22" s="712"/>
      <c r="E22" s="712"/>
      <c r="F22" s="404"/>
    </row>
    <row r="23" spans="1:6" s="385" customFormat="1" ht="18.600000000000001" hidden="1" customHeight="1">
      <c r="A23" s="405" t="s">
        <v>95</v>
      </c>
      <c r="B23" s="713" t="s">
        <v>483</v>
      </c>
      <c r="C23" s="714"/>
      <c r="D23" s="714"/>
      <c r="E23" s="715"/>
      <c r="F23" s="404"/>
    </row>
    <row r="24" spans="1:6" s="385" customFormat="1" ht="34.950000000000003" hidden="1" customHeight="1">
      <c r="A24" s="406" t="s">
        <v>4</v>
      </c>
      <c r="B24" s="403" t="s">
        <v>213</v>
      </c>
      <c r="C24" s="716" t="str">
        <f>C16</f>
        <v>Xã Phùng Chí Kiên, huyện Mỹ Hào, tỉnh Hưng Yên (nay là phường Phùng Chí Kiên, Thị xã Mỹ Hào, tỉnh Hưng Yên)</v>
      </c>
      <c r="D24" s="717"/>
      <c r="E24" s="718"/>
      <c r="F24" s="404"/>
    </row>
    <row r="25" spans="1:6" s="385" customFormat="1" ht="23.55" hidden="1" customHeight="1">
      <c r="A25" s="406" t="s">
        <v>4</v>
      </c>
      <c r="B25" s="403" t="s">
        <v>226</v>
      </c>
      <c r="C25" s="407">
        <v>6</v>
      </c>
      <c r="D25" s="408" t="s">
        <v>484</v>
      </c>
      <c r="E25" s="409">
        <v>286.2</v>
      </c>
      <c r="F25" s="404"/>
    </row>
    <row r="26" spans="1:6" s="385" customFormat="1" ht="22.95" hidden="1" customHeight="1">
      <c r="A26" s="406" t="s">
        <v>4</v>
      </c>
      <c r="B26" s="403" t="s">
        <v>229</v>
      </c>
      <c r="C26" s="716" t="s">
        <v>485</v>
      </c>
      <c r="D26" s="717"/>
      <c r="E26" s="718"/>
      <c r="F26" s="404"/>
    </row>
    <row r="27" spans="1:6" s="385" customFormat="1" ht="21" hidden="1" customHeight="1">
      <c r="A27" s="406" t="s">
        <v>4</v>
      </c>
      <c r="B27" s="403" t="s">
        <v>486</v>
      </c>
      <c r="C27" s="407" t="s">
        <v>487</v>
      </c>
      <c r="D27" s="408" t="s">
        <v>228</v>
      </c>
      <c r="E27" s="409" t="s">
        <v>322</v>
      </c>
      <c r="F27" s="404"/>
    </row>
    <row r="28" spans="1:6" s="385" customFormat="1" ht="28.95" hidden="1" customHeight="1">
      <c r="A28" s="406" t="s">
        <v>4</v>
      </c>
      <c r="B28" s="403" t="s">
        <v>488</v>
      </c>
      <c r="C28" s="407">
        <v>2010</v>
      </c>
      <c r="D28" s="408" t="s">
        <v>489</v>
      </c>
      <c r="E28" s="409" t="s">
        <v>490</v>
      </c>
      <c r="F28" s="404"/>
    </row>
    <row r="29" spans="1:6" s="385" customFormat="1">
      <c r="A29" s="389" t="s">
        <v>22</v>
      </c>
      <c r="B29" s="703" t="s">
        <v>233</v>
      </c>
      <c r="C29" s="703"/>
      <c r="D29" s="703"/>
      <c r="E29" s="703"/>
    </row>
    <row r="30" spans="1:6" s="385" customFormat="1" ht="15" customHeight="1">
      <c r="A30" s="410" t="s">
        <v>23</v>
      </c>
      <c r="B30" s="719" t="s">
        <v>234</v>
      </c>
      <c r="C30" s="719"/>
      <c r="D30" s="719"/>
      <c r="E30" s="719"/>
      <c r="F30" s="411"/>
    </row>
    <row r="31" spans="1:6" s="385" customFormat="1" ht="35.4" customHeight="1">
      <c r="A31" s="392" t="s">
        <v>4</v>
      </c>
      <c r="B31" s="412" t="s">
        <v>235</v>
      </c>
      <c r="C31" s="711" t="str">
        <f>C16</f>
        <v>Xã Phùng Chí Kiên, huyện Mỹ Hào, tỉnh Hưng Yên (nay là phường Phùng Chí Kiên, Thị xã Mỹ Hào, tỉnh Hưng Yên)</v>
      </c>
      <c r="D31" s="711"/>
      <c r="E31" s="711"/>
      <c r="F31" s="385" t="str">
        <f>C31</f>
        <v>Xã Phùng Chí Kiên, huyện Mỹ Hào, tỉnh Hưng Yên (nay là phường Phùng Chí Kiên, Thị xã Mỹ Hào, tỉnh Hưng Yên)</v>
      </c>
    </row>
    <row r="32" spans="1:6" s="385" customFormat="1" ht="48" hidden="1" customHeight="1">
      <c r="A32" s="392" t="s">
        <v>4</v>
      </c>
      <c r="B32" s="412" t="s">
        <v>491</v>
      </c>
      <c r="C32" s="720" t="s">
        <v>492</v>
      </c>
      <c r="D32" s="721"/>
      <c r="E32" s="722"/>
      <c r="F32" s="385" t="str">
        <f>C32</f>
        <v>Vị trí 1: Đường tỉnh lộ 416 từ Ngã tư Tùng Thiện đến hết địa phận thị xã Sơn Tây</v>
      </c>
    </row>
    <row r="33" spans="1:16" s="385" customFormat="1" ht="31.2">
      <c r="A33" s="392" t="s">
        <v>4</v>
      </c>
      <c r="B33" s="413" t="s">
        <v>237</v>
      </c>
      <c r="C33" s="414" t="s">
        <v>537</v>
      </c>
      <c r="D33" s="414" t="s">
        <v>238</v>
      </c>
      <c r="E33" s="415" t="s">
        <v>239</v>
      </c>
      <c r="F33" s="416" t="str">
        <f>C31</f>
        <v>Xã Phùng Chí Kiên, huyện Mỹ Hào, tỉnh Hưng Yên (nay là phường Phùng Chí Kiên, Thị xã Mỹ Hào, tỉnh Hưng Yên)</v>
      </c>
    </row>
    <row r="34" spans="1:16" s="420" customFormat="1" ht="62.4" hidden="1">
      <c r="A34" s="417" t="s">
        <v>4</v>
      </c>
      <c r="B34" s="418" t="s">
        <v>240</v>
      </c>
      <c r="C34" s="419" t="s">
        <v>493</v>
      </c>
      <c r="D34" s="419" t="s">
        <v>241</v>
      </c>
      <c r="E34" s="419" t="s">
        <v>493</v>
      </c>
      <c r="F34" s="420" t="str">
        <f>E34</f>
        <v>5m</v>
      </c>
    </row>
    <row r="35" spans="1:16" s="420" customFormat="1" ht="31.8" customHeight="1">
      <c r="A35" s="392" t="s">
        <v>4</v>
      </c>
      <c r="B35" s="371" t="s">
        <v>243</v>
      </c>
      <c r="C35" s="723" t="s">
        <v>536</v>
      </c>
      <c r="D35" s="723"/>
      <c r="E35" s="723"/>
    </row>
    <row r="36" spans="1:16" s="420" customFormat="1" ht="31.8" customHeight="1">
      <c r="A36" s="421" t="s">
        <v>4</v>
      </c>
      <c r="B36" s="371" t="s">
        <v>494</v>
      </c>
      <c r="C36" s="723" t="s">
        <v>538</v>
      </c>
      <c r="D36" s="723"/>
      <c r="E36" s="723"/>
    </row>
    <row r="37" spans="1:16" s="420" customFormat="1" ht="38.4" customHeight="1">
      <c r="A37" s="392" t="s">
        <v>4</v>
      </c>
      <c r="B37" s="422" t="s">
        <v>244</v>
      </c>
      <c r="C37" s="724" t="s">
        <v>539</v>
      </c>
      <c r="D37" s="723"/>
      <c r="E37" s="723"/>
    </row>
    <row r="38" spans="1:16" s="420" customFormat="1">
      <c r="A38" s="392" t="s">
        <v>4</v>
      </c>
      <c r="B38" s="708" t="s">
        <v>245</v>
      </c>
      <c r="C38" s="709"/>
      <c r="D38" s="709"/>
      <c r="E38" s="710"/>
      <c r="F38" s="423"/>
    </row>
    <row r="39" spans="1:16" s="420" customFormat="1" ht="31.2" customHeight="1">
      <c r="A39" s="392" t="s">
        <v>4</v>
      </c>
      <c r="B39" s="708"/>
      <c r="C39" s="709"/>
      <c r="D39" s="709"/>
      <c r="E39" s="710"/>
      <c r="F39" s="424" t="s">
        <v>495</v>
      </c>
    </row>
    <row r="40" spans="1:16" s="385" customFormat="1">
      <c r="A40" s="389" t="s">
        <v>247</v>
      </c>
      <c r="B40" s="703" t="s">
        <v>248</v>
      </c>
      <c r="C40" s="703"/>
      <c r="D40" s="703"/>
      <c r="E40" s="703"/>
    </row>
    <row r="41" spans="1:16" s="385" customFormat="1" ht="31.2">
      <c r="A41" s="392" t="s">
        <v>4</v>
      </c>
      <c r="B41" s="400" t="s">
        <v>249</v>
      </c>
      <c r="C41" s="425">
        <f>C17</f>
        <v>447</v>
      </c>
      <c r="D41" s="426" t="s">
        <v>250</v>
      </c>
      <c r="E41" s="427" t="s">
        <v>251</v>
      </c>
      <c r="F41" s="428"/>
      <c r="O41" s="382"/>
      <c r="P41" s="382"/>
    </row>
    <row r="42" spans="1:16" s="420" customFormat="1">
      <c r="A42" s="421" t="s">
        <v>4</v>
      </c>
      <c r="B42" s="400" t="s">
        <v>254</v>
      </c>
      <c r="C42" s="429">
        <v>20.5</v>
      </c>
      <c r="D42" s="398" t="s">
        <v>255</v>
      </c>
      <c r="E42" s="429">
        <v>22</v>
      </c>
      <c r="F42" s="428"/>
    </row>
    <row r="43" spans="1:16" s="385" customFormat="1">
      <c r="A43" s="421" t="s">
        <v>4</v>
      </c>
      <c r="B43" s="402" t="s">
        <v>256</v>
      </c>
      <c r="C43" s="430">
        <v>20.5</v>
      </c>
      <c r="D43" s="398" t="s">
        <v>496</v>
      </c>
      <c r="E43" s="426" t="s">
        <v>61</v>
      </c>
      <c r="O43" s="382"/>
      <c r="P43" s="382"/>
    </row>
    <row r="44" spans="1:16" s="385" customFormat="1" ht="31.2">
      <c r="A44" s="421" t="s">
        <v>4</v>
      </c>
      <c r="B44" s="398" t="s">
        <v>497</v>
      </c>
      <c r="C44" s="704" t="s">
        <v>529</v>
      </c>
      <c r="D44" s="704"/>
      <c r="E44" s="704"/>
      <c r="O44" s="382"/>
      <c r="P44" s="382"/>
    </row>
    <row r="45" spans="1:16" s="385" customFormat="1" ht="22.5" customHeight="1">
      <c r="A45" s="389" t="s">
        <v>259</v>
      </c>
      <c r="B45" s="703" t="s">
        <v>260</v>
      </c>
      <c r="C45" s="703"/>
      <c r="D45" s="703"/>
      <c r="E45" s="703"/>
      <c r="O45" s="382"/>
      <c r="P45" s="382"/>
    </row>
    <row r="46" spans="1:16" s="385" customFormat="1" ht="15" customHeight="1">
      <c r="A46" s="392" t="s">
        <v>4</v>
      </c>
      <c r="B46" s="398" t="s">
        <v>261</v>
      </c>
      <c r="C46" s="711" t="s">
        <v>262</v>
      </c>
      <c r="D46" s="711"/>
      <c r="E46" s="711"/>
      <c r="O46" s="382"/>
      <c r="P46" s="382"/>
    </row>
    <row r="47" spans="1:16" s="385" customFormat="1">
      <c r="A47" s="392" t="s">
        <v>4</v>
      </c>
      <c r="B47" s="398" t="s">
        <v>263</v>
      </c>
      <c r="C47" s="711" t="s">
        <v>264</v>
      </c>
      <c r="D47" s="711"/>
      <c r="E47" s="711"/>
      <c r="O47" s="382"/>
      <c r="P47" s="382"/>
    </row>
    <row r="48" spans="1:16" s="385" customFormat="1">
      <c r="A48" s="392" t="s">
        <v>4</v>
      </c>
      <c r="B48" s="398" t="s">
        <v>265</v>
      </c>
      <c r="C48" s="396" t="s">
        <v>266</v>
      </c>
      <c r="D48" s="398" t="s">
        <v>267</v>
      </c>
      <c r="E48" s="396" t="s">
        <v>268</v>
      </c>
      <c r="O48" s="382"/>
      <c r="P48" s="382"/>
    </row>
    <row r="49" spans="1:19" s="385" customFormat="1" ht="31.2" customHeight="1">
      <c r="A49" s="421" t="s">
        <v>4</v>
      </c>
      <c r="B49" s="398" t="s">
        <v>269</v>
      </c>
      <c r="C49" s="396" t="s">
        <v>520</v>
      </c>
      <c r="D49" s="398" t="s">
        <v>270</v>
      </c>
      <c r="E49" s="396" t="s">
        <v>498</v>
      </c>
      <c r="O49" s="382"/>
      <c r="P49" s="382"/>
    </row>
    <row r="50" spans="1:19" s="385" customFormat="1" hidden="1">
      <c r="A50" s="421" t="s">
        <v>4</v>
      </c>
      <c r="B50" s="398" t="s">
        <v>499</v>
      </c>
      <c r="C50" s="700" t="str">
        <f>'[153]TSSS '!C39</f>
        <v>Tài sản không bị lỗi phong thủy</v>
      </c>
      <c r="D50" s="701"/>
      <c r="E50" s="702"/>
      <c r="O50" s="382"/>
      <c r="P50" s="382"/>
    </row>
    <row r="51" spans="1:19" s="385" customFormat="1" hidden="1">
      <c r="A51" s="421" t="s">
        <v>4</v>
      </c>
      <c r="B51" s="398" t="s">
        <v>500</v>
      </c>
      <c r="C51" s="700" t="str">
        <f>'[153]TSSS '!C40</f>
        <v>Nhìn hướng khu dân cư</v>
      </c>
      <c r="D51" s="701"/>
      <c r="E51" s="702"/>
      <c r="O51" s="382"/>
      <c r="P51" s="382"/>
    </row>
    <row r="52" spans="1:19" s="385" customFormat="1" ht="18" customHeight="1">
      <c r="A52" s="389" t="s">
        <v>274</v>
      </c>
      <c r="B52" s="703" t="s">
        <v>275</v>
      </c>
      <c r="C52" s="703"/>
      <c r="D52" s="703"/>
      <c r="E52" s="703"/>
      <c r="O52" s="382"/>
      <c r="P52" s="382"/>
    </row>
    <row r="53" spans="1:19" s="385" customFormat="1" ht="69.599999999999994" customHeight="1">
      <c r="A53" s="421" t="s">
        <v>4</v>
      </c>
      <c r="B53" s="704" t="s">
        <v>641</v>
      </c>
      <c r="C53" s="705"/>
      <c r="D53" s="705"/>
      <c r="E53" s="705"/>
      <c r="O53" s="382"/>
      <c r="P53" s="382"/>
    </row>
    <row r="54" spans="1:19">
      <c r="C54" s="382"/>
      <c r="D54" s="382"/>
      <c r="E54" s="382"/>
      <c r="F54" s="381"/>
      <c r="G54" s="382"/>
      <c r="H54" s="383"/>
      <c r="I54" s="383"/>
      <c r="J54" s="383"/>
      <c r="O54" s="385"/>
      <c r="P54" s="385"/>
      <c r="Q54" s="385"/>
      <c r="R54" s="385"/>
      <c r="S54" s="385"/>
    </row>
    <row r="55" spans="1:19" s="420" customFormat="1" hidden="1">
      <c r="A55" s="381"/>
      <c r="B55" s="382"/>
      <c r="C55" s="383"/>
      <c r="D55" s="706" t="str">
        <f>[152]KHTĐG!D37</f>
        <v>Hà Nội, ngày  tháng  năm 20</v>
      </c>
      <c r="E55" s="706"/>
      <c r="F55" s="431"/>
      <c r="G55" s="431"/>
      <c r="H55" s="431"/>
      <c r="I55" s="431"/>
      <c r="J55" s="431"/>
      <c r="K55" s="431"/>
      <c r="L55" s="431"/>
      <c r="M55" s="431"/>
      <c r="N55" s="431"/>
    </row>
    <row r="56" spans="1:19" hidden="1">
      <c r="A56" s="386"/>
      <c r="B56" s="707" t="s">
        <v>501</v>
      </c>
      <c r="C56" s="707"/>
      <c r="D56" s="707" t="s">
        <v>502</v>
      </c>
      <c r="E56" s="707"/>
    </row>
    <row r="57" spans="1:19" hidden="1">
      <c r="F57" s="432">
        <f>9%*65%</f>
        <v>5.8499999999999996E-2</v>
      </c>
    </row>
    <row r="58" spans="1:19" hidden="1"/>
    <row r="59" spans="1:19" hidden="1"/>
    <row r="60" spans="1:19" s="386" customFormat="1" hidden="1">
      <c r="A60" s="381"/>
      <c r="B60" s="382"/>
      <c r="C60" s="383"/>
      <c r="D60" s="383"/>
      <c r="E60" s="383"/>
      <c r="F60" s="433"/>
      <c r="G60" s="433"/>
      <c r="H60" s="433"/>
      <c r="I60" s="433"/>
      <c r="J60" s="433"/>
      <c r="K60" s="433"/>
      <c r="L60" s="433"/>
      <c r="M60" s="433"/>
      <c r="N60" s="433"/>
    </row>
    <row r="61" spans="1:19" hidden="1">
      <c r="A61" s="386"/>
      <c r="B61" s="696" t="s">
        <v>503</v>
      </c>
      <c r="C61" s="696"/>
      <c r="D61" s="696" t="s">
        <v>504</v>
      </c>
      <c r="E61" s="696"/>
    </row>
    <row r="70" spans="5:5">
      <c r="E70" s="383">
        <f>1-(2024-2016)/35</f>
        <v>0.77142857142857146</v>
      </c>
    </row>
  </sheetData>
  <mergeCells count="40">
    <mergeCell ref="B12:E12"/>
    <mergeCell ref="G1:G6"/>
    <mergeCell ref="A4:E4"/>
    <mergeCell ref="A7:E7"/>
    <mergeCell ref="A8:E8"/>
    <mergeCell ref="A11:E11"/>
    <mergeCell ref="B29:E29"/>
    <mergeCell ref="B13:E13"/>
    <mergeCell ref="B14:E14"/>
    <mergeCell ref="C16:E16"/>
    <mergeCell ref="C18:E18"/>
    <mergeCell ref="C19:E19"/>
    <mergeCell ref="C20:E20"/>
    <mergeCell ref="C21:E21"/>
    <mergeCell ref="C22:E22"/>
    <mergeCell ref="B23:E23"/>
    <mergeCell ref="C24:E24"/>
    <mergeCell ref="C26:E26"/>
    <mergeCell ref="C46:E46"/>
    <mergeCell ref="B30:E30"/>
    <mergeCell ref="C31:E31"/>
    <mergeCell ref="C32:E32"/>
    <mergeCell ref="C35:E35"/>
    <mergeCell ref="C36:E36"/>
    <mergeCell ref="C37:E37"/>
    <mergeCell ref="B38:E38"/>
    <mergeCell ref="B39:E39"/>
    <mergeCell ref="B40:E40"/>
    <mergeCell ref="C44:E44"/>
    <mergeCell ref="B45:E45"/>
    <mergeCell ref="B56:C56"/>
    <mergeCell ref="D56:E56"/>
    <mergeCell ref="B61:C61"/>
    <mergeCell ref="D61:E61"/>
    <mergeCell ref="C47:E47"/>
    <mergeCell ref="C50:E50"/>
    <mergeCell ref="C51:E51"/>
    <mergeCell ref="B52:E52"/>
    <mergeCell ref="B53:E53"/>
    <mergeCell ref="D55:E55"/>
  </mergeCells>
  <hyperlinks>
    <hyperlink ref="F39" r:id="rId1" xr:uid="{2D61B625-23DE-467D-83F5-D733935C4938}"/>
  </hyperlinks>
  <pageMargins left="0.7" right="0.7" top="0.75" bottom="0.75" header="0.3" footer="0.3"/>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77C8F-C04A-49B8-B6CC-C98BB78FA699}">
  <dimension ref="A1:S70"/>
  <sheetViews>
    <sheetView topLeftCell="A37" zoomScale="115" zoomScaleNormal="115" workbookViewId="0">
      <selection activeCell="A12" sqref="A12:E52"/>
    </sheetView>
  </sheetViews>
  <sheetFormatPr defaultColWidth="8" defaultRowHeight="15.6"/>
  <cols>
    <col min="1" max="1" width="5.44140625" style="381" customWidth="1"/>
    <col min="2" max="2" width="19.44140625" style="382" customWidth="1"/>
    <col min="3" max="3" width="19.21875" style="383" customWidth="1"/>
    <col min="4" max="4" width="20.44140625" style="383" customWidth="1"/>
    <col min="5" max="5" width="20.21875" style="383" customWidth="1"/>
    <col min="6" max="6" width="60.5546875" style="385" customWidth="1"/>
    <col min="7" max="7" width="15.21875" style="385" customWidth="1"/>
    <col min="8" max="11" width="8" style="385"/>
    <col min="12" max="12" width="11.5546875" style="385" bestFit="1" customWidth="1"/>
    <col min="13" max="14" width="8" style="385"/>
    <col min="15" max="16384" width="8" style="382"/>
  </cols>
  <sheetData>
    <row r="1" spans="1:10" s="385" customFormat="1">
      <c r="A1" s="381"/>
      <c r="B1" s="382"/>
      <c r="C1" s="383"/>
      <c r="D1" s="383"/>
      <c r="E1" s="383"/>
      <c r="F1" s="384" t="s">
        <v>540</v>
      </c>
      <c r="G1" s="728" t="s">
        <v>475</v>
      </c>
    </row>
    <row r="2" spans="1:10" s="385" customFormat="1">
      <c r="A2" s="381"/>
      <c r="B2" s="382"/>
      <c r="C2" s="383"/>
      <c r="D2" s="383"/>
      <c r="E2" s="383"/>
      <c r="F2" s="384" t="s">
        <v>542</v>
      </c>
      <c r="G2" s="728"/>
    </row>
    <row r="3" spans="1:10" s="385" customFormat="1">
      <c r="A3" s="381"/>
      <c r="B3" s="382"/>
      <c r="C3" s="383"/>
      <c r="D3" s="383"/>
      <c r="E3" s="383"/>
      <c r="F3" s="385" t="s">
        <v>476</v>
      </c>
      <c r="G3" s="728"/>
    </row>
    <row r="4" spans="1:10" s="385" customFormat="1" ht="24" customHeight="1">
      <c r="A4" s="707"/>
      <c r="B4" s="707"/>
      <c r="C4" s="707"/>
      <c r="D4" s="707"/>
      <c r="E4" s="707"/>
      <c r="F4" s="387" t="s">
        <v>543</v>
      </c>
      <c r="G4" s="728"/>
    </row>
    <row r="5" spans="1:10" s="385" customFormat="1" ht="24" customHeight="1">
      <c r="A5" s="386"/>
      <c r="B5" s="386"/>
      <c r="C5" s="386"/>
      <c r="D5" s="386"/>
      <c r="E5" s="386"/>
      <c r="F5" s="385" t="s">
        <v>541</v>
      </c>
      <c r="G5" s="728"/>
    </row>
    <row r="6" spans="1:10" s="385" customFormat="1" ht="24" customHeight="1">
      <c r="A6" s="386"/>
      <c r="B6" s="386"/>
      <c r="C6" s="386"/>
      <c r="D6" s="386"/>
      <c r="E6" s="386"/>
      <c r="F6" s="385" t="s">
        <v>657</v>
      </c>
      <c r="G6" s="728"/>
    </row>
    <row r="7" spans="1:10" s="385" customFormat="1" ht="24" customHeight="1">
      <c r="A7" s="707" t="s">
        <v>205</v>
      </c>
      <c r="B7" s="707"/>
      <c r="C7" s="707"/>
      <c r="D7" s="707"/>
      <c r="E7" s="707"/>
    </row>
    <row r="8" spans="1:10" s="385" customFormat="1" ht="24" customHeight="1">
      <c r="A8" s="707" t="str">
        <f>"Thời điểm khảo sát: Ngày "&amp;[152]TTCB!E1&amp;" tháng "&amp;[152]TTCB!F1&amp;" năm 20"&amp;[152]TTCB!G1</f>
        <v>Thời điểm khảo sát: Ngày  tháng  năm 20</v>
      </c>
      <c r="B8" s="707"/>
      <c r="C8" s="707"/>
      <c r="D8" s="707"/>
      <c r="E8" s="707"/>
    </row>
    <row r="9" spans="1:10" s="385" customFormat="1" ht="24" customHeight="1">
      <c r="A9" s="386"/>
      <c r="B9" s="386"/>
      <c r="C9" s="386"/>
      <c r="D9" s="386"/>
      <c r="E9" s="386"/>
    </row>
    <row r="10" spans="1:10" s="385" customFormat="1" ht="24" hidden="1" customHeight="1">
      <c r="A10" s="386"/>
      <c r="B10" s="386"/>
      <c r="C10" s="386"/>
      <c r="D10" s="386"/>
      <c r="E10" s="386"/>
    </row>
    <row r="11" spans="1:10" s="388" customFormat="1" hidden="1">
      <c r="A11" s="729" t="s">
        <v>206</v>
      </c>
      <c r="B11" s="729"/>
      <c r="C11" s="729"/>
      <c r="D11" s="729"/>
      <c r="E11" s="729"/>
    </row>
    <row r="12" spans="1:10" s="388" customFormat="1" ht="102" customHeight="1">
      <c r="A12" s="389" t="s">
        <v>207</v>
      </c>
      <c r="B12" s="703" t="str">
        <f>"Giá trị lợi thế quyền thuê đất trả tiền hàng năm tại thửa đất số: "&amp;C15&amp;", tờ bản đồ số: "&amp;E15&amp;" có địa chỉ: "&amp;F16&amp;", theo "&amp;F6&amp;" số: "&amp;F1&amp;", số vào sổ cấp GCN: "&amp;F2&amp;" do "&amp;F3&amp;" cấp ngày "&amp;F4&amp;". Chủ sử dụng đất là "&amp;F5</f>
        <v>Giá trị lợi thế quyền thuê đất trả tiền hàng năm tại thửa đất số: 190, tờ bản đồ số: 01 có địa chỉ: xã Tiên Tiến, huyện Phù Cừ, tỉnh Hưng Yên, theo Giấy chứng nhận Giá trị lợi thế quyền thuê đất trả tiền hàng năm quyền sở hữu nhà ở và tài sản khác gắn liền với đất số: CH 344899, số vào sổ cấp GCN: CT 00750 do Sở Tài nguyên và Môi trường tỉnh Hưng Yên cấp ngày 31/5/2018. Chủ sử dụng đất là Công ty Cổ phần Lương thực Hưng Yên</v>
      </c>
      <c r="C12" s="703"/>
      <c r="D12" s="703"/>
      <c r="E12" s="703"/>
      <c r="F12" s="390" t="str">
        <f>B12</f>
        <v>Giá trị lợi thế quyền thuê đất trả tiền hàng năm tại thửa đất số: 190, tờ bản đồ số: 01 có địa chỉ: xã Tiên Tiến, huyện Phù Cừ, tỉnh Hưng Yên, theo Giấy chứng nhận Giá trị lợi thế quyền thuê đất trả tiền hàng năm quyền sở hữu nhà ở và tài sản khác gắn liền với đất số: CH 344899, số vào sổ cấp GCN: CT 00750 do Sở Tài nguyên và Môi trường tỉnh Hưng Yên cấp ngày 31/5/2018. Chủ sử dụng đất là Công ty Cổ phần Lương thực Hưng Yên</v>
      </c>
      <c r="J12" s="391"/>
    </row>
    <row r="13" spans="1:10" s="385" customFormat="1" ht="15.75" customHeight="1">
      <c r="A13" s="389" t="s">
        <v>21</v>
      </c>
      <c r="B13" s="703" t="s">
        <v>208</v>
      </c>
      <c r="C13" s="703"/>
      <c r="D13" s="703"/>
      <c r="E13" s="703"/>
    </row>
    <row r="14" spans="1:10" s="385" customFormat="1" ht="15.75" customHeight="1">
      <c r="A14" s="389" t="s">
        <v>94</v>
      </c>
      <c r="B14" s="703" t="s">
        <v>209</v>
      </c>
      <c r="C14" s="703"/>
      <c r="D14" s="703"/>
      <c r="E14" s="703"/>
    </row>
    <row r="15" spans="1:10" s="385" customFormat="1">
      <c r="A15" s="392" t="s">
        <v>4</v>
      </c>
      <c r="B15" s="393" t="s">
        <v>211</v>
      </c>
      <c r="C15" s="394">
        <v>190</v>
      </c>
      <c r="D15" s="395" t="s">
        <v>212</v>
      </c>
      <c r="E15" s="394" t="s">
        <v>544</v>
      </c>
    </row>
    <row r="16" spans="1:10" s="385" customFormat="1" ht="20.399999999999999" customHeight="1">
      <c r="A16" s="392" t="s">
        <v>4</v>
      </c>
      <c r="B16" s="393" t="s">
        <v>213</v>
      </c>
      <c r="C16" s="711" t="s">
        <v>374</v>
      </c>
      <c r="D16" s="711"/>
      <c r="E16" s="711"/>
      <c r="F16" s="397" t="str">
        <f>C16</f>
        <v>xã Tiên Tiến, huyện Phù Cừ, tỉnh Hưng Yên</v>
      </c>
    </row>
    <row r="17" spans="1:6" s="385" customFormat="1" ht="31.2">
      <c r="A17" s="392" t="s">
        <v>4</v>
      </c>
      <c r="B17" s="398" t="s">
        <v>214</v>
      </c>
      <c r="C17" s="399">
        <v>250</v>
      </c>
      <c r="D17" s="400" t="s">
        <v>217</v>
      </c>
      <c r="E17" s="401" t="s">
        <v>545</v>
      </c>
    </row>
    <row r="18" spans="1:6" s="385" customFormat="1" ht="33" hidden="1" customHeight="1">
      <c r="A18" s="392" t="s">
        <v>4</v>
      </c>
      <c r="B18" s="398" t="s">
        <v>477</v>
      </c>
      <c r="C18" s="730" t="s">
        <v>478</v>
      </c>
      <c r="D18" s="730"/>
      <c r="E18" s="730"/>
    </row>
    <row r="19" spans="1:6" s="385" customFormat="1">
      <c r="A19" s="392" t="s">
        <v>4</v>
      </c>
      <c r="B19" s="402" t="s">
        <v>218</v>
      </c>
      <c r="C19" s="434" t="s">
        <v>546</v>
      </c>
      <c r="D19" s="403" t="s">
        <v>477</v>
      </c>
      <c r="E19" s="403" t="s">
        <v>310</v>
      </c>
      <c r="F19" s="404"/>
    </row>
    <row r="20" spans="1:6" s="385" customFormat="1" ht="22.2" customHeight="1">
      <c r="A20" s="392" t="s">
        <v>4</v>
      </c>
      <c r="B20" s="398" t="s">
        <v>479</v>
      </c>
      <c r="C20" s="712" t="s">
        <v>547</v>
      </c>
      <c r="D20" s="712"/>
      <c r="E20" s="712"/>
      <c r="F20" s="404"/>
    </row>
    <row r="21" spans="1:6" s="385" customFormat="1" ht="85.8" hidden="1" customHeight="1">
      <c r="A21" s="392" t="s">
        <v>4</v>
      </c>
      <c r="B21" s="398" t="s">
        <v>480</v>
      </c>
      <c r="C21" s="712" t="s">
        <v>481</v>
      </c>
      <c r="D21" s="712"/>
      <c r="E21" s="712"/>
      <c r="F21" s="404"/>
    </row>
    <row r="22" spans="1:6" s="385" customFormat="1" ht="34.799999999999997" customHeight="1">
      <c r="A22" s="392" t="s">
        <v>4</v>
      </c>
      <c r="B22" s="396" t="s">
        <v>220</v>
      </c>
      <c r="C22" s="712" t="s">
        <v>482</v>
      </c>
      <c r="D22" s="712"/>
      <c r="E22" s="712"/>
      <c r="F22" s="404"/>
    </row>
    <row r="23" spans="1:6" s="385" customFormat="1" ht="18.600000000000001" hidden="1" customHeight="1">
      <c r="A23" s="405" t="s">
        <v>95</v>
      </c>
      <c r="B23" s="731" t="s">
        <v>483</v>
      </c>
      <c r="C23" s="731"/>
      <c r="D23" s="731"/>
      <c r="E23" s="731"/>
      <c r="F23" s="404"/>
    </row>
    <row r="24" spans="1:6" s="385" customFormat="1" ht="34.950000000000003" hidden="1" customHeight="1">
      <c r="A24" s="406" t="s">
        <v>4</v>
      </c>
      <c r="B24" s="403" t="s">
        <v>213</v>
      </c>
      <c r="C24" s="732" t="str">
        <f>C16</f>
        <v>xã Tiên Tiến, huyện Phù Cừ, tỉnh Hưng Yên</v>
      </c>
      <c r="D24" s="732"/>
      <c r="E24" s="732"/>
      <c r="F24" s="404"/>
    </row>
    <row r="25" spans="1:6" s="385" customFormat="1" ht="23.55" hidden="1" customHeight="1">
      <c r="A25" s="406" t="s">
        <v>4</v>
      </c>
      <c r="B25" s="403" t="s">
        <v>226</v>
      </c>
      <c r="C25" s="435">
        <v>6</v>
      </c>
      <c r="D25" s="435" t="s">
        <v>484</v>
      </c>
      <c r="E25" s="435">
        <v>286.2</v>
      </c>
      <c r="F25" s="404"/>
    </row>
    <row r="26" spans="1:6" s="385" customFormat="1" ht="22.95" hidden="1" customHeight="1">
      <c r="A26" s="406" t="s">
        <v>4</v>
      </c>
      <c r="B26" s="403" t="s">
        <v>229</v>
      </c>
      <c r="C26" s="732" t="s">
        <v>485</v>
      </c>
      <c r="D26" s="732"/>
      <c r="E26" s="732"/>
      <c r="F26" s="404"/>
    </row>
    <row r="27" spans="1:6" s="385" customFormat="1" ht="21" hidden="1" customHeight="1">
      <c r="A27" s="406" t="s">
        <v>4</v>
      </c>
      <c r="B27" s="403" t="s">
        <v>486</v>
      </c>
      <c r="C27" s="435" t="s">
        <v>487</v>
      </c>
      <c r="D27" s="435" t="s">
        <v>228</v>
      </c>
      <c r="E27" s="435" t="s">
        <v>322</v>
      </c>
      <c r="F27" s="404"/>
    </row>
    <row r="28" spans="1:6" s="385" customFormat="1" ht="28.95" hidden="1" customHeight="1">
      <c r="A28" s="406" t="s">
        <v>4</v>
      </c>
      <c r="B28" s="403" t="s">
        <v>488</v>
      </c>
      <c r="C28" s="435">
        <v>2010</v>
      </c>
      <c r="D28" s="435" t="s">
        <v>489</v>
      </c>
      <c r="E28" s="435" t="s">
        <v>490</v>
      </c>
      <c r="F28" s="404"/>
    </row>
    <row r="29" spans="1:6" s="385" customFormat="1">
      <c r="A29" s="389" t="s">
        <v>22</v>
      </c>
      <c r="B29" s="703" t="s">
        <v>233</v>
      </c>
      <c r="C29" s="703"/>
      <c r="D29" s="703"/>
      <c r="E29" s="703"/>
    </row>
    <row r="30" spans="1:6" s="385" customFormat="1" ht="15" customHeight="1">
      <c r="A30" s="410" t="s">
        <v>23</v>
      </c>
      <c r="B30" s="719" t="s">
        <v>234</v>
      </c>
      <c r="C30" s="719"/>
      <c r="D30" s="719"/>
      <c r="E30" s="719"/>
      <c r="F30" s="411"/>
    </row>
    <row r="31" spans="1:6" s="385" customFormat="1" ht="28.2" customHeight="1">
      <c r="A31" s="392" t="s">
        <v>4</v>
      </c>
      <c r="B31" s="412" t="s">
        <v>235</v>
      </c>
      <c r="C31" s="711" t="str">
        <f>C16</f>
        <v>xã Tiên Tiến, huyện Phù Cừ, tỉnh Hưng Yên</v>
      </c>
      <c r="D31" s="711"/>
      <c r="E31" s="711"/>
      <c r="F31" s="385" t="str">
        <f>C31</f>
        <v>xã Tiên Tiến, huyện Phù Cừ, tỉnh Hưng Yên</v>
      </c>
    </row>
    <row r="32" spans="1:6" s="385" customFormat="1" ht="48" hidden="1" customHeight="1">
      <c r="A32" s="392" t="s">
        <v>4</v>
      </c>
      <c r="B32" s="412" t="s">
        <v>491</v>
      </c>
      <c r="C32" s="720" t="s">
        <v>492</v>
      </c>
      <c r="D32" s="721"/>
      <c r="E32" s="722"/>
      <c r="F32" s="385" t="str">
        <f>C32</f>
        <v>Vị trí 1: Đường tỉnh lộ 416 từ Ngã tư Tùng Thiện đến hết địa phận thị xã Sơn Tây</v>
      </c>
    </row>
    <row r="33" spans="1:16" s="385" customFormat="1" ht="31.2">
      <c r="A33" s="392" t="s">
        <v>4</v>
      </c>
      <c r="B33" s="413" t="s">
        <v>237</v>
      </c>
      <c r="C33" s="414" t="s">
        <v>375</v>
      </c>
      <c r="D33" s="414" t="s">
        <v>238</v>
      </c>
      <c r="E33" s="415" t="s">
        <v>239</v>
      </c>
      <c r="F33" s="416" t="str">
        <f>C31</f>
        <v>xã Tiên Tiến, huyện Phù Cừ, tỉnh Hưng Yên</v>
      </c>
    </row>
    <row r="34" spans="1:16" s="420" customFormat="1" ht="62.4" hidden="1">
      <c r="A34" s="417" t="s">
        <v>4</v>
      </c>
      <c r="B34" s="418" t="s">
        <v>240</v>
      </c>
      <c r="C34" s="419" t="s">
        <v>493</v>
      </c>
      <c r="D34" s="419" t="s">
        <v>241</v>
      </c>
      <c r="E34" s="419" t="s">
        <v>493</v>
      </c>
      <c r="F34" s="420" t="str">
        <f>E34</f>
        <v>5m</v>
      </c>
    </row>
    <row r="35" spans="1:16" s="420" customFormat="1" ht="31.8" customHeight="1">
      <c r="A35" s="392" t="s">
        <v>4</v>
      </c>
      <c r="B35" s="371" t="s">
        <v>243</v>
      </c>
      <c r="C35" s="723" t="s">
        <v>548</v>
      </c>
      <c r="D35" s="723"/>
      <c r="E35" s="723"/>
    </row>
    <row r="36" spans="1:16" s="420" customFormat="1" ht="31.8" customHeight="1">
      <c r="A36" s="421" t="s">
        <v>4</v>
      </c>
      <c r="B36" s="371" t="s">
        <v>494</v>
      </c>
      <c r="C36" s="723" t="s">
        <v>549</v>
      </c>
      <c r="D36" s="723"/>
      <c r="E36" s="723"/>
    </row>
    <row r="37" spans="1:16" s="420" customFormat="1" ht="38.4" customHeight="1">
      <c r="A37" s="392" t="s">
        <v>4</v>
      </c>
      <c r="B37" s="422" t="s">
        <v>244</v>
      </c>
      <c r="C37" s="724" t="s">
        <v>550</v>
      </c>
      <c r="D37" s="723"/>
      <c r="E37" s="723"/>
    </row>
    <row r="38" spans="1:16" s="420" customFormat="1">
      <c r="A38" s="392" t="s">
        <v>4</v>
      </c>
      <c r="B38" s="708" t="s">
        <v>245</v>
      </c>
      <c r="C38" s="709"/>
      <c r="D38" s="709"/>
      <c r="E38" s="710"/>
      <c r="F38" s="423"/>
    </row>
    <row r="39" spans="1:16" s="420" customFormat="1" ht="31.2" customHeight="1">
      <c r="A39" s="392" t="s">
        <v>4</v>
      </c>
      <c r="B39" s="708"/>
      <c r="C39" s="709"/>
      <c r="D39" s="709"/>
      <c r="E39" s="710"/>
      <c r="F39" s="424" t="s">
        <v>495</v>
      </c>
    </row>
    <row r="40" spans="1:16" s="385" customFormat="1">
      <c r="A40" s="389" t="s">
        <v>247</v>
      </c>
      <c r="B40" s="703" t="s">
        <v>248</v>
      </c>
      <c r="C40" s="703"/>
      <c r="D40" s="703"/>
      <c r="E40" s="703"/>
    </row>
    <row r="41" spans="1:16" s="385" customFormat="1" ht="31.2">
      <c r="A41" s="392" t="s">
        <v>4</v>
      </c>
      <c r="B41" s="400" t="s">
        <v>249</v>
      </c>
      <c r="C41" s="425">
        <f>C17</f>
        <v>250</v>
      </c>
      <c r="D41" s="426" t="s">
        <v>250</v>
      </c>
      <c r="E41" s="427" t="s">
        <v>251</v>
      </c>
      <c r="F41" s="428"/>
      <c r="O41" s="382"/>
      <c r="P41" s="382"/>
    </row>
    <row r="42" spans="1:16" s="420" customFormat="1">
      <c r="A42" s="421" t="s">
        <v>4</v>
      </c>
      <c r="B42" s="400" t="s">
        <v>254</v>
      </c>
      <c r="C42" s="429">
        <v>23.55</v>
      </c>
      <c r="D42" s="398" t="s">
        <v>255</v>
      </c>
      <c r="E42" s="429">
        <v>11</v>
      </c>
      <c r="F42" s="428"/>
    </row>
    <row r="43" spans="1:16" s="385" customFormat="1">
      <c r="A43" s="421" t="s">
        <v>4</v>
      </c>
      <c r="B43" s="402" t="s">
        <v>256</v>
      </c>
      <c r="C43" s="430">
        <v>23.67</v>
      </c>
      <c r="D43" s="398" t="s">
        <v>496</v>
      </c>
      <c r="E43" s="426" t="s">
        <v>551</v>
      </c>
      <c r="O43" s="382"/>
      <c r="P43" s="382"/>
    </row>
    <row r="44" spans="1:16" s="385" customFormat="1" ht="31.2">
      <c r="A44" s="421" t="s">
        <v>4</v>
      </c>
      <c r="B44" s="398" t="s">
        <v>497</v>
      </c>
      <c r="C44" s="704" t="s">
        <v>529</v>
      </c>
      <c r="D44" s="704"/>
      <c r="E44" s="704"/>
      <c r="O44" s="382"/>
      <c r="P44" s="382"/>
    </row>
    <row r="45" spans="1:16" s="385" customFormat="1" ht="22.5" customHeight="1">
      <c r="A45" s="389" t="s">
        <v>259</v>
      </c>
      <c r="B45" s="703" t="s">
        <v>260</v>
      </c>
      <c r="C45" s="703"/>
      <c r="D45" s="703"/>
      <c r="E45" s="703"/>
      <c r="O45" s="382"/>
      <c r="P45" s="382"/>
    </row>
    <row r="46" spans="1:16" s="385" customFormat="1" ht="15" customHeight="1">
      <c r="A46" s="392" t="s">
        <v>4</v>
      </c>
      <c r="B46" s="398" t="s">
        <v>261</v>
      </c>
      <c r="C46" s="711" t="s">
        <v>262</v>
      </c>
      <c r="D46" s="711"/>
      <c r="E46" s="711"/>
      <c r="O46" s="382"/>
      <c r="P46" s="382"/>
    </row>
    <row r="47" spans="1:16" s="385" customFormat="1">
      <c r="A47" s="392" t="s">
        <v>4</v>
      </c>
      <c r="B47" s="398" t="s">
        <v>263</v>
      </c>
      <c r="C47" s="711" t="s">
        <v>264</v>
      </c>
      <c r="D47" s="711"/>
      <c r="E47" s="711"/>
      <c r="O47" s="382"/>
      <c r="P47" s="382"/>
    </row>
    <row r="48" spans="1:16" s="385" customFormat="1">
      <c r="A48" s="392" t="s">
        <v>4</v>
      </c>
      <c r="B48" s="398" t="s">
        <v>265</v>
      </c>
      <c r="C48" s="396" t="s">
        <v>266</v>
      </c>
      <c r="D48" s="398" t="s">
        <v>267</v>
      </c>
      <c r="E48" s="396" t="s">
        <v>268</v>
      </c>
      <c r="O48" s="382"/>
      <c r="P48" s="382"/>
    </row>
    <row r="49" spans="1:19" s="385" customFormat="1" ht="31.2" customHeight="1">
      <c r="A49" s="421" t="s">
        <v>4</v>
      </c>
      <c r="B49" s="398" t="s">
        <v>269</v>
      </c>
      <c r="C49" s="396" t="s">
        <v>520</v>
      </c>
      <c r="D49" s="398" t="s">
        <v>270</v>
      </c>
      <c r="E49" s="396" t="s">
        <v>498</v>
      </c>
      <c r="O49" s="382"/>
      <c r="P49" s="382"/>
    </row>
    <row r="50" spans="1:19" s="385" customFormat="1" hidden="1">
      <c r="A50" s="421" t="s">
        <v>4</v>
      </c>
      <c r="B50" s="398" t="s">
        <v>499</v>
      </c>
      <c r="C50" s="700" t="str">
        <f>'[153]TSSS '!C39</f>
        <v>Tài sản không bị lỗi phong thủy</v>
      </c>
      <c r="D50" s="701"/>
      <c r="E50" s="702"/>
      <c r="O50" s="382"/>
      <c r="P50" s="382"/>
    </row>
    <row r="51" spans="1:19" s="385" customFormat="1" hidden="1">
      <c r="A51" s="421" t="s">
        <v>4</v>
      </c>
      <c r="B51" s="398" t="s">
        <v>500</v>
      </c>
      <c r="C51" s="700" t="str">
        <f>'[153]TSSS '!C40</f>
        <v>Nhìn hướng khu dân cư</v>
      </c>
      <c r="D51" s="701"/>
      <c r="E51" s="702"/>
      <c r="O51" s="382"/>
      <c r="P51" s="382"/>
    </row>
    <row r="52" spans="1:19" s="385" customFormat="1" ht="18" customHeight="1">
      <c r="A52" s="389" t="s">
        <v>274</v>
      </c>
      <c r="B52" s="703" t="s">
        <v>552</v>
      </c>
      <c r="C52" s="703"/>
      <c r="D52" s="703"/>
      <c r="E52" s="703"/>
      <c r="O52" s="382"/>
      <c r="P52" s="382"/>
    </row>
    <row r="53" spans="1:19" s="385" customFormat="1" ht="162" hidden="1" customHeight="1">
      <c r="A53" s="421" t="s">
        <v>4</v>
      </c>
      <c r="B53" s="704" t="s">
        <v>530</v>
      </c>
      <c r="C53" s="705"/>
      <c r="D53" s="705"/>
      <c r="E53" s="705"/>
      <c r="O53" s="382"/>
      <c r="P53" s="382"/>
    </row>
    <row r="54" spans="1:19">
      <c r="C54" s="382"/>
      <c r="D54" s="382"/>
      <c r="E54" s="382"/>
      <c r="F54" s="381"/>
      <c r="G54" s="382"/>
      <c r="H54" s="383"/>
      <c r="I54" s="383"/>
      <c r="J54" s="383"/>
      <c r="O54" s="385"/>
      <c r="P54" s="385"/>
      <c r="Q54" s="385"/>
      <c r="R54" s="385"/>
      <c r="S54" s="385"/>
    </row>
    <row r="55" spans="1:19" s="420" customFormat="1" hidden="1">
      <c r="A55" s="381"/>
      <c r="B55" s="382"/>
      <c r="C55" s="383"/>
      <c r="D55" s="706" t="str">
        <f>[152]KHTĐG!D37</f>
        <v>Hà Nội, ngày  tháng  năm 20</v>
      </c>
      <c r="E55" s="706"/>
      <c r="F55" s="431"/>
      <c r="G55" s="431"/>
      <c r="H55" s="431"/>
      <c r="I55" s="431"/>
      <c r="J55" s="431"/>
      <c r="K55" s="431"/>
      <c r="L55" s="431"/>
      <c r="M55" s="431"/>
      <c r="N55" s="431"/>
    </row>
    <row r="56" spans="1:19" hidden="1">
      <c r="A56" s="386"/>
      <c r="B56" s="707" t="s">
        <v>501</v>
      </c>
      <c r="C56" s="707"/>
      <c r="D56" s="707" t="s">
        <v>502</v>
      </c>
      <c r="E56" s="707"/>
    </row>
    <row r="57" spans="1:19" hidden="1">
      <c r="F57" s="432">
        <f>9%*65%</f>
        <v>5.8499999999999996E-2</v>
      </c>
    </row>
    <row r="58" spans="1:19" hidden="1"/>
    <row r="59" spans="1:19" hidden="1"/>
    <row r="60" spans="1:19" s="386" customFormat="1" hidden="1">
      <c r="A60" s="381"/>
      <c r="B60" s="382"/>
      <c r="C60" s="383"/>
      <c r="D60" s="383"/>
      <c r="E60" s="383"/>
      <c r="F60" s="433"/>
      <c r="G60" s="433"/>
      <c r="H60" s="433"/>
      <c r="I60" s="433"/>
      <c r="J60" s="433"/>
      <c r="K60" s="433"/>
      <c r="L60" s="433"/>
      <c r="M60" s="433"/>
      <c r="N60" s="433"/>
    </row>
    <row r="61" spans="1:19" hidden="1">
      <c r="A61" s="386"/>
      <c r="B61" s="696" t="s">
        <v>503</v>
      </c>
      <c r="C61" s="696"/>
      <c r="D61" s="696" t="s">
        <v>504</v>
      </c>
      <c r="E61" s="696"/>
    </row>
    <row r="70" spans="1:5" s="385" customFormat="1">
      <c r="A70" s="381"/>
      <c r="B70" s="382"/>
      <c r="C70" s="383"/>
      <c r="D70" s="383"/>
      <c r="E70" s="383">
        <f>1-(2024-2016)/35</f>
        <v>0.77142857142857146</v>
      </c>
    </row>
  </sheetData>
  <mergeCells count="39">
    <mergeCell ref="B12:E12"/>
    <mergeCell ref="G1:G6"/>
    <mergeCell ref="A4:E4"/>
    <mergeCell ref="A7:E7"/>
    <mergeCell ref="A8:E8"/>
    <mergeCell ref="A11:E11"/>
    <mergeCell ref="B29:E29"/>
    <mergeCell ref="B13:E13"/>
    <mergeCell ref="B14:E14"/>
    <mergeCell ref="C16:E16"/>
    <mergeCell ref="C18:E18"/>
    <mergeCell ref="C20:E20"/>
    <mergeCell ref="C21:E21"/>
    <mergeCell ref="C22:E22"/>
    <mergeCell ref="B23:E23"/>
    <mergeCell ref="C24:E24"/>
    <mergeCell ref="C26:E26"/>
    <mergeCell ref="C46:E46"/>
    <mergeCell ref="B30:E30"/>
    <mergeCell ref="C31:E31"/>
    <mergeCell ref="C32:E32"/>
    <mergeCell ref="C35:E35"/>
    <mergeCell ref="C36:E36"/>
    <mergeCell ref="C37:E37"/>
    <mergeCell ref="B38:E38"/>
    <mergeCell ref="B39:E39"/>
    <mergeCell ref="B40:E40"/>
    <mergeCell ref="C44:E44"/>
    <mergeCell ref="B45:E45"/>
    <mergeCell ref="B56:C56"/>
    <mergeCell ref="D56:E56"/>
    <mergeCell ref="B61:C61"/>
    <mergeCell ref="D61:E61"/>
    <mergeCell ref="C47:E47"/>
    <mergeCell ref="C50:E50"/>
    <mergeCell ref="C51:E51"/>
    <mergeCell ref="B52:E52"/>
    <mergeCell ref="B53:E53"/>
    <mergeCell ref="D55:E55"/>
  </mergeCells>
  <hyperlinks>
    <hyperlink ref="F39" r:id="rId1" xr:uid="{B059D6F2-906A-4197-9A01-B24E01FA71D0}"/>
  </hyperlinks>
  <pageMargins left="0.7" right="0.7" top="0.75" bottom="0.75" header="0.3" footer="0.3"/>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C4837-79E2-4CF3-A17A-740E85258422}">
  <dimension ref="A1:S70"/>
  <sheetViews>
    <sheetView topLeftCell="A38" zoomScaleNormal="100" workbookViewId="0">
      <selection activeCell="C44" sqref="C44:E44"/>
    </sheetView>
  </sheetViews>
  <sheetFormatPr defaultColWidth="8" defaultRowHeight="15.6"/>
  <cols>
    <col min="1" max="1" width="5.44140625" style="381" customWidth="1"/>
    <col min="2" max="2" width="19.44140625" style="382" customWidth="1"/>
    <col min="3" max="3" width="19.21875" style="383" customWidth="1"/>
    <col min="4" max="4" width="20.44140625" style="383" customWidth="1"/>
    <col min="5" max="5" width="20.21875" style="383" customWidth="1"/>
    <col min="6" max="6" width="60.5546875" style="385" customWidth="1"/>
    <col min="7" max="7" width="15.21875" style="385" customWidth="1"/>
    <col min="8" max="11" width="8" style="385"/>
    <col min="12" max="12" width="11.5546875" style="385" bestFit="1" customWidth="1"/>
    <col min="13" max="14" width="8" style="385"/>
    <col min="15" max="16384" width="8" style="382"/>
  </cols>
  <sheetData>
    <row r="1" spans="1:10" s="385" customFormat="1">
      <c r="A1" s="381"/>
      <c r="B1" s="382"/>
      <c r="C1" s="383"/>
      <c r="D1" s="383"/>
      <c r="E1" s="383"/>
      <c r="F1" s="384" t="s">
        <v>553</v>
      </c>
      <c r="G1" s="728" t="s">
        <v>475</v>
      </c>
    </row>
    <row r="2" spans="1:10" s="385" customFormat="1">
      <c r="A2" s="381"/>
      <c r="B2" s="382"/>
      <c r="C2" s="383"/>
      <c r="D2" s="383"/>
      <c r="E2" s="383"/>
      <c r="F2" s="384" t="s">
        <v>554</v>
      </c>
      <c r="G2" s="728"/>
    </row>
    <row r="3" spans="1:10" s="385" customFormat="1">
      <c r="A3" s="381"/>
      <c r="B3" s="382"/>
      <c r="C3" s="383"/>
      <c r="D3" s="383"/>
      <c r="E3" s="383"/>
      <c r="F3" s="385" t="s">
        <v>476</v>
      </c>
      <c r="G3" s="728"/>
    </row>
    <row r="4" spans="1:10" s="385" customFormat="1" ht="24" customHeight="1">
      <c r="A4" s="707"/>
      <c r="B4" s="707"/>
      <c r="C4" s="707"/>
      <c r="D4" s="707"/>
      <c r="E4" s="707"/>
      <c r="F4" s="387" t="s">
        <v>543</v>
      </c>
      <c r="G4" s="728"/>
    </row>
    <row r="5" spans="1:10" s="385" customFormat="1" ht="24" customHeight="1">
      <c r="A5" s="386"/>
      <c r="B5" s="386"/>
      <c r="C5" s="386"/>
      <c r="D5" s="386"/>
      <c r="E5" s="386"/>
      <c r="F5" s="385" t="s">
        <v>541</v>
      </c>
      <c r="G5" s="728"/>
    </row>
    <row r="6" spans="1:10" s="385" customFormat="1" ht="24" customHeight="1">
      <c r="A6" s="386"/>
      <c r="B6" s="386"/>
      <c r="C6" s="386"/>
      <c r="D6" s="386"/>
      <c r="E6" s="386"/>
      <c r="F6" s="385" t="s">
        <v>657</v>
      </c>
      <c r="G6" s="728"/>
    </row>
    <row r="7" spans="1:10" s="385" customFormat="1" ht="24" customHeight="1">
      <c r="A7" s="707" t="s">
        <v>205</v>
      </c>
      <c r="B7" s="707"/>
      <c r="C7" s="707"/>
      <c r="D7" s="707"/>
      <c r="E7" s="707"/>
    </row>
    <row r="8" spans="1:10" s="385" customFormat="1" ht="24" customHeight="1">
      <c r="A8" s="707" t="str">
        <f>"Thời điểm khảo sát: Ngày "&amp;[152]TTCB!E1&amp;" tháng "&amp;[152]TTCB!F1&amp;" năm 20"&amp;[152]TTCB!G1</f>
        <v>Thời điểm khảo sát: Ngày  tháng  năm 20</v>
      </c>
      <c r="B8" s="707"/>
      <c r="C8" s="707"/>
      <c r="D8" s="707"/>
      <c r="E8" s="707"/>
    </row>
    <row r="9" spans="1:10" s="385" customFormat="1" ht="24" customHeight="1">
      <c r="A9" s="386"/>
      <c r="B9" s="386"/>
      <c r="C9" s="386"/>
      <c r="D9" s="386"/>
      <c r="E9" s="386"/>
    </row>
    <row r="10" spans="1:10" s="385" customFormat="1" ht="93" hidden="1" customHeight="1">
      <c r="A10" s="386"/>
      <c r="B10" s="386"/>
      <c r="C10" s="386"/>
      <c r="D10" s="386"/>
      <c r="E10" s="386"/>
    </row>
    <row r="11" spans="1:10" s="388" customFormat="1" hidden="1">
      <c r="A11" s="729" t="s">
        <v>206</v>
      </c>
      <c r="B11" s="729"/>
      <c r="C11" s="729"/>
      <c r="D11" s="729"/>
      <c r="E11" s="729"/>
    </row>
    <row r="12" spans="1:10" s="388" customFormat="1" ht="97.2" customHeight="1">
      <c r="A12" s="389" t="s">
        <v>207</v>
      </c>
      <c r="B12" s="703" t="str">
        <f>"Giá trị lợi thế quyền thuê đất trả tiền hàng năm và tài sản gắn liền với đất tại thửa đất số: "&amp;C15&amp;", tờ bản đồ số: "&amp;E15&amp;" có địa chỉ: "&amp;F16&amp;", theo "&amp;F6&amp;" số: "&amp;F1&amp;", số vào sổ cấp GCN: "&amp;F2&amp;" do "&amp;F3&amp;" cấp ngày "&amp;F4&amp;". Chủ sử dụng đất là "&amp;F5</f>
        <v>Giá trị lợi thế quyền thuê đất trả tiền hàng năm và tài sản gắn liền với đất tại thửa đất số: 191, tờ bản đồ số: 01 có địa chỉ: xã Tiên Tiến, huyện Phù Cừ, tỉnh Hưng Yên, theo Giấy chứng nhận Giá trị lợi thế quyền thuê đất trả tiền hàng năm quyền sở hữu nhà ở và tài sản khác gắn liền với đất số: CH 344900, số vào sổ cấp GCN: CT 00751 do Sở Tài nguyên và Môi trường tỉnh Hưng Yên cấp ngày 31/5/2018. Chủ sử dụng đất là Công ty Cổ phần Lương thực Hưng Yên</v>
      </c>
      <c r="C12" s="703"/>
      <c r="D12" s="703"/>
      <c r="E12" s="703"/>
      <c r="F12" s="390" t="str">
        <f>B12</f>
        <v>Giá trị lợi thế quyền thuê đất trả tiền hàng năm và tài sản gắn liền với đất tại thửa đất số: 191, tờ bản đồ số: 01 có địa chỉ: xã Tiên Tiến, huyện Phù Cừ, tỉnh Hưng Yên, theo Giấy chứng nhận Giá trị lợi thế quyền thuê đất trả tiền hàng năm quyền sở hữu nhà ở và tài sản khác gắn liền với đất số: CH 344900, số vào sổ cấp GCN: CT 00751 do Sở Tài nguyên và Môi trường tỉnh Hưng Yên cấp ngày 31/5/2018. Chủ sử dụng đất là Công ty Cổ phần Lương thực Hưng Yên</v>
      </c>
      <c r="J12" s="391"/>
    </row>
    <row r="13" spans="1:10" s="385" customFormat="1" ht="15.75" customHeight="1">
      <c r="A13" s="389" t="s">
        <v>21</v>
      </c>
      <c r="B13" s="703" t="s">
        <v>208</v>
      </c>
      <c r="C13" s="703"/>
      <c r="D13" s="703"/>
      <c r="E13" s="703"/>
    </row>
    <row r="14" spans="1:10" s="385" customFormat="1" ht="15.75" customHeight="1">
      <c r="A14" s="389" t="s">
        <v>94</v>
      </c>
      <c r="B14" s="703" t="s">
        <v>209</v>
      </c>
      <c r="C14" s="703"/>
      <c r="D14" s="703"/>
      <c r="E14" s="703"/>
    </row>
    <row r="15" spans="1:10" s="385" customFormat="1">
      <c r="A15" s="392" t="s">
        <v>4</v>
      </c>
      <c r="B15" s="393" t="s">
        <v>211</v>
      </c>
      <c r="C15" s="394">
        <v>191</v>
      </c>
      <c r="D15" s="395" t="s">
        <v>212</v>
      </c>
      <c r="E15" s="394" t="s">
        <v>544</v>
      </c>
    </row>
    <row r="16" spans="1:10" s="385" customFormat="1" ht="20.399999999999999" customHeight="1">
      <c r="A16" s="392" t="s">
        <v>4</v>
      </c>
      <c r="B16" s="393" t="s">
        <v>213</v>
      </c>
      <c r="C16" s="711" t="s">
        <v>374</v>
      </c>
      <c r="D16" s="711"/>
      <c r="E16" s="711"/>
      <c r="F16" s="397" t="str">
        <f>C16</f>
        <v>xã Tiên Tiến, huyện Phù Cừ, tỉnh Hưng Yên</v>
      </c>
    </row>
    <row r="17" spans="1:6" s="385" customFormat="1" ht="31.2">
      <c r="A17" s="392" t="s">
        <v>4</v>
      </c>
      <c r="B17" s="398" t="s">
        <v>214</v>
      </c>
      <c r="C17" s="399">
        <v>5325</v>
      </c>
      <c r="D17" s="400" t="s">
        <v>217</v>
      </c>
      <c r="E17" s="401" t="s">
        <v>545</v>
      </c>
    </row>
    <row r="18" spans="1:6" s="385" customFormat="1" ht="93" hidden="1" customHeight="1">
      <c r="A18" s="392" t="s">
        <v>4</v>
      </c>
      <c r="B18" s="398" t="s">
        <v>477</v>
      </c>
      <c r="C18" s="730" t="s">
        <v>478</v>
      </c>
      <c r="D18" s="730"/>
      <c r="E18" s="730"/>
    </row>
    <row r="19" spans="1:6" s="385" customFormat="1">
      <c r="A19" s="392" t="s">
        <v>4</v>
      </c>
      <c r="B19" s="402" t="s">
        <v>218</v>
      </c>
      <c r="C19" s="434" t="s">
        <v>546</v>
      </c>
      <c r="D19" s="403" t="s">
        <v>477</v>
      </c>
      <c r="E19" s="403" t="s">
        <v>310</v>
      </c>
      <c r="F19" s="404"/>
    </row>
    <row r="20" spans="1:6" s="385" customFormat="1" ht="22.2" customHeight="1">
      <c r="A20" s="392" t="s">
        <v>4</v>
      </c>
      <c r="B20" s="398" t="s">
        <v>479</v>
      </c>
      <c r="C20" s="712" t="s">
        <v>547</v>
      </c>
      <c r="D20" s="712"/>
      <c r="E20" s="712"/>
      <c r="F20" s="404"/>
    </row>
    <row r="21" spans="1:6" s="385" customFormat="1" ht="93" hidden="1" customHeight="1">
      <c r="A21" s="392" t="s">
        <v>4</v>
      </c>
      <c r="B21" s="398" t="s">
        <v>480</v>
      </c>
      <c r="C21" s="712" t="s">
        <v>481</v>
      </c>
      <c r="D21" s="712"/>
      <c r="E21" s="712"/>
      <c r="F21" s="404"/>
    </row>
    <row r="22" spans="1:6" s="385" customFormat="1" ht="34.799999999999997" customHeight="1">
      <c r="A22" s="392" t="s">
        <v>4</v>
      </c>
      <c r="B22" s="396" t="s">
        <v>220</v>
      </c>
      <c r="C22" s="712" t="s">
        <v>482</v>
      </c>
      <c r="D22" s="712"/>
      <c r="E22" s="712"/>
      <c r="F22" s="404"/>
    </row>
    <row r="23" spans="1:6" s="385" customFormat="1" ht="93" hidden="1" customHeight="1">
      <c r="A23" s="405" t="s">
        <v>95</v>
      </c>
      <c r="B23" s="731" t="s">
        <v>483</v>
      </c>
      <c r="C23" s="731"/>
      <c r="D23" s="731"/>
      <c r="E23" s="731"/>
      <c r="F23" s="404"/>
    </row>
    <row r="24" spans="1:6" s="385" customFormat="1" ht="93" hidden="1" customHeight="1">
      <c r="A24" s="406" t="s">
        <v>4</v>
      </c>
      <c r="B24" s="403" t="s">
        <v>213</v>
      </c>
      <c r="C24" s="732" t="str">
        <f>C16</f>
        <v>xã Tiên Tiến, huyện Phù Cừ, tỉnh Hưng Yên</v>
      </c>
      <c r="D24" s="732"/>
      <c r="E24" s="732"/>
      <c r="F24" s="404"/>
    </row>
    <row r="25" spans="1:6" s="385" customFormat="1" ht="93" hidden="1" customHeight="1">
      <c r="A25" s="406" t="s">
        <v>4</v>
      </c>
      <c r="B25" s="403" t="s">
        <v>226</v>
      </c>
      <c r="C25" s="435">
        <v>6</v>
      </c>
      <c r="D25" s="435" t="s">
        <v>484</v>
      </c>
      <c r="E25" s="435">
        <v>286.2</v>
      </c>
      <c r="F25" s="404"/>
    </row>
    <row r="26" spans="1:6" s="385" customFormat="1" ht="93" hidden="1" customHeight="1">
      <c r="A26" s="406" t="s">
        <v>4</v>
      </c>
      <c r="B26" s="403" t="s">
        <v>229</v>
      </c>
      <c r="C26" s="732" t="s">
        <v>485</v>
      </c>
      <c r="D26" s="732"/>
      <c r="E26" s="732"/>
      <c r="F26" s="404"/>
    </row>
    <row r="27" spans="1:6" s="385" customFormat="1" ht="93" hidden="1" customHeight="1">
      <c r="A27" s="406" t="s">
        <v>4</v>
      </c>
      <c r="B27" s="403" t="s">
        <v>486</v>
      </c>
      <c r="C27" s="435" t="s">
        <v>487</v>
      </c>
      <c r="D27" s="435" t="s">
        <v>228</v>
      </c>
      <c r="E27" s="435" t="s">
        <v>322</v>
      </c>
      <c r="F27" s="404"/>
    </row>
    <row r="28" spans="1:6" s="385" customFormat="1" ht="93" hidden="1" customHeight="1">
      <c r="A28" s="406" t="s">
        <v>4</v>
      </c>
      <c r="B28" s="403" t="s">
        <v>488</v>
      </c>
      <c r="C28" s="435">
        <v>2010</v>
      </c>
      <c r="D28" s="435" t="s">
        <v>489</v>
      </c>
      <c r="E28" s="435" t="s">
        <v>490</v>
      </c>
      <c r="F28" s="404"/>
    </row>
    <row r="29" spans="1:6" s="385" customFormat="1">
      <c r="A29" s="389" t="s">
        <v>22</v>
      </c>
      <c r="B29" s="703" t="s">
        <v>233</v>
      </c>
      <c r="C29" s="703"/>
      <c r="D29" s="703"/>
      <c r="E29" s="703"/>
    </row>
    <row r="30" spans="1:6" s="385" customFormat="1" ht="15" customHeight="1">
      <c r="A30" s="410" t="s">
        <v>23</v>
      </c>
      <c r="B30" s="719" t="s">
        <v>234</v>
      </c>
      <c r="C30" s="719"/>
      <c r="D30" s="719"/>
      <c r="E30" s="719"/>
      <c r="F30" s="411"/>
    </row>
    <row r="31" spans="1:6" s="385" customFormat="1" ht="28.2" customHeight="1">
      <c r="A31" s="392" t="s">
        <v>4</v>
      </c>
      <c r="B31" s="412" t="s">
        <v>235</v>
      </c>
      <c r="C31" s="711" t="str">
        <f>C16</f>
        <v>xã Tiên Tiến, huyện Phù Cừ, tỉnh Hưng Yên</v>
      </c>
      <c r="D31" s="711"/>
      <c r="E31" s="711"/>
      <c r="F31" s="385" t="str">
        <f>C31</f>
        <v>xã Tiên Tiến, huyện Phù Cừ, tỉnh Hưng Yên</v>
      </c>
    </row>
    <row r="32" spans="1:6" s="385" customFormat="1" ht="93" hidden="1" customHeight="1">
      <c r="A32" s="392" t="s">
        <v>4</v>
      </c>
      <c r="B32" s="412" t="s">
        <v>491</v>
      </c>
      <c r="C32" s="720" t="s">
        <v>492</v>
      </c>
      <c r="D32" s="721"/>
      <c r="E32" s="722"/>
      <c r="F32" s="385" t="str">
        <f>C32</f>
        <v>Vị trí 1: Đường tỉnh lộ 416 từ Ngã tư Tùng Thiện đến hết địa phận thị xã Sơn Tây</v>
      </c>
    </row>
    <row r="33" spans="1:16" s="385" customFormat="1" ht="31.2">
      <c r="A33" s="392" t="s">
        <v>4</v>
      </c>
      <c r="B33" s="413" t="s">
        <v>237</v>
      </c>
      <c r="C33" s="414" t="s">
        <v>375</v>
      </c>
      <c r="D33" s="414" t="s">
        <v>238</v>
      </c>
      <c r="E33" s="415" t="s">
        <v>239</v>
      </c>
      <c r="F33" s="416" t="str">
        <f>C31</f>
        <v>xã Tiên Tiến, huyện Phù Cừ, tỉnh Hưng Yên</v>
      </c>
    </row>
    <row r="34" spans="1:16" s="420" customFormat="1" ht="62.4" hidden="1">
      <c r="A34" s="417" t="s">
        <v>4</v>
      </c>
      <c r="B34" s="418" t="s">
        <v>240</v>
      </c>
      <c r="C34" s="419" t="s">
        <v>493</v>
      </c>
      <c r="D34" s="419" t="s">
        <v>241</v>
      </c>
      <c r="E34" s="419" t="s">
        <v>493</v>
      </c>
      <c r="F34" s="420" t="str">
        <f>E34</f>
        <v>5m</v>
      </c>
    </row>
    <row r="35" spans="1:16" s="420" customFormat="1" ht="31.8" customHeight="1">
      <c r="A35" s="392" t="s">
        <v>4</v>
      </c>
      <c r="B35" s="371" t="s">
        <v>243</v>
      </c>
      <c r="C35" s="723" t="s">
        <v>548</v>
      </c>
      <c r="D35" s="723"/>
      <c r="E35" s="723"/>
    </row>
    <row r="36" spans="1:16" s="420" customFormat="1" ht="31.8" customHeight="1">
      <c r="A36" s="421" t="s">
        <v>4</v>
      </c>
      <c r="B36" s="371" t="s">
        <v>494</v>
      </c>
      <c r="C36" s="723" t="s">
        <v>549</v>
      </c>
      <c r="D36" s="723"/>
      <c r="E36" s="723"/>
    </row>
    <row r="37" spans="1:16" s="420" customFormat="1" ht="38.4" customHeight="1">
      <c r="A37" s="392" t="s">
        <v>4</v>
      </c>
      <c r="B37" s="422" t="s">
        <v>244</v>
      </c>
      <c r="C37" s="724" t="s">
        <v>550</v>
      </c>
      <c r="D37" s="723"/>
      <c r="E37" s="723"/>
    </row>
    <row r="38" spans="1:16" s="420" customFormat="1">
      <c r="A38" s="392" t="s">
        <v>4</v>
      </c>
      <c r="B38" s="708" t="s">
        <v>245</v>
      </c>
      <c r="C38" s="709"/>
      <c r="D38" s="709"/>
      <c r="E38" s="710"/>
      <c r="F38" s="423"/>
    </row>
    <row r="39" spans="1:16" s="420" customFormat="1" ht="31.2" customHeight="1">
      <c r="A39" s="392" t="s">
        <v>4</v>
      </c>
      <c r="B39" s="708"/>
      <c r="C39" s="709"/>
      <c r="D39" s="709"/>
      <c r="E39" s="710"/>
      <c r="F39" s="424" t="s">
        <v>495</v>
      </c>
    </row>
    <row r="40" spans="1:16" s="385" customFormat="1">
      <c r="A40" s="389" t="s">
        <v>247</v>
      </c>
      <c r="B40" s="703" t="s">
        <v>248</v>
      </c>
      <c r="C40" s="703"/>
      <c r="D40" s="703"/>
      <c r="E40" s="703"/>
    </row>
    <row r="41" spans="1:16" s="385" customFormat="1" ht="31.2">
      <c r="A41" s="392" t="s">
        <v>4</v>
      </c>
      <c r="B41" s="400" t="s">
        <v>249</v>
      </c>
      <c r="C41" s="425">
        <f>C17</f>
        <v>5325</v>
      </c>
      <c r="D41" s="426" t="s">
        <v>250</v>
      </c>
      <c r="E41" s="427" t="s">
        <v>251</v>
      </c>
      <c r="F41" s="428"/>
      <c r="O41" s="382"/>
      <c r="P41" s="382"/>
    </row>
    <row r="42" spans="1:16" s="420" customFormat="1">
      <c r="A42" s="421" t="s">
        <v>4</v>
      </c>
      <c r="B42" s="400" t="s">
        <v>254</v>
      </c>
      <c r="C42" s="429">
        <v>55.18</v>
      </c>
      <c r="D42" s="398" t="s">
        <v>255</v>
      </c>
      <c r="E42" s="429">
        <v>90.46</v>
      </c>
      <c r="F42" s="428"/>
    </row>
    <row r="43" spans="1:16" s="385" customFormat="1">
      <c r="A43" s="421" t="s">
        <v>4</v>
      </c>
      <c r="B43" s="402" t="s">
        <v>256</v>
      </c>
      <c r="C43" s="430">
        <v>71.540000000000006</v>
      </c>
      <c r="D43" s="398" t="s">
        <v>496</v>
      </c>
      <c r="E43" s="426" t="s">
        <v>551</v>
      </c>
      <c r="O43" s="382"/>
      <c r="P43" s="382"/>
    </row>
    <row r="44" spans="1:16" s="385" customFormat="1" ht="31.2">
      <c r="A44" s="421" t="s">
        <v>4</v>
      </c>
      <c r="B44" s="398" t="s">
        <v>497</v>
      </c>
      <c r="C44" s="704" t="s">
        <v>529</v>
      </c>
      <c r="D44" s="704"/>
      <c r="E44" s="704"/>
      <c r="O44" s="382"/>
      <c r="P44" s="382"/>
    </row>
    <row r="45" spans="1:16" s="385" customFormat="1" ht="22.5" customHeight="1">
      <c r="A45" s="389" t="s">
        <v>259</v>
      </c>
      <c r="B45" s="703" t="s">
        <v>260</v>
      </c>
      <c r="C45" s="703"/>
      <c r="D45" s="703"/>
      <c r="E45" s="703"/>
      <c r="O45" s="382"/>
      <c r="P45" s="382"/>
    </row>
    <row r="46" spans="1:16" s="385" customFormat="1" ht="15" customHeight="1">
      <c r="A46" s="392" t="s">
        <v>4</v>
      </c>
      <c r="B46" s="398" t="s">
        <v>261</v>
      </c>
      <c r="C46" s="711" t="s">
        <v>262</v>
      </c>
      <c r="D46" s="711"/>
      <c r="E46" s="711"/>
      <c r="O46" s="382"/>
      <c r="P46" s="382"/>
    </row>
    <row r="47" spans="1:16" s="385" customFormat="1">
      <c r="A47" s="392" t="s">
        <v>4</v>
      </c>
      <c r="B47" s="398" t="s">
        <v>263</v>
      </c>
      <c r="C47" s="711" t="s">
        <v>264</v>
      </c>
      <c r="D47" s="711"/>
      <c r="E47" s="711"/>
      <c r="O47" s="382"/>
      <c r="P47" s="382"/>
    </row>
    <row r="48" spans="1:16" s="385" customFormat="1">
      <c r="A48" s="392" t="s">
        <v>4</v>
      </c>
      <c r="B48" s="398" t="s">
        <v>265</v>
      </c>
      <c r="C48" s="396" t="s">
        <v>266</v>
      </c>
      <c r="D48" s="398" t="s">
        <v>267</v>
      </c>
      <c r="E48" s="396" t="s">
        <v>268</v>
      </c>
      <c r="O48" s="382"/>
      <c r="P48" s="382"/>
    </row>
    <row r="49" spans="1:19" s="385" customFormat="1" ht="31.2" customHeight="1">
      <c r="A49" s="421" t="s">
        <v>4</v>
      </c>
      <c r="B49" s="398" t="s">
        <v>269</v>
      </c>
      <c r="C49" s="396" t="s">
        <v>520</v>
      </c>
      <c r="D49" s="398" t="s">
        <v>270</v>
      </c>
      <c r="E49" s="396" t="s">
        <v>498</v>
      </c>
      <c r="O49" s="382"/>
      <c r="P49" s="382"/>
    </row>
    <row r="50" spans="1:19" s="385" customFormat="1" hidden="1">
      <c r="A50" s="421" t="s">
        <v>4</v>
      </c>
      <c r="B50" s="398" t="s">
        <v>499</v>
      </c>
      <c r="C50" s="700" t="str">
        <f>'[153]TSSS '!C39</f>
        <v>Tài sản không bị lỗi phong thủy</v>
      </c>
      <c r="D50" s="701"/>
      <c r="E50" s="702"/>
      <c r="O50" s="382"/>
      <c r="P50" s="382"/>
    </row>
    <row r="51" spans="1:19" s="385" customFormat="1" hidden="1">
      <c r="A51" s="421" t="s">
        <v>4</v>
      </c>
      <c r="B51" s="398" t="s">
        <v>500</v>
      </c>
      <c r="C51" s="700" t="str">
        <f>'[153]TSSS '!C40</f>
        <v>Nhìn hướng khu dân cư</v>
      </c>
      <c r="D51" s="701"/>
      <c r="E51" s="702"/>
      <c r="O51" s="382"/>
      <c r="P51" s="382"/>
    </row>
    <row r="52" spans="1:19" s="385" customFormat="1" ht="18" customHeight="1">
      <c r="A52" s="389" t="s">
        <v>274</v>
      </c>
      <c r="B52" s="703" t="s">
        <v>664</v>
      </c>
      <c r="C52" s="703"/>
      <c r="D52" s="703"/>
      <c r="E52" s="703"/>
      <c r="O52" s="382"/>
      <c r="P52" s="382"/>
    </row>
    <row r="53" spans="1:19" s="385" customFormat="1" ht="68.400000000000006" customHeight="1">
      <c r="A53" s="421" t="s">
        <v>4</v>
      </c>
      <c r="B53" s="704" t="s">
        <v>563</v>
      </c>
      <c r="C53" s="705"/>
      <c r="D53" s="705"/>
      <c r="E53" s="705"/>
      <c r="O53" s="382"/>
      <c r="P53" s="382"/>
    </row>
    <row r="54" spans="1:19">
      <c r="C54" s="382"/>
      <c r="D54" s="382"/>
      <c r="E54" s="382"/>
      <c r="F54" s="381"/>
      <c r="G54" s="382"/>
      <c r="H54" s="383"/>
      <c r="I54" s="383"/>
      <c r="J54" s="383"/>
      <c r="O54" s="385"/>
      <c r="P54" s="385"/>
      <c r="Q54" s="385"/>
      <c r="R54" s="385"/>
      <c r="S54" s="385"/>
    </row>
    <row r="55" spans="1:19" s="420" customFormat="1" hidden="1">
      <c r="A55" s="381"/>
      <c r="B55" s="382"/>
      <c r="C55" s="383"/>
      <c r="D55" s="706" t="str">
        <f>[152]KHTĐG!D37</f>
        <v>Hà Nội, ngày  tháng  năm 20</v>
      </c>
      <c r="E55" s="706"/>
      <c r="F55" s="431"/>
      <c r="G55" s="431"/>
      <c r="H55" s="431"/>
      <c r="I55" s="431"/>
      <c r="J55" s="431"/>
      <c r="K55" s="431"/>
      <c r="L55" s="431"/>
      <c r="M55" s="431"/>
      <c r="N55" s="431"/>
    </row>
    <row r="56" spans="1:19" hidden="1">
      <c r="A56" s="386"/>
      <c r="B56" s="707" t="s">
        <v>501</v>
      </c>
      <c r="C56" s="707"/>
      <c r="D56" s="707" t="s">
        <v>502</v>
      </c>
      <c r="E56" s="707"/>
    </row>
    <row r="57" spans="1:19" hidden="1">
      <c r="F57" s="432">
        <f>9%*65%</f>
        <v>5.8499999999999996E-2</v>
      </c>
    </row>
    <row r="58" spans="1:19" hidden="1"/>
    <row r="59" spans="1:19" hidden="1"/>
    <row r="60" spans="1:19" s="386" customFormat="1" hidden="1">
      <c r="A60" s="381"/>
      <c r="B60" s="382"/>
      <c r="C60" s="383"/>
      <c r="D60" s="383"/>
      <c r="E60" s="383"/>
      <c r="F60" s="433"/>
      <c r="G60" s="433"/>
      <c r="H60" s="433"/>
      <c r="I60" s="433"/>
      <c r="J60" s="433"/>
      <c r="K60" s="433"/>
      <c r="L60" s="433"/>
      <c r="M60" s="433"/>
      <c r="N60" s="433"/>
    </row>
    <row r="61" spans="1:19" hidden="1">
      <c r="A61" s="386"/>
      <c r="B61" s="696" t="s">
        <v>503</v>
      </c>
      <c r="C61" s="696"/>
      <c r="D61" s="696" t="s">
        <v>504</v>
      </c>
      <c r="E61" s="696"/>
    </row>
    <row r="70" spans="1:5" s="385" customFormat="1">
      <c r="A70" s="381"/>
      <c r="B70" s="382"/>
      <c r="C70" s="383"/>
      <c r="D70" s="383"/>
      <c r="E70" s="383">
        <f>1-(2024-2016)/35</f>
        <v>0.77142857142857146</v>
      </c>
    </row>
  </sheetData>
  <mergeCells count="39">
    <mergeCell ref="B12:E12"/>
    <mergeCell ref="G1:G6"/>
    <mergeCell ref="A4:E4"/>
    <mergeCell ref="A7:E7"/>
    <mergeCell ref="A8:E8"/>
    <mergeCell ref="A11:E11"/>
    <mergeCell ref="B29:E29"/>
    <mergeCell ref="B13:E13"/>
    <mergeCell ref="B14:E14"/>
    <mergeCell ref="C16:E16"/>
    <mergeCell ref="C18:E18"/>
    <mergeCell ref="C20:E20"/>
    <mergeCell ref="C21:E21"/>
    <mergeCell ref="C22:E22"/>
    <mergeCell ref="B23:E23"/>
    <mergeCell ref="C24:E24"/>
    <mergeCell ref="C26:E26"/>
    <mergeCell ref="C46:E46"/>
    <mergeCell ref="B30:E30"/>
    <mergeCell ref="C31:E31"/>
    <mergeCell ref="C32:E32"/>
    <mergeCell ref="C35:E35"/>
    <mergeCell ref="C36:E36"/>
    <mergeCell ref="C37:E37"/>
    <mergeCell ref="B38:E38"/>
    <mergeCell ref="B39:E39"/>
    <mergeCell ref="B40:E40"/>
    <mergeCell ref="C44:E44"/>
    <mergeCell ref="B45:E45"/>
    <mergeCell ref="B56:C56"/>
    <mergeCell ref="D56:E56"/>
    <mergeCell ref="B61:C61"/>
    <mergeCell ref="D61:E61"/>
    <mergeCell ref="C47:E47"/>
    <mergeCell ref="C50:E50"/>
    <mergeCell ref="C51:E51"/>
    <mergeCell ref="B52:E52"/>
    <mergeCell ref="B53:E53"/>
    <mergeCell ref="D55:E55"/>
  </mergeCells>
  <hyperlinks>
    <hyperlink ref="F39" r:id="rId1" xr:uid="{9F8ED118-C00B-410C-AE3E-0E4EB3E0226A}"/>
  </hyperlinks>
  <pageMargins left="0.7" right="0.7" top="0.75" bottom="0.75" header="0.3" footer="0.3"/>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9BE80-1EB2-4153-999F-B80FB414626C}">
  <dimension ref="A1:S70"/>
  <sheetViews>
    <sheetView topLeftCell="A38" zoomScaleNormal="100" workbookViewId="0">
      <selection activeCell="C46" sqref="C46:E46"/>
    </sheetView>
  </sheetViews>
  <sheetFormatPr defaultColWidth="8" defaultRowHeight="15.6"/>
  <cols>
    <col min="1" max="1" width="5.44140625" style="381" customWidth="1"/>
    <col min="2" max="2" width="19.44140625" style="382" customWidth="1"/>
    <col min="3" max="3" width="19.21875" style="383" customWidth="1"/>
    <col min="4" max="4" width="20.44140625" style="383" customWidth="1"/>
    <col min="5" max="5" width="20.21875" style="383" customWidth="1"/>
    <col min="6" max="6" width="60.5546875" style="385" customWidth="1"/>
    <col min="7" max="7" width="15.21875" style="385" customWidth="1"/>
    <col min="8" max="11" width="8" style="385"/>
    <col min="12" max="12" width="11.5546875" style="385" bestFit="1" customWidth="1"/>
    <col min="13" max="14" width="8" style="385"/>
    <col min="15" max="16384" width="8" style="382"/>
  </cols>
  <sheetData>
    <row r="1" spans="1:10">
      <c r="F1" s="384" t="s">
        <v>555</v>
      </c>
      <c r="G1" s="728" t="s">
        <v>475</v>
      </c>
    </row>
    <row r="2" spans="1:10">
      <c r="F2" s="384" t="s">
        <v>556</v>
      </c>
      <c r="G2" s="728"/>
    </row>
    <row r="3" spans="1:10">
      <c r="F3" s="385" t="s">
        <v>507</v>
      </c>
      <c r="G3" s="728"/>
    </row>
    <row r="4" spans="1:10" s="385" customFormat="1" ht="24" customHeight="1">
      <c r="A4" s="707"/>
      <c r="B4" s="707"/>
      <c r="C4" s="707"/>
      <c r="D4" s="707"/>
      <c r="E4" s="707"/>
      <c r="F4" s="387" t="s">
        <v>508</v>
      </c>
      <c r="G4" s="728"/>
    </row>
    <row r="5" spans="1:10" s="385" customFormat="1" ht="24" customHeight="1">
      <c r="A5" s="386"/>
      <c r="B5" s="386"/>
      <c r="C5" s="386"/>
      <c r="D5" s="386"/>
      <c r="E5" s="386"/>
      <c r="F5" s="385" t="s">
        <v>557</v>
      </c>
      <c r="G5" s="728"/>
    </row>
    <row r="6" spans="1:10" s="385" customFormat="1" ht="24" customHeight="1">
      <c r="A6" s="386"/>
      <c r="B6" s="386"/>
      <c r="C6" s="386"/>
      <c r="D6" s="386"/>
      <c r="E6" s="386"/>
      <c r="F6" s="385" t="s">
        <v>655</v>
      </c>
      <c r="G6" s="728"/>
    </row>
    <row r="7" spans="1:10" s="385" customFormat="1" ht="24" customHeight="1">
      <c r="A7" s="707" t="s">
        <v>205</v>
      </c>
      <c r="B7" s="707"/>
      <c r="C7" s="707"/>
      <c r="D7" s="707"/>
      <c r="E7" s="707"/>
    </row>
    <row r="8" spans="1:10" s="385" customFormat="1" ht="24" customHeight="1">
      <c r="A8" s="707" t="str">
        <f>"Thời điểm khảo sát: Ngày "&amp;[152]TTCB!E1&amp;" tháng "&amp;[152]TTCB!F1&amp;" năm 20"&amp;[152]TTCB!G1</f>
        <v>Thời điểm khảo sát: Ngày  tháng  năm 20</v>
      </c>
      <c r="B8" s="707"/>
      <c r="C8" s="707"/>
      <c r="D8" s="707"/>
      <c r="E8" s="707"/>
    </row>
    <row r="9" spans="1:10" s="385" customFormat="1" ht="24" customHeight="1">
      <c r="A9" s="386"/>
      <c r="B9" s="386"/>
      <c r="C9" s="386"/>
      <c r="D9" s="386"/>
      <c r="E9" s="386"/>
    </row>
    <row r="10" spans="1:10" s="385" customFormat="1" ht="24" hidden="1" customHeight="1">
      <c r="A10" s="386"/>
      <c r="B10" s="386"/>
      <c r="C10" s="386"/>
      <c r="D10" s="386"/>
      <c r="E10" s="386"/>
    </row>
    <row r="11" spans="1:10" s="388" customFormat="1" hidden="1">
      <c r="A11" s="729" t="s">
        <v>206</v>
      </c>
      <c r="B11" s="729"/>
      <c r="C11" s="729"/>
      <c r="D11" s="729"/>
      <c r="E11" s="729"/>
    </row>
    <row r="12" spans="1:10" s="388" customFormat="1" ht="98.4" customHeight="1">
      <c r="A12" s="389" t="s">
        <v>207</v>
      </c>
      <c r="B12" s="703" t="str">
        <f>"Giá trị lợi thế quyền thuê đất trả tiền hàng năm tại thửa đất số: "&amp;C15&amp;", tờ bản đồ số: "&amp;E15&amp;" có địa chỉ: "&amp;F16&amp;", theo "&amp;F6&amp;" số: "&amp;F1&amp;", số vào sổ cấp GCN: "&amp;F2&amp;" do "&amp;F3&amp;" cấp ngày "&amp;F4&amp;". Chủ sử dụng đất là "&amp;F5</f>
        <v>Giá trị lợi thế quyền thuê đất trả tiền hàng năm tại thửa đất số: 447, tờ bản đồ số: 12 có địa chỉ: Thị trấn Vương, huyện Tiên Lữ, tỉnh Hưng Yên, theo Giấy chứng nhận Giá trị lợi thế quyền thuê đất trả tiền hàng năm số: AI 086820, số vào sổ cấp GCN: T00925 QSDĐ/QĐ-2354/T-2007 do UBND tỉnh Hưng Yên cấp ngày 17/01/2008. Chủ sử dụng đất là Chi nhánh Công ty Cổ phần lương thực Hưng Yên tại Ân Thi (cập nhật ngày 22/5/2014)</v>
      </c>
      <c r="C12" s="703"/>
      <c r="D12" s="703"/>
      <c r="E12" s="703"/>
      <c r="F12" s="390" t="str">
        <f>B12</f>
        <v>Giá trị lợi thế quyền thuê đất trả tiền hàng năm tại thửa đất số: 447, tờ bản đồ số: 12 có địa chỉ: Thị trấn Vương, huyện Tiên Lữ, tỉnh Hưng Yên, theo Giấy chứng nhận Giá trị lợi thế quyền thuê đất trả tiền hàng năm số: AI 086820, số vào sổ cấp GCN: T00925 QSDĐ/QĐ-2354/T-2007 do UBND tỉnh Hưng Yên cấp ngày 17/01/2008. Chủ sử dụng đất là Chi nhánh Công ty Cổ phần lương thực Hưng Yên tại Ân Thi (cập nhật ngày 22/5/2014)</v>
      </c>
      <c r="J12" s="391"/>
    </row>
    <row r="13" spans="1:10" s="385" customFormat="1" ht="15.75" customHeight="1">
      <c r="A13" s="389" t="s">
        <v>21</v>
      </c>
      <c r="B13" s="703" t="s">
        <v>208</v>
      </c>
      <c r="C13" s="703"/>
      <c r="D13" s="703"/>
      <c r="E13" s="703"/>
    </row>
    <row r="14" spans="1:10" s="385" customFormat="1" ht="15.75" customHeight="1">
      <c r="A14" s="389" t="s">
        <v>94</v>
      </c>
      <c r="B14" s="703" t="s">
        <v>209</v>
      </c>
      <c r="C14" s="703"/>
      <c r="D14" s="703"/>
      <c r="E14" s="703"/>
    </row>
    <row r="15" spans="1:10" s="385" customFormat="1">
      <c r="A15" s="392" t="s">
        <v>4</v>
      </c>
      <c r="B15" s="393" t="s">
        <v>211</v>
      </c>
      <c r="C15" s="394">
        <v>447</v>
      </c>
      <c r="D15" s="395" t="s">
        <v>212</v>
      </c>
      <c r="E15" s="394">
        <v>12</v>
      </c>
    </row>
    <row r="16" spans="1:10" s="385" customFormat="1" ht="20.399999999999999" customHeight="1">
      <c r="A16" s="392" t="s">
        <v>4</v>
      </c>
      <c r="B16" s="393" t="s">
        <v>213</v>
      </c>
      <c r="C16" s="711" t="s">
        <v>376</v>
      </c>
      <c r="D16" s="711"/>
      <c r="E16" s="711"/>
      <c r="F16" s="397" t="str">
        <f>C16</f>
        <v>Thị trấn Vương, huyện Tiên Lữ, tỉnh Hưng Yên</v>
      </c>
    </row>
    <row r="17" spans="1:6" s="385" customFormat="1" ht="62.4">
      <c r="A17" s="392" t="s">
        <v>4</v>
      </c>
      <c r="B17" s="398" t="s">
        <v>214</v>
      </c>
      <c r="C17" s="399">
        <v>1279</v>
      </c>
      <c r="D17" s="400" t="s">
        <v>217</v>
      </c>
      <c r="E17" s="401" t="s">
        <v>511</v>
      </c>
    </row>
    <row r="18" spans="1:6" s="385" customFormat="1" ht="33" hidden="1" customHeight="1">
      <c r="A18" s="392" t="s">
        <v>4</v>
      </c>
      <c r="B18" s="398" t="s">
        <v>477</v>
      </c>
      <c r="C18" s="730" t="s">
        <v>478</v>
      </c>
      <c r="D18" s="730"/>
      <c r="E18" s="730"/>
    </row>
    <row r="19" spans="1:6" s="385" customFormat="1">
      <c r="A19" s="392" t="s">
        <v>4</v>
      </c>
      <c r="B19" s="402" t="s">
        <v>218</v>
      </c>
      <c r="C19" s="697" t="s">
        <v>512</v>
      </c>
      <c r="D19" s="698"/>
      <c r="E19" s="699"/>
      <c r="F19" s="404"/>
    </row>
    <row r="20" spans="1:6" s="385" customFormat="1" ht="34.799999999999997" customHeight="1">
      <c r="A20" s="392" t="s">
        <v>4</v>
      </c>
      <c r="B20" s="398" t="s">
        <v>479</v>
      </c>
      <c r="C20" s="712" t="s">
        <v>513</v>
      </c>
      <c r="D20" s="712"/>
      <c r="E20" s="712"/>
      <c r="F20" s="404"/>
    </row>
    <row r="21" spans="1:6" s="385" customFormat="1" ht="85.8" hidden="1" customHeight="1">
      <c r="A21" s="392" t="s">
        <v>4</v>
      </c>
      <c r="B21" s="398" t="s">
        <v>480</v>
      </c>
      <c r="C21" s="725" t="s">
        <v>481</v>
      </c>
      <c r="D21" s="726"/>
      <c r="E21" s="727"/>
      <c r="F21" s="404"/>
    </row>
    <row r="22" spans="1:6" s="385" customFormat="1" ht="34.799999999999997" customHeight="1">
      <c r="A22" s="392" t="s">
        <v>4</v>
      </c>
      <c r="B22" s="396" t="s">
        <v>220</v>
      </c>
      <c r="C22" s="712" t="s">
        <v>482</v>
      </c>
      <c r="D22" s="712"/>
      <c r="E22" s="712"/>
      <c r="F22" s="404"/>
    </row>
    <row r="23" spans="1:6" s="385" customFormat="1" ht="18.600000000000001" hidden="1" customHeight="1">
      <c r="A23" s="405" t="s">
        <v>95</v>
      </c>
      <c r="B23" s="713" t="s">
        <v>483</v>
      </c>
      <c r="C23" s="714"/>
      <c r="D23" s="714"/>
      <c r="E23" s="715"/>
      <c r="F23" s="404"/>
    </row>
    <row r="24" spans="1:6" s="385" customFormat="1" ht="34.950000000000003" hidden="1" customHeight="1">
      <c r="A24" s="406" t="s">
        <v>4</v>
      </c>
      <c r="B24" s="403" t="s">
        <v>213</v>
      </c>
      <c r="C24" s="716" t="str">
        <f>C16</f>
        <v>Thị trấn Vương, huyện Tiên Lữ, tỉnh Hưng Yên</v>
      </c>
      <c r="D24" s="717"/>
      <c r="E24" s="718"/>
      <c r="F24" s="404"/>
    </row>
    <row r="25" spans="1:6" s="385" customFormat="1" ht="23.55" hidden="1" customHeight="1">
      <c r="A25" s="406" t="s">
        <v>4</v>
      </c>
      <c r="B25" s="403" t="s">
        <v>226</v>
      </c>
      <c r="C25" s="407">
        <v>6</v>
      </c>
      <c r="D25" s="408" t="s">
        <v>484</v>
      </c>
      <c r="E25" s="409">
        <v>286.2</v>
      </c>
      <c r="F25" s="404"/>
    </row>
    <row r="26" spans="1:6" s="385" customFormat="1" ht="22.95" hidden="1" customHeight="1">
      <c r="A26" s="406" t="s">
        <v>4</v>
      </c>
      <c r="B26" s="403" t="s">
        <v>229</v>
      </c>
      <c r="C26" s="716" t="s">
        <v>485</v>
      </c>
      <c r="D26" s="717"/>
      <c r="E26" s="718"/>
      <c r="F26" s="404"/>
    </row>
    <row r="27" spans="1:6" s="385" customFormat="1" ht="21" hidden="1" customHeight="1">
      <c r="A27" s="406" t="s">
        <v>4</v>
      </c>
      <c r="B27" s="403" t="s">
        <v>486</v>
      </c>
      <c r="C27" s="407" t="s">
        <v>487</v>
      </c>
      <c r="D27" s="408" t="s">
        <v>228</v>
      </c>
      <c r="E27" s="409" t="s">
        <v>322</v>
      </c>
      <c r="F27" s="404"/>
    </row>
    <row r="28" spans="1:6" s="385" customFormat="1" ht="28.95" hidden="1" customHeight="1">
      <c r="A28" s="406" t="s">
        <v>4</v>
      </c>
      <c r="B28" s="403" t="s">
        <v>488</v>
      </c>
      <c r="C28" s="407">
        <v>2010</v>
      </c>
      <c r="D28" s="408" t="s">
        <v>489</v>
      </c>
      <c r="E28" s="409" t="s">
        <v>490</v>
      </c>
      <c r="F28" s="404"/>
    </row>
    <row r="29" spans="1:6" s="385" customFormat="1">
      <c r="A29" s="389" t="s">
        <v>22</v>
      </c>
      <c r="B29" s="703" t="s">
        <v>233</v>
      </c>
      <c r="C29" s="703"/>
      <c r="D29" s="703"/>
      <c r="E29" s="703"/>
    </row>
    <row r="30" spans="1:6" s="385" customFormat="1" ht="15" customHeight="1">
      <c r="A30" s="410" t="s">
        <v>23</v>
      </c>
      <c r="B30" s="719" t="s">
        <v>234</v>
      </c>
      <c r="C30" s="719"/>
      <c r="D30" s="719"/>
      <c r="E30" s="719"/>
      <c r="F30" s="411"/>
    </row>
    <row r="31" spans="1:6" s="385" customFormat="1" ht="28.2" customHeight="1">
      <c r="A31" s="392" t="s">
        <v>4</v>
      </c>
      <c r="B31" s="412" t="s">
        <v>235</v>
      </c>
      <c r="C31" s="711" t="str">
        <f>C16</f>
        <v>Thị trấn Vương, huyện Tiên Lữ, tỉnh Hưng Yên</v>
      </c>
      <c r="D31" s="711"/>
      <c r="E31" s="711"/>
      <c r="F31" s="385" t="str">
        <f>C31</f>
        <v>Thị trấn Vương, huyện Tiên Lữ, tỉnh Hưng Yên</v>
      </c>
    </row>
    <row r="32" spans="1:6" s="385" customFormat="1" ht="48" hidden="1" customHeight="1">
      <c r="A32" s="392" t="s">
        <v>4</v>
      </c>
      <c r="B32" s="412" t="s">
        <v>491</v>
      </c>
      <c r="C32" s="720" t="s">
        <v>492</v>
      </c>
      <c r="D32" s="721"/>
      <c r="E32" s="722"/>
      <c r="F32" s="385" t="str">
        <f>C32</f>
        <v>Vị trí 1: Đường tỉnh lộ 416 từ Ngã tư Tùng Thiện đến hết địa phận thị xã Sơn Tây</v>
      </c>
    </row>
    <row r="33" spans="1:16" s="385" customFormat="1" ht="31.2">
      <c r="A33" s="392" t="s">
        <v>4</v>
      </c>
      <c r="B33" s="413" t="s">
        <v>237</v>
      </c>
      <c r="C33" s="414" t="s">
        <v>558</v>
      </c>
      <c r="D33" s="414" t="s">
        <v>238</v>
      </c>
      <c r="E33" s="415" t="s">
        <v>239</v>
      </c>
      <c r="F33" s="416" t="str">
        <f>C31</f>
        <v>Thị trấn Vương, huyện Tiên Lữ, tỉnh Hưng Yên</v>
      </c>
    </row>
    <row r="34" spans="1:16" s="420" customFormat="1" ht="62.4" hidden="1">
      <c r="A34" s="417" t="s">
        <v>4</v>
      </c>
      <c r="B34" s="418" t="s">
        <v>240</v>
      </c>
      <c r="C34" s="419" t="s">
        <v>493</v>
      </c>
      <c r="D34" s="419" t="s">
        <v>241</v>
      </c>
      <c r="E34" s="419" t="s">
        <v>493</v>
      </c>
      <c r="F34" s="420" t="str">
        <f>E34</f>
        <v>5m</v>
      </c>
    </row>
    <row r="35" spans="1:16" s="420" customFormat="1" ht="31.8" customHeight="1">
      <c r="A35" s="392" t="s">
        <v>4</v>
      </c>
      <c r="B35" s="371" t="s">
        <v>243</v>
      </c>
      <c r="C35" s="723" t="s">
        <v>559</v>
      </c>
      <c r="D35" s="723"/>
      <c r="E35" s="723"/>
    </row>
    <row r="36" spans="1:16" s="420" customFormat="1" ht="31.8" customHeight="1">
      <c r="A36" s="421" t="s">
        <v>4</v>
      </c>
      <c r="B36" s="371" t="s">
        <v>494</v>
      </c>
      <c r="C36" s="723" t="s">
        <v>560</v>
      </c>
      <c r="D36" s="723"/>
      <c r="E36" s="723"/>
    </row>
    <row r="37" spans="1:16" s="420" customFormat="1" ht="38.4" customHeight="1">
      <c r="A37" s="392" t="s">
        <v>4</v>
      </c>
      <c r="B37" s="422" t="s">
        <v>244</v>
      </c>
      <c r="C37" s="724" t="s">
        <v>561</v>
      </c>
      <c r="D37" s="723"/>
      <c r="E37" s="723"/>
    </row>
    <row r="38" spans="1:16" s="420" customFormat="1">
      <c r="A38" s="392" t="s">
        <v>4</v>
      </c>
      <c r="B38" s="708" t="s">
        <v>245</v>
      </c>
      <c r="C38" s="709"/>
      <c r="D38" s="709"/>
      <c r="E38" s="710"/>
      <c r="F38" s="423"/>
    </row>
    <row r="39" spans="1:16" s="420" customFormat="1" ht="31.2" customHeight="1">
      <c r="A39" s="392" t="s">
        <v>4</v>
      </c>
      <c r="B39" s="708"/>
      <c r="C39" s="709"/>
      <c r="D39" s="709"/>
      <c r="E39" s="710"/>
      <c r="F39" s="424" t="s">
        <v>495</v>
      </c>
    </row>
    <row r="40" spans="1:16" s="385" customFormat="1">
      <c r="A40" s="389" t="s">
        <v>247</v>
      </c>
      <c r="B40" s="703" t="s">
        <v>248</v>
      </c>
      <c r="C40" s="703"/>
      <c r="D40" s="703"/>
      <c r="E40" s="703"/>
    </row>
    <row r="41" spans="1:16" s="385" customFormat="1" ht="31.2">
      <c r="A41" s="392" t="s">
        <v>4</v>
      </c>
      <c r="B41" s="400" t="s">
        <v>249</v>
      </c>
      <c r="C41" s="425">
        <f>C17</f>
        <v>1279</v>
      </c>
      <c r="D41" s="426" t="s">
        <v>250</v>
      </c>
      <c r="E41" s="427" t="s">
        <v>251</v>
      </c>
      <c r="F41" s="428"/>
      <c r="O41" s="382"/>
      <c r="P41" s="382"/>
    </row>
    <row r="42" spans="1:16" s="420" customFormat="1">
      <c r="A42" s="421" t="s">
        <v>4</v>
      </c>
      <c r="B42" s="400" t="s">
        <v>254</v>
      </c>
      <c r="C42" s="429">
        <v>27.19</v>
      </c>
      <c r="D42" s="398" t="s">
        <v>255</v>
      </c>
      <c r="E42" s="429">
        <f>6.63+23.44+12.79+47.97</f>
        <v>90.83</v>
      </c>
      <c r="F42" s="428"/>
    </row>
    <row r="43" spans="1:16" s="385" customFormat="1">
      <c r="A43" s="421" t="s">
        <v>4</v>
      </c>
      <c r="B43" s="402" t="s">
        <v>256</v>
      </c>
      <c r="C43" s="430">
        <f>19.75+14.17+7.44</f>
        <v>41.36</v>
      </c>
      <c r="D43" s="398" t="s">
        <v>496</v>
      </c>
      <c r="E43" s="426">
        <f>18.09+17.29</f>
        <v>35.379999999999995</v>
      </c>
      <c r="O43" s="382"/>
      <c r="P43" s="382"/>
    </row>
    <row r="44" spans="1:16" s="385" customFormat="1" ht="31.2">
      <c r="A44" s="421" t="s">
        <v>4</v>
      </c>
      <c r="B44" s="398" t="s">
        <v>497</v>
      </c>
      <c r="C44" s="704" t="s">
        <v>562</v>
      </c>
      <c r="D44" s="704"/>
      <c r="E44" s="704"/>
      <c r="O44" s="382"/>
      <c r="P44" s="382"/>
    </row>
    <row r="45" spans="1:16" s="385" customFormat="1" ht="22.5" customHeight="1">
      <c r="A45" s="389" t="s">
        <v>259</v>
      </c>
      <c r="B45" s="703" t="s">
        <v>260</v>
      </c>
      <c r="C45" s="703"/>
      <c r="D45" s="703"/>
      <c r="E45" s="703"/>
      <c r="O45" s="382"/>
      <c r="P45" s="382"/>
    </row>
    <row r="46" spans="1:16" s="385" customFormat="1" ht="15" customHeight="1">
      <c r="A46" s="392" t="s">
        <v>4</v>
      </c>
      <c r="B46" s="398" t="s">
        <v>261</v>
      </c>
      <c r="C46" s="711" t="s">
        <v>262</v>
      </c>
      <c r="D46" s="711"/>
      <c r="E46" s="711"/>
      <c r="O46" s="382"/>
      <c r="P46" s="382"/>
    </row>
    <row r="47" spans="1:16" s="385" customFormat="1">
      <c r="A47" s="392" t="s">
        <v>4</v>
      </c>
      <c r="B47" s="398" t="s">
        <v>263</v>
      </c>
      <c r="C47" s="711" t="s">
        <v>264</v>
      </c>
      <c r="D47" s="711"/>
      <c r="E47" s="711"/>
      <c r="O47" s="382"/>
      <c r="P47" s="382"/>
    </row>
    <row r="48" spans="1:16" s="385" customFormat="1">
      <c r="A48" s="392" t="s">
        <v>4</v>
      </c>
      <c r="B48" s="398" t="s">
        <v>265</v>
      </c>
      <c r="C48" s="396" t="s">
        <v>266</v>
      </c>
      <c r="D48" s="398" t="s">
        <v>267</v>
      </c>
      <c r="E48" s="396" t="s">
        <v>268</v>
      </c>
      <c r="O48" s="382"/>
      <c r="P48" s="382"/>
    </row>
    <row r="49" spans="1:19" s="385" customFormat="1" ht="31.2" customHeight="1">
      <c r="A49" s="421" t="s">
        <v>4</v>
      </c>
      <c r="B49" s="398" t="s">
        <v>269</v>
      </c>
      <c r="C49" s="396" t="s">
        <v>520</v>
      </c>
      <c r="D49" s="398" t="s">
        <v>270</v>
      </c>
      <c r="E49" s="396" t="s">
        <v>498</v>
      </c>
      <c r="O49" s="382"/>
      <c r="P49" s="382"/>
    </row>
    <row r="50" spans="1:19" s="385" customFormat="1" hidden="1">
      <c r="A50" s="421" t="s">
        <v>4</v>
      </c>
      <c r="B50" s="398" t="s">
        <v>499</v>
      </c>
      <c r="C50" s="700" t="str">
        <f>'[153]TSSS '!C39</f>
        <v>Tài sản không bị lỗi phong thủy</v>
      </c>
      <c r="D50" s="701"/>
      <c r="E50" s="702"/>
      <c r="O50" s="382"/>
      <c r="P50" s="382"/>
    </row>
    <row r="51" spans="1:19" s="385" customFormat="1" hidden="1">
      <c r="A51" s="421" t="s">
        <v>4</v>
      </c>
      <c r="B51" s="398" t="s">
        <v>500</v>
      </c>
      <c r="C51" s="700" t="str">
        <f>'[153]TSSS '!C40</f>
        <v>Nhìn hướng khu dân cư</v>
      </c>
      <c r="D51" s="701"/>
      <c r="E51" s="702"/>
      <c r="O51" s="382"/>
      <c r="P51" s="382"/>
    </row>
    <row r="52" spans="1:19" s="385" customFormat="1" ht="18" customHeight="1">
      <c r="A52" s="389" t="s">
        <v>274</v>
      </c>
      <c r="B52" s="703" t="s">
        <v>275</v>
      </c>
      <c r="C52" s="703"/>
      <c r="D52" s="703"/>
      <c r="E52" s="703"/>
      <c r="O52" s="382"/>
      <c r="P52" s="382"/>
    </row>
    <row r="53" spans="1:19" s="385" customFormat="1" ht="85.8" customHeight="1">
      <c r="A53" s="421" t="s">
        <v>4</v>
      </c>
      <c r="B53" s="704" t="s">
        <v>564</v>
      </c>
      <c r="C53" s="705"/>
      <c r="D53" s="705"/>
      <c r="E53" s="705"/>
      <c r="O53" s="382"/>
      <c r="P53" s="382"/>
    </row>
    <row r="54" spans="1:19">
      <c r="C54" s="382"/>
      <c r="D54" s="382"/>
      <c r="E54" s="382"/>
      <c r="F54" s="381"/>
      <c r="G54" s="382"/>
      <c r="H54" s="383"/>
      <c r="I54" s="383"/>
      <c r="J54" s="383"/>
      <c r="O54" s="385"/>
      <c r="P54" s="385"/>
      <c r="Q54" s="385"/>
      <c r="R54" s="385"/>
      <c r="S54" s="385"/>
    </row>
    <row r="55" spans="1:19" s="420" customFormat="1" hidden="1">
      <c r="A55" s="381"/>
      <c r="B55" s="382"/>
      <c r="C55" s="383"/>
      <c r="D55" s="706" t="str">
        <f>[152]KHTĐG!D37</f>
        <v>Hà Nội, ngày  tháng  năm 20</v>
      </c>
      <c r="E55" s="706"/>
      <c r="F55" s="431"/>
      <c r="G55" s="431"/>
      <c r="H55" s="431"/>
      <c r="I55" s="431"/>
      <c r="J55" s="431"/>
      <c r="K55" s="431"/>
      <c r="L55" s="431"/>
      <c r="M55" s="431"/>
      <c r="N55" s="431"/>
    </row>
    <row r="56" spans="1:19" hidden="1">
      <c r="A56" s="386"/>
      <c r="B56" s="707" t="s">
        <v>501</v>
      </c>
      <c r="C56" s="707"/>
      <c r="D56" s="707" t="s">
        <v>502</v>
      </c>
      <c r="E56" s="707"/>
    </row>
    <row r="57" spans="1:19" hidden="1">
      <c r="F57" s="432">
        <f>9%*65%</f>
        <v>5.8499999999999996E-2</v>
      </c>
    </row>
    <row r="58" spans="1:19" hidden="1"/>
    <row r="59" spans="1:19" hidden="1"/>
    <row r="60" spans="1:19" s="386" customFormat="1" hidden="1">
      <c r="A60" s="381"/>
      <c r="B60" s="382"/>
      <c r="C60" s="383"/>
      <c r="D60" s="383"/>
      <c r="E60" s="383"/>
      <c r="F60" s="433"/>
      <c r="G60" s="433"/>
      <c r="H60" s="433"/>
      <c r="I60" s="433"/>
      <c r="J60" s="433"/>
      <c r="K60" s="433"/>
      <c r="L60" s="433"/>
      <c r="M60" s="433"/>
      <c r="N60" s="433"/>
    </row>
    <row r="61" spans="1:19" hidden="1">
      <c r="A61" s="386"/>
      <c r="B61" s="696" t="s">
        <v>503</v>
      </c>
      <c r="C61" s="696"/>
      <c r="D61" s="696" t="s">
        <v>504</v>
      </c>
      <c r="E61" s="696"/>
    </row>
    <row r="70" spans="5:5">
      <c r="E70" s="383">
        <f>1-(2024-2016)/35</f>
        <v>0.77142857142857146</v>
      </c>
    </row>
  </sheetData>
  <mergeCells count="40">
    <mergeCell ref="B12:E12"/>
    <mergeCell ref="G1:G6"/>
    <mergeCell ref="A4:E4"/>
    <mergeCell ref="A7:E7"/>
    <mergeCell ref="A8:E8"/>
    <mergeCell ref="A11:E11"/>
    <mergeCell ref="B29:E29"/>
    <mergeCell ref="B13:E13"/>
    <mergeCell ref="B14:E14"/>
    <mergeCell ref="C16:E16"/>
    <mergeCell ref="C18:E18"/>
    <mergeCell ref="C19:E19"/>
    <mergeCell ref="C20:E20"/>
    <mergeCell ref="C21:E21"/>
    <mergeCell ref="C22:E22"/>
    <mergeCell ref="B23:E23"/>
    <mergeCell ref="C24:E24"/>
    <mergeCell ref="C26:E26"/>
    <mergeCell ref="C46:E46"/>
    <mergeCell ref="B30:E30"/>
    <mergeCell ref="C31:E31"/>
    <mergeCell ref="C32:E32"/>
    <mergeCell ref="C35:E35"/>
    <mergeCell ref="C36:E36"/>
    <mergeCell ref="C37:E37"/>
    <mergeCell ref="B38:E38"/>
    <mergeCell ref="B39:E39"/>
    <mergeCell ref="B40:E40"/>
    <mergeCell ref="C44:E44"/>
    <mergeCell ref="B45:E45"/>
    <mergeCell ref="B56:C56"/>
    <mergeCell ref="D56:E56"/>
    <mergeCell ref="B61:C61"/>
    <mergeCell ref="D61:E61"/>
    <mergeCell ref="C47:E47"/>
    <mergeCell ref="C50:E50"/>
    <mergeCell ref="C51:E51"/>
    <mergeCell ref="B52:E52"/>
    <mergeCell ref="B53:E53"/>
    <mergeCell ref="D55:E55"/>
  </mergeCells>
  <hyperlinks>
    <hyperlink ref="F39" r:id="rId1" xr:uid="{961381FA-DEF4-4AC6-B50B-77C9A8EF6D5B}"/>
  </hyperlinks>
  <pageMargins left="0.7" right="0.7" top="0.75" bottom="0.75" header="0.3" footer="0.3"/>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A97D6-9BEF-49E3-9D31-1750E899833D}">
  <dimension ref="A1:S70"/>
  <sheetViews>
    <sheetView topLeftCell="A22" zoomScaleNormal="100" workbookViewId="0">
      <selection activeCell="A12" sqref="A12:E53"/>
    </sheetView>
  </sheetViews>
  <sheetFormatPr defaultColWidth="8" defaultRowHeight="15.6"/>
  <cols>
    <col min="1" max="1" width="5.44140625" style="381" customWidth="1"/>
    <col min="2" max="2" width="19.44140625" style="382" customWidth="1"/>
    <col min="3" max="3" width="19.21875" style="383" customWidth="1"/>
    <col min="4" max="4" width="20.44140625" style="383" customWidth="1"/>
    <col min="5" max="5" width="20.21875" style="383" customWidth="1"/>
    <col min="6" max="6" width="60.5546875" style="385" customWidth="1"/>
    <col min="7" max="7" width="15.21875" style="385" customWidth="1"/>
    <col min="8" max="11" width="8" style="385"/>
    <col min="12" max="12" width="11.5546875" style="385" bestFit="1" customWidth="1"/>
    <col min="13" max="14" width="8" style="385"/>
    <col min="15" max="16384" width="8" style="382"/>
  </cols>
  <sheetData>
    <row r="1" spans="1:10" s="385" customFormat="1">
      <c r="A1" s="381"/>
      <c r="B1" s="382"/>
      <c r="C1" s="383"/>
      <c r="D1" s="383"/>
      <c r="E1" s="383"/>
      <c r="F1" s="384" t="s">
        <v>565</v>
      </c>
      <c r="G1" s="728" t="s">
        <v>475</v>
      </c>
    </row>
    <row r="2" spans="1:10" s="385" customFormat="1">
      <c r="A2" s="381"/>
      <c r="B2" s="382"/>
      <c r="C2" s="383"/>
      <c r="D2" s="383"/>
      <c r="E2" s="383"/>
      <c r="F2" s="384" t="s">
        <v>566</v>
      </c>
      <c r="G2" s="728"/>
    </row>
    <row r="3" spans="1:10" s="385" customFormat="1">
      <c r="A3" s="381"/>
      <c r="B3" s="382"/>
      <c r="C3" s="383"/>
      <c r="D3" s="383"/>
      <c r="E3" s="383"/>
      <c r="F3" s="385" t="s">
        <v>507</v>
      </c>
      <c r="G3" s="728"/>
    </row>
    <row r="4" spans="1:10" s="385" customFormat="1" ht="24" customHeight="1">
      <c r="A4" s="707"/>
      <c r="B4" s="707"/>
      <c r="C4" s="707"/>
      <c r="D4" s="707"/>
      <c r="E4" s="707"/>
      <c r="F4" s="387" t="s">
        <v>508</v>
      </c>
      <c r="G4" s="728"/>
    </row>
    <row r="5" spans="1:10" s="385" customFormat="1" ht="24" customHeight="1">
      <c r="A5" s="386"/>
      <c r="B5" s="386"/>
      <c r="C5" s="386"/>
      <c r="D5" s="386"/>
      <c r="E5" s="386"/>
      <c r="F5" s="385" t="s">
        <v>567</v>
      </c>
      <c r="G5" s="728"/>
    </row>
    <row r="6" spans="1:10" s="385" customFormat="1" ht="24" customHeight="1">
      <c r="A6" s="386"/>
      <c r="B6" s="386"/>
      <c r="C6" s="386"/>
      <c r="D6" s="386"/>
      <c r="E6" s="386"/>
      <c r="F6" s="385" t="s">
        <v>655</v>
      </c>
      <c r="G6" s="728"/>
    </row>
    <row r="7" spans="1:10" s="385" customFormat="1" ht="24" customHeight="1">
      <c r="A7" s="707" t="s">
        <v>205</v>
      </c>
      <c r="B7" s="707"/>
      <c r="C7" s="707"/>
      <c r="D7" s="707"/>
      <c r="E7" s="707"/>
    </row>
    <row r="8" spans="1:10" s="385" customFormat="1" ht="24" customHeight="1">
      <c r="A8" s="707" t="str">
        <f>"Thời điểm khảo sát: Ngày "&amp;[152]TTCB!E1&amp;" tháng "&amp;[152]TTCB!F1&amp;" năm 20"&amp;[152]TTCB!G1</f>
        <v>Thời điểm khảo sát: Ngày  tháng  năm 20</v>
      </c>
      <c r="B8" s="707"/>
      <c r="C8" s="707"/>
      <c r="D8" s="707"/>
      <c r="E8" s="707"/>
    </row>
    <row r="9" spans="1:10" s="385" customFormat="1" ht="24" customHeight="1">
      <c r="A9" s="386"/>
      <c r="B9" s="386"/>
      <c r="C9" s="386"/>
      <c r="D9" s="386"/>
      <c r="E9" s="386"/>
    </row>
    <row r="10" spans="1:10" s="385" customFormat="1" ht="24" hidden="1" customHeight="1">
      <c r="A10" s="386"/>
      <c r="B10" s="386"/>
      <c r="C10" s="386"/>
      <c r="D10" s="386"/>
      <c r="E10" s="386"/>
    </row>
    <row r="11" spans="1:10" s="388" customFormat="1" hidden="1">
      <c r="A11" s="729" t="s">
        <v>206</v>
      </c>
      <c r="B11" s="729"/>
      <c r="C11" s="729"/>
      <c r="D11" s="729"/>
      <c r="E11" s="729"/>
    </row>
    <row r="12" spans="1:10" s="388" customFormat="1" ht="98.4" customHeight="1">
      <c r="A12" s="389" t="s">
        <v>207</v>
      </c>
      <c r="B12" s="703" t="str">
        <f>"Giá trị lợi thế quyền thuê đất trả tiền hàng năm tại thửa đất số: "&amp;C15&amp;", tờ bản đồ số: "&amp;E15&amp;" có địa chỉ: "&amp;F16&amp;", theo "&amp;F6&amp;" số: "&amp;F1&amp;", số vào sổ cấp GCN: "&amp;F2&amp;" do "&amp;F3&amp;" cấp ngày "&amp;F4&amp;". Chủ sử dụng đất là "&amp;F5</f>
        <v>Giá trị lợi thế quyền thuê đất trả tiền hàng năm tại thửa đất số: 30, tờ bản đồ số: 9 có địa chỉ: Phường Minh Khai, thị xã Hưng Yên, tỉnh Hưng Yên (nay là thành phố Hưng Yên, tỉnh Hưng Yên), theo Giấy chứng nhận Giá trị lợi thế quyền thuê đất trả tiền hàng năm số: AI 086828, số vào sổ cấp GCN: T00931 QSDĐ/QĐ-2352/T-2007 do UBND tỉnh Hưng Yên cấp ngày 17/01/2008. Chủ sử dụng đất là Công ty Cổ phần Lương thực Hưng Yên (cập nhật ngày 22/5/2014)</v>
      </c>
      <c r="C12" s="703"/>
      <c r="D12" s="703"/>
      <c r="E12" s="703"/>
      <c r="F12" s="390" t="str">
        <f>B12</f>
        <v>Giá trị lợi thế quyền thuê đất trả tiền hàng năm tại thửa đất số: 30, tờ bản đồ số: 9 có địa chỉ: Phường Minh Khai, thị xã Hưng Yên, tỉnh Hưng Yên (nay là thành phố Hưng Yên, tỉnh Hưng Yên), theo Giấy chứng nhận Giá trị lợi thế quyền thuê đất trả tiền hàng năm số: AI 086828, số vào sổ cấp GCN: T00931 QSDĐ/QĐ-2352/T-2007 do UBND tỉnh Hưng Yên cấp ngày 17/01/2008. Chủ sử dụng đất là Công ty Cổ phần Lương thực Hưng Yên (cập nhật ngày 22/5/2014)</v>
      </c>
      <c r="J12" s="391"/>
    </row>
    <row r="13" spans="1:10" s="385" customFormat="1" ht="15.75" customHeight="1">
      <c r="A13" s="389" t="s">
        <v>21</v>
      </c>
      <c r="B13" s="703" t="s">
        <v>208</v>
      </c>
      <c r="C13" s="703"/>
      <c r="D13" s="703"/>
      <c r="E13" s="703"/>
    </row>
    <row r="14" spans="1:10" s="385" customFormat="1" ht="15.75" customHeight="1">
      <c r="A14" s="389" t="s">
        <v>94</v>
      </c>
      <c r="B14" s="703" t="s">
        <v>209</v>
      </c>
      <c r="C14" s="703"/>
      <c r="D14" s="703"/>
      <c r="E14" s="703"/>
    </row>
    <row r="15" spans="1:10" s="385" customFormat="1">
      <c r="A15" s="392" t="s">
        <v>4</v>
      </c>
      <c r="B15" s="393" t="s">
        <v>211</v>
      </c>
      <c r="C15" s="394">
        <v>30</v>
      </c>
      <c r="D15" s="395" t="s">
        <v>212</v>
      </c>
      <c r="E15" s="394">
        <v>9</v>
      </c>
    </row>
    <row r="16" spans="1:10" s="385" customFormat="1" ht="35.4" customHeight="1">
      <c r="A16" s="392" t="s">
        <v>4</v>
      </c>
      <c r="B16" s="393" t="s">
        <v>213</v>
      </c>
      <c r="C16" s="711" t="s">
        <v>568</v>
      </c>
      <c r="D16" s="711"/>
      <c r="E16" s="711"/>
      <c r="F16" s="397" t="str">
        <f>C16</f>
        <v>Phường Minh Khai, thị xã Hưng Yên, tỉnh Hưng Yên (nay là thành phố Hưng Yên, tỉnh Hưng Yên)</v>
      </c>
    </row>
    <row r="17" spans="1:6" s="385" customFormat="1" ht="62.4">
      <c r="A17" s="392" t="s">
        <v>4</v>
      </c>
      <c r="B17" s="398" t="s">
        <v>214</v>
      </c>
      <c r="C17" s="399">
        <v>1190</v>
      </c>
      <c r="D17" s="400" t="s">
        <v>217</v>
      </c>
      <c r="E17" s="401" t="s">
        <v>511</v>
      </c>
    </row>
    <row r="18" spans="1:6" s="385" customFormat="1" ht="33" hidden="1" customHeight="1">
      <c r="A18" s="392" t="s">
        <v>4</v>
      </c>
      <c r="B18" s="398" t="s">
        <v>477</v>
      </c>
      <c r="C18" s="730" t="s">
        <v>478</v>
      </c>
      <c r="D18" s="730"/>
      <c r="E18" s="730"/>
    </row>
    <row r="19" spans="1:6" s="385" customFormat="1">
      <c r="A19" s="392" t="s">
        <v>4</v>
      </c>
      <c r="B19" s="402" t="s">
        <v>218</v>
      </c>
      <c r="C19" s="697" t="s">
        <v>512</v>
      </c>
      <c r="D19" s="698"/>
      <c r="E19" s="699"/>
      <c r="F19" s="404"/>
    </row>
    <row r="20" spans="1:6" s="385" customFormat="1" ht="34.799999999999997" customHeight="1">
      <c r="A20" s="392" t="s">
        <v>4</v>
      </c>
      <c r="B20" s="398" t="s">
        <v>479</v>
      </c>
      <c r="C20" s="712" t="s">
        <v>513</v>
      </c>
      <c r="D20" s="712"/>
      <c r="E20" s="712"/>
      <c r="F20" s="404"/>
    </row>
    <row r="21" spans="1:6" s="385" customFormat="1" ht="85.8" hidden="1" customHeight="1">
      <c r="A21" s="392" t="s">
        <v>4</v>
      </c>
      <c r="B21" s="398" t="s">
        <v>480</v>
      </c>
      <c r="C21" s="725" t="s">
        <v>481</v>
      </c>
      <c r="D21" s="726"/>
      <c r="E21" s="727"/>
      <c r="F21" s="404"/>
    </row>
    <row r="22" spans="1:6" s="385" customFormat="1" ht="34.799999999999997" customHeight="1">
      <c r="A22" s="392" t="s">
        <v>4</v>
      </c>
      <c r="B22" s="396" t="s">
        <v>220</v>
      </c>
      <c r="C22" s="712" t="s">
        <v>482</v>
      </c>
      <c r="D22" s="712"/>
      <c r="E22" s="712"/>
      <c r="F22" s="404"/>
    </row>
    <row r="23" spans="1:6" s="385" customFormat="1" ht="18.600000000000001" hidden="1" customHeight="1">
      <c r="A23" s="405" t="s">
        <v>95</v>
      </c>
      <c r="B23" s="713" t="s">
        <v>483</v>
      </c>
      <c r="C23" s="714"/>
      <c r="D23" s="714"/>
      <c r="E23" s="715"/>
      <c r="F23" s="404"/>
    </row>
    <row r="24" spans="1:6" s="385" customFormat="1" ht="34.950000000000003" hidden="1" customHeight="1">
      <c r="A24" s="406" t="s">
        <v>4</v>
      </c>
      <c r="B24" s="403" t="s">
        <v>213</v>
      </c>
      <c r="C24" s="716" t="str">
        <f>C16</f>
        <v>Phường Minh Khai, thị xã Hưng Yên, tỉnh Hưng Yên (nay là thành phố Hưng Yên, tỉnh Hưng Yên)</v>
      </c>
      <c r="D24" s="717"/>
      <c r="E24" s="718"/>
      <c r="F24" s="404"/>
    </row>
    <row r="25" spans="1:6" s="385" customFormat="1" ht="23.55" hidden="1" customHeight="1">
      <c r="A25" s="406" t="s">
        <v>4</v>
      </c>
      <c r="B25" s="403" t="s">
        <v>226</v>
      </c>
      <c r="C25" s="407">
        <v>6</v>
      </c>
      <c r="D25" s="408" t="s">
        <v>484</v>
      </c>
      <c r="E25" s="409">
        <v>286.2</v>
      </c>
      <c r="F25" s="404"/>
    </row>
    <row r="26" spans="1:6" s="385" customFormat="1" ht="22.95" hidden="1" customHeight="1">
      <c r="A26" s="406" t="s">
        <v>4</v>
      </c>
      <c r="B26" s="403" t="s">
        <v>229</v>
      </c>
      <c r="C26" s="716" t="s">
        <v>485</v>
      </c>
      <c r="D26" s="717"/>
      <c r="E26" s="718"/>
      <c r="F26" s="404"/>
    </row>
    <row r="27" spans="1:6" s="385" customFormat="1" ht="21" hidden="1" customHeight="1">
      <c r="A27" s="406" t="s">
        <v>4</v>
      </c>
      <c r="B27" s="403" t="s">
        <v>486</v>
      </c>
      <c r="C27" s="407" t="s">
        <v>487</v>
      </c>
      <c r="D27" s="408" t="s">
        <v>228</v>
      </c>
      <c r="E27" s="409" t="s">
        <v>322</v>
      </c>
      <c r="F27" s="404"/>
    </row>
    <row r="28" spans="1:6" s="385" customFormat="1" ht="28.95" hidden="1" customHeight="1">
      <c r="A28" s="406" t="s">
        <v>4</v>
      </c>
      <c r="B28" s="403" t="s">
        <v>488</v>
      </c>
      <c r="C28" s="407">
        <v>2010</v>
      </c>
      <c r="D28" s="408" t="s">
        <v>489</v>
      </c>
      <c r="E28" s="409" t="s">
        <v>490</v>
      </c>
      <c r="F28" s="404"/>
    </row>
    <row r="29" spans="1:6" s="385" customFormat="1">
      <c r="A29" s="389" t="s">
        <v>22</v>
      </c>
      <c r="B29" s="703" t="s">
        <v>233</v>
      </c>
      <c r="C29" s="703"/>
      <c r="D29" s="703"/>
      <c r="E29" s="703"/>
    </row>
    <row r="30" spans="1:6" s="385" customFormat="1" ht="15" customHeight="1">
      <c r="A30" s="410" t="s">
        <v>23</v>
      </c>
      <c r="B30" s="719" t="s">
        <v>234</v>
      </c>
      <c r="C30" s="719"/>
      <c r="D30" s="719"/>
      <c r="E30" s="719"/>
      <c r="F30" s="411"/>
    </row>
    <row r="31" spans="1:6" s="385" customFormat="1" ht="32.4" customHeight="1">
      <c r="A31" s="392" t="s">
        <v>4</v>
      </c>
      <c r="B31" s="412" t="s">
        <v>235</v>
      </c>
      <c r="C31" s="711" t="str">
        <f>C16</f>
        <v>Phường Minh Khai, thị xã Hưng Yên, tỉnh Hưng Yên (nay là thành phố Hưng Yên, tỉnh Hưng Yên)</v>
      </c>
      <c r="D31" s="711"/>
      <c r="E31" s="711"/>
      <c r="F31" s="385" t="str">
        <f>C31</f>
        <v>Phường Minh Khai, thị xã Hưng Yên, tỉnh Hưng Yên (nay là thành phố Hưng Yên, tỉnh Hưng Yên)</v>
      </c>
    </row>
    <row r="32" spans="1:6" s="385" customFormat="1" ht="48" hidden="1" customHeight="1">
      <c r="A32" s="392" t="s">
        <v>4</v>
      </c>
      <c r="B32" s="412" t="s">
        <v>491</v>
      </c>
      <c r="C32" s="720" t="s">
        <v>492</v>
      </c>
      <c r="D32" s="721"/>
      <c r="E32" s="722"/>
      <c r="F32" s="385" t="str">
        <f>C32</f>
        <v>Vị trí 1: Đường tỉnh lộ 416 từ Ngã tư Tùng Thiện đến hết địa phận thị xã Sơn Tây</v>
      </c>
    </row>
    <row r="33" spans="1:16" s="385" customFormat="1" ht="31.2">
      <c r="A33" s="392" t="s">
        <v>4</v>
      </c>
      <c r="B33" s="413" t="s">
        <v>237</v>
      </c>
      <c r="C33" s="414" t="s">
        <v>577</v>
      </c>
      <c r="D33" s="414" t="s">
        <v>238</v>
      </c>
      <c r="E33" s="415" t="s">
        <v>316</v>
      </c>
      <c r="F33" s="416" t="str">
        <f>C31</f>
        <v>Phường Minh Khai, thị xã Hưng Yên, tỉnh Hưng Yên (nay là thành phố Hưng Yên, tỉnh Hưng Yên)</v>
      </c>
    </row>
    <row r="34" spans="1:16" s="420" customFormat="1" ht="62.4" hidden="1">
      <c r="A34" s="417" t="s">
        <v>4</v>
      </c>
      <c r="B34" s="418" t="s">
        <v>240</v>
      </c>
      <c r="C34" s="419" t="s">
        <v>493</v>
      </c>
      <c r="D34" s="419" t="s">
        <v>241</v>
      </c>
      <c r="E34" s="419" t="s">
        <v>493</v>
      </c>
      <c r="F34" s="420" t="str">
        <f>E34</f>
        <v>5m</v>
      </c>
    </row>
    <row r="35" spans="1:16" s="420" customFormat="1" ht="31.8" customHeight="1">
      <c r="A35" s="392" t="s">
        <v>4</v>
      </c>
      <c r="B35" s="371" t="s">
        <v>243</v>
      </c>
      <c r="C35" s="723" t="s">
        <v>578</v>
      </c>
      <c r="D35" s="723"/>
      <c r="E35" s="723"/>
    </row>
    <row r="36" spans="1:16" s="420" customFormat="1" ht="31.8" customHeight="1">
      <c r="A36" s="421" t="s">
        <v>4</v>
      </c>
      <c r="B36" s="371" t="s">
        <v>494</v>
      </c>
      <c r="C36" s="723" t="s">
        <v>570</v>
      </c>
      <c r="D36" s="723"/>
      <c r="E36" s="723"/>
    </row>
    <row r="37" spans="1:16" s="420" customFormat="1" ht="49.8" customHeight="1">
      <c r="A37" s="392" t="s">
        <v>4</v>
      </c>
      <c r="B37" s="422" t="s">
        <v>244</v>
      </c>
      <c r="C37" s="724" t="s">
        <v>579</v>
      </c>
      <c r="D37" s="723"/>
      <c r="E37" s="723"/>
    </row>
    <row r="38" spans="1:16" s="420" customFormat="1">
      <c r="A38" s="392" t="s">
        <v>4</v>
      </c>
      <c r="B38" s="708" t="s">
        <v>245</v>
      </c>
      <c r="C38" s="709"/>
      <c r="D38" s="709"/>
      <c r="E38" s="710"/>
      <c r="F38" s="423"/>
    </row>
    <row r="39" spans="1:16" s="420" customFormat="1" ht="31.2" customHeight="1">
      <c r="A39" s="392" t="s">
        <v>4</v>
      </c>
      <c r="B39" s="708"/>
      <c r="C39" s="709"/>
      <c r="D39" s="709"/>
      <c r="E39" s="710"/>
      <c r="F39" s="424" t="s">
        <v>495</v>
      </c>
    </row>
    <row r="40" spans="1:16" s="385" customFormat="1">
      <c r="A40" s="389" t="s">
        <v>247</v>
      </c>
      <c r="B40" s="703" t="s">
        <v>248</v>
      </c>
      <c r="C40" s="703"/>
      <c r="D40" s="703"/>
      <c r="E40" s="703"/>
    </row>
    <row r="41" spans="1:16" s="385" customFormat="1" ht="31.2">
      <c r="A41" s="392" t="s">
        <v>4</v>
      </c>
      <c r="B41" s="400" t="s">
        <v>249</v>
      </c>
      <c r="C41" s="425">
        <f>C17</f>
        <v>1190</v>
      </c>
      <c r="D41" s="426" t="s">
        <v>250</v>
      </c>
      <c r="E41" s="427" t="s">
        <v>251</v>
      </c>
      <c r="F41" s="428"/>
      <c r="O41" s="382"/>
      <c r="P41" s="382"/>
    </row>
    <row r="42" spans="1:16" s="420" customFormat="1">
      <c r="A42" s="421" t="s">
        <v>4</v>
      </c>
      <c r="B42" s="400" t="s">
        <v>254</v>
      </c>
      <c r="C42" s="429">
        <v>23.6</v>
      </c>
      <c r="D42" s="398" t="s">
        <v>255</v>
      </c>
      <c r="E42" s="429">
        <v>43.6</v>
      </c>
      <c r="F42" s="428"/>
    </row>
    <row r="43" spans="1:16" s="385" customFormat="1">
      <c r="A43" s="421" t="s">
        <v>4</v>
      </c>
      <c r="B43" s="402" t="s">
        <v>256</v>
      </c>
      <c r="C43" s="430">
        <v>28.6</v>
      </c>
      <c r="D43" s="398" t="s">
        <v>496</v>
      </c>
      <c r="E43" s="426" t="s">
        <v>572</v>
      </c>
      <c r="O43" s="382"/>
      <c r="P43" s="382"/>
    </row>
    <row r="44" spans="1:16" s="385" customFormat="1" ht="31.2">
      <c r="A44" s="421" t="s">
        <v>4</v>
      </c>
      <c r="B44" s="398" t="s">
        <v>497</v>
      </c>
      <c r="C44" s="704" t="s">
        <v>573</v>
      </c>
      <c r="D44" s="704"/>
      <c r="E44" s="704"/>
      <c r="O44" s="382"/>
      <c r="P44" s="382"/>
    </row>
    <row r="45" spans="1:16" s="385" customFormat="1" ht="22.5" customHeight="1">
      <c r="A45" s="389" t="s">
        <v>259</v>
      </c>
      <c r="B45" s="703" t="s">
        <v>260</v>
      </c>
      <c r="C45" s="703"/>
      <c r="D45" s="703"/>
      <c r="E45" s="703"/>
      <c r="O45" s="382"/>
      <c r="P45" s="382"/>
    </row>
    <row r="46" spans="1:16" s="385" customFormat="1" ht="15" customHeight="1">
      <c r="A46" s="392" t="s">
        <v>4</v>
      </c>
      <c r="B46" s="398" t="s">
        <v>261</v>
      </c>
      <c r="C46" s="711" t="s">
        <v>262</v>
      </c>
      <c r="D46" s="711"/>
      <c r="E46" s="711"/>
      <c r="O46" s="382"/>
      <c r="P46" s="382"/>
    </row>
    <row r="47" spans="1:16" s="385" customFormat="1">
      <c r="A47" s="392" t="s">
        <v>4</v>
      </c>
      <c r="B47" s="398" t="s">
        <v>263</v>
      </c>
      <c r="C47" s="711" t="s">
        <v>264</v>
      </c>
      <c r="D47" s="711"/>
      <c r="E47" s="711"/>
      <c r="O47" s="382"/>
      <c r="P47" s="382"/>
    </row>
    <row r="48" spans="1:16" s="385" customFormat="1">
      <c r="A48" s="392" t="s">
        <v>4</v>
      </c>
      <c r="B48" s="398" t="s">
        <v>265</v>
      </c>
      <c r="C48" s="396" t="s">
        <v>266</v>
      </c>
      <c r="D48" s="398" t="s">
        <v>267</v>
      </c>
      <c r="E48" s="396" t="s">
        <v>268</v>
      </c>
      <c r="O48" s="382"/>
      <c r="P48" s="382"/>
    </row>
    <row r="49" spans="1:19" s="385" customFormat="1" ht="31.2" customHeight="1">
      <c r="A49" s="421" t="s">
        <v>4</v>
      </c>
      <c r="B49" s="398" t="s">
        <v>269</v>
      </c>
      <c r="C49" s="396" t="s">
        <v>520</v>
      </c>
      <c r="D49" s="398" t="s">
        <v>270</v>
      </c>
      <c r="E49" s="396" t="s">
        <v>498</v>
      </c>
      <c r="O49" s="382"/>
      <c r="P49" s="382"/>
    </row>
    <row r="50" spans="1:19" s="385" customFormat="1" hidden="1">
      <c r="A50" s="421" t="s">
        <v>4</v>
      </c>
      <c r="B50" s="398" t="s">
        <v>499</v>
      </c>
      <c r="C50" s="700" t="str">
        <f>'[153]TSSS '!C39</f>
        <v>Tài sản không bị lỗi phong thủy</v>
      </c>
      <c r="D50" s="701"/>
      <c r="E50" s="702"/>
      <c r="O50" s="382"/>
      <c r="P50" s="382"/>
    </row>
    <row r="51" spans="1:19" s="385" customFormat="1" hidden="1">
      <c r="A51" s="421" t="s">
        <v>4</v>
      </c>
      <c r="B51" s="398" t="s">
        <v>500</v>
      </c>
      <c r="C51" s="700" t="str">
        <f>'[153]TSSS '!C40</f>
        <v>Nhìn hướng khu dân cư</v>
      </c>
      <c r="D51" s="701"/>
      <c r="E51" s="702"/>
      <c r="O51" s="382"/>
      <c r="P51" s="382"/>
    </row>
    <row r="52" spans="1:19" s="385" customFormat="1" ht="18" customHeight="1">
      <c r="A52" s="389" t="s">
        <v>274</v>
      </c>
      <c r="B52" s="703" t="s">
        <v>275</v>
      </c>
      <c r="C52" s="703"/>
      <c r="D52" s="703"/>
      <c r="E52" s="703"/>
      <c r="O52" s="382"/>
      <c r="P52" s="382"/>
    </row>
    <row r="53" spans="1:19" s="385" customFormat="1" ht="129" customHeight="1">
      <c r="A53" s="421" t="s">
        <v>4</v>
      </c>
      <c r="B53" s="704" t="s">
        <v>574</v>
      </c>
      <c r="C53" s="705"/>
      <c r="D53" s="705"/>
      <c r="E53" s="705"/>
      <c r="O53" s="382"/>
      <c r="P53" s="382"/>
    </row>
    <row r="54" spans="1:19">
      <c r="C54" s="382"/>
      <c r="D54" s="382"/>
      <c r="E54" s="382"/>
      <c r="F54" s="381"/>
      <c r="G54" s="382"/>
      <c r="H54" s="383"/>
      <c r="I54" s="383"/>
      <c r="J54" s="383"/>
      <c r="O54" s="385"/>
      <c r="P54" s="385"/>
      <c r="Q54" s="385"/>
      <c r="R54" s="385"/>
      <c r="S54" s="385"/>
    </row>
    <row r="55" spans="1:19" s="420" customFormat="1" hidden="1">
      <c r="A55" s="381"/>
      <c r="B55" s="382"/>
      <c r="C55" s="383"/>
      <c r="D55" s="706" t="str">
        <f>[152]KHTĐG!D37</f>
        <v>Hà Nội, ngày  tháng  năm 20</v>
      </c>
      <c r="E55" s="706"/>
      <c r="F55" s="431"/>
      <c r="G55" s="431"/>
      <c r="H55" s="431"/>
      <c r="I55" s="431"/>
      <c r="J55" s="431"/>
      <c r="K55" s="431"/>
      <c r="L55" s="431"/>
      <c r="M55" s="431"/>
      <c r="N55" s="431"/>
    </row>
    <row r="56" spans="1:19" hidden="1">
      <c r="A56" s="386"/>
      <c r="B56" s="707" t="s">
        <v>501</v>
      </c>
      <c r="C56" s="707"/>
      <c r="D56" s="707" t="s">
        <v>502</v>
      </c>
      <c r="E56" s="707"/>
    </row>
    <row r="57" spans="1:19" hidden="1">
      <c r="F57" s="432">
        <f>9%*65%</f>
        <v>5.8499999999999996E-2</v>
      </c>
    </row>
    <row r="58" spans="1:19" hidden="1"/>
    <row r="59" spans="1:19" hidden="1"/>
    <row r="60" spans="1:19" s="386" customFormat="1" hidden="1">
      <c r="A60" s="381"/>
      <c r="B60" s="382"/>
      <c r="C60" s="383"/>
      <c r="D60" s="383"/>
      <c r="E60" s="383"/>
      <c r="F60" s="433"/>
      <c r="G60" s="433"/>
      <c r="H60" s="433"/>
      <c r="I60" s="433"/>
      <c r="J60" s="433"/>
      <c r="K60" s="433"/>
      <c r="L60" s="433"/>
      <c r="M60" s="433"/>
      <c r="N60" s="433"/>
    </row>
    <row r="61" spans="1:19" hidden="1">
      <c r="A61" s="386"/>
      <c r="B61" s="696" t="s">
        <v>503</v>
      </c>
      <c r="C61" s="696"/>
      <c r="D61" s="696" t="s">
        <v>504</v>
      </c>
      <c r="E61" s="696"/>
    </row>
    <row r="70" spans="1:5" s="385" customFormat="1">
      <c r="A70" s="381"/>
      <c r="B70" s="382"/>
      <c r="C70" s="383"/>
      <c r="D70" s="383"/>
      <c r="E70" s="383">
        <f>1-(2024-2016)/35</f>
        <v>0.77142857142857146</v>
      </c>
    </row>
  </sheetData>
  <mergeCells count="40">
    <mergeCell ref="B12:E12"/>
    <mergeCell ref="G1:G6"/>
    <mergeCell ref="A4:E4"/>
    <mergeCell ref="A7:E7"/>
    <mergeCell ref="A8:E8"/>
    <mergeCell ref="A11:E11"/>
    <mergeCell ref="B29:E29"/>
    <mergeCell ref="B13:E13"/>
    <mergeCell ref="B14:E14"/>
    <mergeCell ref="C16:E16"/>
    <mergeCell ref="C18:E18"/>
    <mergeCell ref="C19:E19"/>
    <mergeCell ref="C20:E20"/>
    <mergeCell ref="C21:E21"/>
    <mergeCell ref="C22:E22"/>
    <mergeCell ref="B23:E23"/>
    <mergeCell ref="C24:E24"/>
    <mergeCell ref="C26:E26"/>
    <mergeCell ref="C46:E46"/>
    <mergeCell ref="B30:E30"/>
    <mergeCell ref="C31:E31"/>
    <mergeCell ref="C32:E32"/>
    <mergeCell ref="C35:E35"/>
    <mergeCell ref="C36:E36"/>
    <mergeCell ref="C37:E37"/>
    <mergeCell ref="B38:E38"/>
    <mergeCell ref="B39:E39"/>
    <mergeCell ref="B40:E40"/>
    <mergeCell ref="C44:E44"/>
    <mergeCell ref="B45:E45"/>
    <mergeCell ref="B56:C56"/>
    <mergeCell ref="D56:E56"/>
    <mergeCell ref="B61:C61"/>
    <mergeCell ref="D61:E61"/>
    <mergeCell ref="C47:E47"/>
    <mergeCell ref="C50:E50"/>
    <mergeCell ref="C51:E51"/>
    <mergeCell ref="B52:E52"/>
    <mergeCell ref="B53:E53"/>
    <mergeCell ref="D55:E55"/>
  </mergeCells>
  <hyperlinks>
    <hyperlink ref="F39" r:id="rId1" xr:uid="{4F3BFAC2-C6C4-4AC8-ACDA-A8E570C973F7}"/>
  </hyperlinks>
  <pageMargins left="0.7" right="0.7" top="0.75" bottom="0.75" header="0.3" footer="0.3"/>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DC13F-C8F5-4315-92BD-C06D446C37C2}">
  <dimension ref="A1:S70"/>
  <sheetViews>
    <sheetView topLeftCell="A6" zoomScaleNormal="100" workbookViewId="0">
      <selection activeCell="A12" sqref="A12:E53"/>
    </sheetView>
  </sheetViews>
  <sheetFormatPr defaultColWidth="8" defaultRowHeight="15.6"/>
  <cols>
    <col min="1" max="1" width="5.44140625" style="381" customWidth="1"/>
    <col min="2" max="2" width="19.44140625" style="382" customWidth="1"/>
    <col min="3" max="3" width="19.21875" style="383" customWidth="1"/>
    <col min="4" max="4" width="20.44140625" style="383" customWidth="1"/>
    <col min="5" max="5" width="20.21875" style="383" customWidth="1"/>
    <col min="6" max="6" width="60.5546875" style="385" customWidth="1"/>
    <col min="7" max="7" width="15.21875" style="385" customWidth="1"/>
    <col min="8" max="11" width="8" style="385"/>
    <col min="12" max="12" width="11.5546875" style="385" bestFit="1" customWidth="1"/>
    <col min="13" max="14" width="8" style="385"/>
    <col min="15" max="16384" width="8" style="382"/>
  </cols>
  <sheetData>
    <row r="1" spans="1:10" s="385" customFormat="1">
      <c r="A1" s="381"/>
      <c r="B1" s="382"/>
      <c r="C1" s="383"/>
      <c r="D1" s="383"/>
      <c r="E1" s="383"/>
      <c r="F1" s="384" t="s">
        <v>575</v>
      </c>
      <c r="G1" s="728" t="s">
        <v>475</v>
      </c>
    </row>
    <row r="2" spans="1:10" s="385" customFormat="1">
      <c r="A2" s="381"/>
      <c r="B2" s="382"/>
      <c r="C2" s="383"/>
      <c r="D2" s="383"/>
      <c r="E2" s="383"/>
      <c r="F2" s="384" t="s">
        <v>576</v>
      </c>
      <c r="G2" s="728"/>
    </row>
    <row r="3" spans="1:10" s="385" customFormat="1">
      <c r="A3" s="381"/>
      <c r="B3" s="382"/>
      <c r="C3" s="383"/>
      <c r="D3" s="383"/>
      <c r="E3" s="383"/>
      <c r="F3" s="385" t="s">
        <v>507</v>
      </c>
      <c r="G3" s="728"/>
    </row>
    <row r="4" spans="1:10" s="385" customFormat="1" ht="24" customHeight="1">
      <c r="A4" s="707"/>
      <c r="B4" s="707"/>
      <c r="C4" s="707"/>
      <c r="D4" s="707"/>
      <c r="E4" s="707"/>
      <c r="F4" s="387" t="s">
        <v>508</v>
      </c>
      <c r="G4" s="728"/>
    </row>
    <row r="5" spans="1:10" s="385" customFormat="1" ht="24" customHeight="1">
      <c r="A5" s="386"/>
      <c r="B5" s="386"/>
      <c r="C5" s="386"/>
      <c r="D5" s="386"/>
      <c r="E5" s="386"/>
      <c r="F5" s="385" t="s">
        <v>567</v>
      </c>
      <c r="G5" s="728"/>
    </row>
    <row r="6" spans="1:10" s="385" customFormat="1" ht="24" customHeight="1">
      <c r="A6" s="386"/>
      <c r="B6" s="386"/>
      <c r="C6" s="386"/>
      <c r="D6" s="386"/>
      <c r="E6" s="386"/>
      <c r="F6" s="385" t="s">
        <v>655</v>
      </c>
      <c r="G6" s="728"/>
    </row>
    <row r="7" spans="1:10" s="385" customFormat="1" ht="24" customHeight="1">
      <c r="A7" s="707" t="s">
        <v>205</v>
      </c>
      <c r="B7" s="707"/>
      <c r="C7" s="707"/>
      <c r="D7" s="707"/>
      <c r="E7" s="707"/>
    </row>
    <row r="8" spans="1:10" s="385" customFormat="1" ht="24" customHeight="1">
      <c r="A8" s="707" t="str">
        <f>"Thời điểm khảo sát: Ngày "&amp;[152]TTCB!E1&amp;" tháng "&amp;[152]TTCB!F1&amp;" năm 20"&amp;[152]TTCB!G1</f>
        <v>Thời điểm khảo sát: Ngày  tháng  năm 20</v>
      </c>
      <c r="B8" s="707"/>
      <c r="C8" s="707"/>
      <c r="D8" s="707"/>
      <c r="E8" s="707"/>
    </row>
    <row r="9" spans="1:10" s="385" customFormat="1" ht="24" customHeight="1">
      <c r="A9" s="386"/>
      <c r="B9" s="386"/>
      <c r="C9" s="386"/>
      <c r="D9" s="386"/>
      <c r="E9" s="386"/>
    </row>
    <row r="10" spans="1:10" s="385" customFormat="1" ht="24" hidden="1" customHeight="1">
      <c r="A10" s="386"/>
      <c r="B10" s="386"/>
      <c r="C10" s="386"/>
      <c r="D10" s="386"/>
      <c r="E10" s="386"/>
    </row>
    <row r="11" spans="1:10" s="388" customFormat="1" hidden="1">
      <c r="A11" s="729" t="s">
        <v>206</v>
      </c>
      <c r="B11" s="729"/>
      <c r="C11" s="729"/>
      <c r="D11" s="729"/>
      <c r="E11" s="729"/>
    </row>
    <row r="12" spans="1:10" s="388" customFormat="1" ht="98.4" customHeight="1">
      <c r="A12" s="389" t="s">
        <v>207</v>
      </c>
      <c r="B12" s="703" t="str">
        <f>"Giá trị lợi thế quyền thuê đất trả tiền hàng năm tại thửa đất số: "&amp;C15&amp;", tờ bản đồ số: "&amp;E15&amp;" có địa chỉ: "&amp;F16&amp;", theo "&amp;F6&amp;" số: "&amp;F1&amp;", số vào sổ cấp GCN: "&amp;F2&amp;" do "&amp;F3&amp;" cấp ngày "&amp;F4&amp;". Chủ sử dụng đất là "&amp;F5</f>
        <v>Giá trị lợi thế quyền thuê đất trả tiền hàng năm tại thửa đất số: 189, tờ bản đồ số: 6 có địa chỉ: Phường Minh Khai, thị xã Hưng Yên, tỉnh Hưng Yên (nay là thành phố Hưng Yên, tỉnh Hưng Yên), theo Giấy chứng nhận Giá trị lợi thế quyền thuê đất trả tiền hàng năm số: AI 086827, số vào sổ cấp GCN: T00930 QSDĐ/QĐ-2352/T-2007 do UBND tỉnh Hưng Yên cấp ngày 17/01/2008. Chủ sử dụng đất là Công ty Cổ phần Lương thực Hưng Yên (cập nhật ngày 22/5/2014)</v>
      </c>
      <c r="C12" s="703"/>
      <c r="D12" s="703"/>
      <c r="E12" s="703"/>
      <c r="F12" s="390" t="str">
        <f>B12</f>
        <v>Giá trị lợi thế quyền thuê đất trả tiền hàng năm tại thửa đất số: 189, tờ bản đồ số: 6 có địa chỉ: Phường Minh Khai, thị xã Hưng Yên, tỉnh Hưng Yên (nay là thành phố Hưng Yên, tỉnh Hưng Yên), theo Giấy chứng nhận Giá trị lợi thế quyền thuê đất trả tiền hàng năm số: AI 086827, số vào sổ cấp GCN: T00930 QSDĐ/QĐ-2352/T-2007 do UBND tỉnh Hưng Yên cấp ngày 17/01/2008. Chủ sử dụng đất là Công ty Cổ phần Lương thực Hưng Yên (cập nhật ngày 22/5/2014)</v>
      </c>
      <c r="J12" s="391"/>
    </row>
    <row r="13" spans="1:10" s="385" customFormat="1" ht="15.75" customHeight="1">
      <c r="A13" s="389" t="s">
        <v>21</v>
      </c>
      <c r="B13" s="703" t="s">
        <v>208</v>
      </c>
      <c r="C13" s="703"/>
      <c r="D13" s="703"/>
      <c r="E13" s="703"/>
    </row>
    <row r="14" spans="1:10" s="385" customFormat="1" ht="15.75" customHeight="1">
      <c r="A14" s="389" t="s">
        <v>94</v>
      </c>
      <c r="B14" s="703" t="s">
        <v>209</v>
      </c>
      <c r="C14" s="703"/>
      <c r="D14" s="703"/>
      <c r="E14" s="703"/>
    </row>
    <row r="15" spans="1:10" s="385" customFormat="1">
      <c r="A15" s="392" t="s">
        <v>4</v>
      </c>
      <c r="B15" s="393" t="s">
        <v>211</v>
      </c>
      <c r="C15" s="394">
        <v>189</v>
      </c>
      <c r="D15" s="395" t="s">
        <v>212</v>
      </c>
      <c r="E15" s="394">
        <v>6</v>
      </c>
    </row>
    <row r="16" spans="1:10" s="385" customFormat="1" ht="35.4" customHeight="1">
      <c r="A16" s="392" t="s">
        <v>4</v>
      </c>
      <c r="B16" s="393" t="s">
        <v>213</v>
      </c>
      <c r="C16" s="711" t="s">
        <v>568</v>
      </c>
      <c r="D16" s="711"/>
      <c r="E16" s="711"/>
      <c r="F16" s="397" t="str">
        <f>C16</f>
        <v>Phường Minh Khai, thị xã Hưng Yên, tỉnh Hưng Yên (nay là thành phố Hưng Yên, tỉnh Hưng Yên)</v>
      </c>
    </row>
    <row r="17" spans="1:6" s="385" customFormat="1" ht="62.4">
      <c r="A17" s="392" t="s">
        <v>4</v>
      </c>
      <c r="B17" s="398" t="s">
        <v>214</v>
      </c>
      <c r="C17" s="399">
        <v>1027</v>
      </c>
      <c r="D17" s="400" t="s">
        <v>217</v>
      </c>
      <c r="E17" s="401" t="s">
        <v>511</v>
      </c>
    </row>
    <row r="18" spans="1:6" s="385" customFormat="1" ht="33" hidden="1" customHeight="1">
      <c r="A18" s="392" t="s">
        <v>4</v>
      </c>
      <c r="B18" s="398" t="s">
        <v>477</v>
      </c>
      <c r="C18" s="730" t="s">
        <v>478</v>
      </c>
      <c r="D18" s="730"/>
      <c r="E18" s="730"/>
    </row>
    <row r="19" spans="1:6" s="385" customFormat="1">
      <c r="A19" s="392" t="s">
        <v>4</v>
      </c>
      <c r="B19" s="402" t="s">
        <v>218</v>
      </c>
      <c r="C19" s="697" t="s">
        <v>512</v>
      </c>
      <c r="D19" s="698"/>
      <c r="E19" s="699"/>
      <c r="F19" s="404"/>
    </row>
    <row r="20" spans="1:6" s="385" customFormat="1" ht="34.799999999999997" customHeight="1">
      <c r="A20" s="392" t="s">
        <v>4</v>
      </c>
      <c r="B20" s="398" t="s">
        <v>479</v>
      </c>
      <c r="C20" s="712" t="s">
        <v>513</v>
      </c>
      <c r="D20" s="712"/>
      <c r="E20" s="712"/>
      <c r="F20" s="404"/>
    </row>
    <row r="21" spans="1:6" s="385" customFormat="1" ht="85.8" hidden="1" customHeight="1">
      <c r="A21" s="392" t="s">
        <v>4</v>
      </c>
      <c r="B21" s="398" t="s">
        <v>480</v>
      </c>
      <c r="C21" s="725" t="s">
        <v>481</v>
      </c>
      <c r="D21" s="726"/>
      <c r="E21" s="727"/>
      <c r="F21" s="404"/>
    </row>
    <row r="22" spans="1:6" s="385" customFormat="1" ht="34.799999999999997" customHeight="1">
      <c r="A22" s="392" t="s">
        <v>4</v>
      </c>
      <c r="B22" s="396" t="s">
        <v>220</v>
      </c>
      <c r="C22" s="712" t="s">
        <v>482</v>
      </c>
      <c r="D22" s="712"/>
      <c r="E22" s="712"/>
      <c r="F22" s="404"/>
    </row>
    <row r="23" spans="1:6" s="385" customFormat="1" ht="18.600000000000001" hidden="1" customHeight="1">
      <c r="A23" s="405" t="s">
        <v>95</v>
      </c>
      <c r="B23" s="713" t="s">
        <v>483</v>
      </c>
      <c r="C23" s="714"/>
      <c r="D23" s="714"/>
      <c r="E23" s="715"/>
      <c r="F23" s="404"/>
    </row>
    <row r="24" spans="1:6" s="385" customFormat="1" ht="34.950000000000003" hidden="1" customHeight="1">
      <c r="A24" s="406" t="s">
        <v>4</v>
      </c>
      <c r="B24" s="403" t="s">
        <v>213</v>
      </c>
      <c r="C24" s="716" t="str">
        <f>C16</f>
        <v>Phường Minh Khai, thị xã Hưng Yên, tỉnh Hưng Yên (nay là thành phố Hưng Yên, tỉnh Hưng Yên)</v>
      </c>
      <c r="D24" s="717"/>
      <c r="E24" s="718"/>
      <c r="F24" s="404"/>
    </row>
    <row r="25" spans="1:6" s="385" customFormat="1" ht="23.55" hidden="1" customHeight="1">
      <c r="A25" s="406" t="s">
        <v>4</v>
      </c>
      <c r="B25" s="403" t="s">
        <v>226</v>
      </c>
      <c r="C25" s="407">
        <v>6</v>
      </c>
      <c r="D25" s="408" t="s">
        <v>484</v>
      </c>
      <c r="E25" s="409">
        <v>286.2</v>
      </c>
      <c r="F25" s="404"/>
    </row>
    <row r="26" spans="1:6" s="385" customFormat="1" ht="22.95" hidden="1" customHeight="1">
      <c r="A26" s="406" t="s">
        <v>4</v>
      </c>
      <c r="B26" s="403" t="s">
        <v>229</v>
      </c>
      <c r="C26" s="716" t="s">
        <v>485</v>
      </c>
      <c r="D26" s="717"/>
      <c r="E26" s="718"/>
      <c r="F26" s="404"/>
    </row>
    <row r="27" spans="1:6" s="385" customFormat="1" ht="21" hidden="1" customHeight="1">
      <c r="A27" s="406" t="s">
        <v>4</v>
      </c>
      <c r="B27" s="403" t="s">
        <v>486</v>
      </c>
      <c r="C27" s="407" t="s">
        <v>487</v>
      </c>
      <c r="D27" s="408" t="s">
        <v>228</v>
      </c>
      <c r="E27" s="409" t="s">
        <v>322</v>
      </c>
      <c r="F27" s="404"/>
    </row>
    <row r="28" spans="1:6" s="385" customFormat="1" ht="28.95" hidden="1" customHeight="1">
      <c r="A28" s="406" t="s">
        <v>4</v>
      </c>
      <c r="B28" s="403" t="s">
        <v>488</v>
      </c>
      <c r="C28" s="407">
        <v>2010</v>
      </c>
      <c r="D28" s="408" t="s">
        <v>489</v>
      </c>
      <c r="E28" s="409" t="s">
        <v>490</v>
      </c>
      <c r="F28" s="404"/>
    </row>
    <row r="29" spans="1:6" s="385" customFormat="1">
      <c r="A29" s="389" t="s">
        <v>22</v>
      </c>
      <c r="B29" s="703" t="s">
        <v>233</v>
      </c>
      <c r="C29" s="703"/>
      <c r="D29" s="703"/>
      <c r="E29" s="703"/>
    </row>
    <row r="30" spans="1:6" s="385" customFormat="1" ht="15" customHeight="1">
      <c r="A30" s="410" t="s">
        <v>23</v>
      </c>
      <c r="B30" s="719" t="s">
        <v>234</v>
      </c>
      <c r="C30" s="719"/>
      <c r="D30" s="719"/>
      <c r="E30" s="719"/>
      <c r="F30" s="411"/>
    </row>
    <row r="31" spans="1:6" s="385" customFormat="1" ht="32.4" customHeight="1">
      <c r="A31" s="392" t="s">
        <v>4</v>
      </c>
      <c r="B31" s="412" t="s">
        <v>235</v>
      </c>
      <c r="C31" s="711" t="str">
        <f>C16</f>
        <v>Phường Minh Khai, thị xã Hưng Yên, tỉnh Hưng Yên (nay là thành phố Hưng Yên, tỉnh Hưng Yên)</v>
      </c>
      <c r="D31" s="711"/>
      <c r="E31" s="711"/>
      <c r="F31" s="385" t="str">
        <f>C31</f>
        <v>Phường Minh Khai, thị xã Hưng Yên, tỉnh Hưng Yên (nay là thành phố Hưng Yên, tỉnh Hưng Yên)</v>
      </c>
    </row>
    <row r="32" spans="1:6" s="385" customFormat="1" ht="48" hidden="1" customHeight="1">
      <c r="A32" s="392" t="s">
        <v>4</v>
      </c>
      <c r="B32" s="412" t="s">
        <v>491</v>
      </c>
      <c r="C32" s="720" t="s">
        <v>492</v>
      </c>
      <c r="D32" s="721"/>
      <c r="E32" s="722"/>
      <c r="F32" s="385" t="str">
        <f>C32</f>
        <v>Vị trí 1: Đường tỉnh lộ 416 từ Ngã tư Tùng Thiện đến hết địa phận thị xã Sơn Tây</v>
      </c>
    </row>
    <row r="33" spans="1:16" s="385" customFormat="1" ht="31.2">
      <c r="A33" s="392" t="s">
        <v>4</v>
      </c>
      <c r="B33" s="413" t="s">
        <v>237</v>
      </c>
      <c r="C33" s="414" t="s">
        <v>445</v>
      </c>
      <c r="D33" s="414" t="s">
        <v>238</v>
      </c>
      <c r="E33" s="415" t="s">
        <v>239</v>
      </c>
      <c r="F33" s="416" t="str">
        <f>C31</f>
        <v>Phường Minh Khai, thị xã Hưng Yên, tỉnh Hưng Yên (nay là thành phố Hưng Yên, tỉnh Hưng Yên)</v>
      </c>
    </row>
    <row r="34" spans="1:16" s="420" customFormat="1" ht="62.4" hidden="1">
      <c r="A34" s="417" t="s">
        <v>4</v>
      </c>
      <c r="B34" s="418" t="s">
        <v>240</v>
      </c>
      <c r="C34" s="419" t="s">
        <v>493</v>
      </c>
      <c r="D34" s="419" t="s">
        <v>241</v>
      </c>
      <c r="E34" s="419" t="s">
        <v>493</v>
      </c>
      <c r="F34" s="420" t="str">
        <f>E34</f>
        <v>5m</v>
      </c>
    </row>
    <row r="35" spans="1:16" s="420" customFormat="1" ht="31.8" customHeight="1">
      <c r="A35" s="392" t="s">
        <v>4</v>
      </c>
      <c r="B35" s="371" t="s">
        <v>243</v>
      </c>
      <c r="C35" s="723" t="s">
        <v>569</v>
      </c>
      <c r="D35" s="723"/>
      <c r="E35" s="723"/>
    </row>
    <row r="36" spans="1:16" s="420" customFormat="1" ht="31.8" customHeight="1">
      <c r="A36" s="421" t="s">
        <v>4</v>
      </c>
      <c r="B36" s="371" t="s">
        <v>494</v>
      </c>
      <c r="C36" s="723" t="s">
        <v>580</v>
      </c>
      <c r="D36" s="723"/>
      <c r="E36" s="723"/>
    </row>
    <row r="37" spans="1:16" s="420" customFormat="1" ht="38.4" customHeight="1">
      <c r="A37" s="392" t="s">
        <v>4</v>
      </c>
      <c r="B37" s="422" t="s">
        <v>244</v>
      </c>
      <c r="C37" s="724" t="s">
        <v>571</v>
      </c>
      <c r="D37" s="723"/>
      <c r="E37" s="723"/>
    </row>
    <row r="38" spans="1:16" s="420" customFormat="1">
      <c r="A38" s="392" t="s">
        <v>4</v>
      </c>
      <c r="B38" s="708" t="s">
        <v>245</v>
      </c>
      <c r="C38" s="709"/>
      <c r="D38" s="709"/>
      <c r="E38" s="710"/>
      <c r="F38" s="423"/>
    </row>
    <row r="39" spans="1:16" s="420" customFormat="1" ht="31.2" customHeight="1">
      <c r="A39" s="392" t="s">
        <v>4</v>
      </c>
      <c r="B39" s="708"/>
      <c r="C39" s="709"/>
      <c r="D39" s="709"/>
      <c r="E39" s="710"/>
      <c r="F39" s="424" t="s">
        <v>495</v>
      </c>
    </row>
    <row r="40" spans="1:16" s="385" customFormat="1">
      <c r="A40" s="389" t="s">
        <v>247</v>
      </c>
      <c r="B40" s="703" t="s">
        <v>248</v>
      </c>
      <c r="C40" s="703"/>
      <c r="D40" s="703"/>
      <c r="E40" s="703"/>
    </row>
    <row r="41" spans="1:16" s="385" customFormat="1" ht="31.2">
      <c r="A41" s="392" t="s">
        <v>4</v>
      </c>
      <c r="B41" s="400" t="s">
        <v>249</v>
      </c>
      <c r="C41" s="425">
        <f>C17</f>
        <v>1027</v>
      </c>
      <c r="D41" s="426" t="s">
        <v>250</v>
      </c>
      <c r="E41" s="427" t="s">
        <v>251</v>
      </c>
      <c r="F41" s="428"/>
      <c r="O41" s="382"/>
      <c r="P41" s="382"/>
    </row>
    <row r="42" spans="1:16" s="420" customFormat="1">
      <c r="A42" s="421" t="s">
        <v>4</v>
      </c>
      <c r="B42" s="400" t="s">
        <v>254</v>
      </c>
      <c r="C42" s="429">
        <v>24.3</v>
      </c>
      <c r="D42" s="398" t="s">
        <v>255</v>
      </c>
      <c r="E42" s="429">
        <v>46.5</v>
      </c>
      <c r="F42" s="428"/>
    </row>
    <row r="43" spans="1:16" s="385" customFormat="1">
      <c r="A43" s="421" t="s">
        <v>4</v>
      </c>
      <c r="B43" s="402" t="s">
        <v>256</v>
      </c>
      <c r="C43" s="430">
        <f>10.3+3.7+8+1.3+3.9</f>
        <v>27.2</v>
      </c>
      <c r="D43" s="398" t="s">
        <v>496</v>
      </c>
      <c r="E43" s="426" t="s">
        <v>519</v>
      </c>
      <c r="O43" s="382"/>
      <c r="P43" s="382"/>
    </row>
    <row r="44" spans="1:16" s="385" customFormat="1" ht="31.2">
      <c r="A44" s="421" t="s">
        <v>4</v>
      </c>
      <c r="B44" s="398" t="s">
        <v>497</v>
      </c>
      <c r="C44" s="704" t="s">
        <v>573</v>
      </c>
      <c r="D44" s="704"/>
      <c r="E44" s="704"/>
      <c r="O44" s="382"/>
      <c r="P44" s="382"/>
    </row>
    <row r="45" spans="1:16" s="385" customFormat="1" ht="22.5" customHeight="1">
      <c r="A45" s="389" t="s">
        <v>259</v>
      </c>
      <c r="B45" s="703" t="s">
        <v>260</v>
      </c>
      <c r="C45" s="703"/>
      <c r="D45" s="703"/>
      <c r="E45" s="703"/>
      <c r="O45" s="382"/>
      <c r="P45" s="382"/>
    </row>
    <row r="46" spans="1:16" s="385" customFormat="1" ht="15" customHeight="1">
      <c r="A46" s="392" t="s">
        <v>4</v>
      </c>
      <c r="B46" s="398" t="s">
        <v>261</v>
      </c>
      <c r="C46" s="711" t="s">
        <v>262</v>
      </c>
      <c r="D46" s="711"/>
      <c r="E46" s="711"/>
      <c r="O46" s="382"/>
      <c r="P46" s="382"/>
    </row>
    <row r="47" spans="1:16" s="385" customFormat="1">
      <c r="A47" s="392" t="s">
        <v>4</v>
      </c>
      <c r="B47" s="398" t="s">
        <v>263</v>
      </c>
      <c r="C47" s="711" t="s">
        <v>264</v>
      </c>
      <c r="D47" s="711"/>
      <c r="E47" s="711"/>
      <c r="O47" s="382"/>
      <c r="P47" s="382"/>
    </row>
    <row r="48" spans="1:16" s="385" customFormat="1">
      <c r="A48" s="392" t="s">
        <v>4</v>
      </c>
      <c r="B48" s="398" t="s">
        <v>265</v>
      </c>
      <c r="C48" s="396" t="s">
        <v>266</v>
      </c>
      <c r="D48" s="398" t="s">
        <v>267</v>
      </c>
      <c r="E48" s="396" t="s">
        <v>268</v>
      </c>
      <c r="O48" s="382"/>
      <c r="P48" s="382"/>
    </row>
    <row r="49" spans="1:19" s="385" customFormat="1" ht="31.2" customHeight="1">
      <c r="A49" s="421" t="s">
        <v>4</v>
      </c>
      <c r="B49" s="398" t="s">
        <v>269</v>
      </c>
      <c r="C49" s="396" t="s">
        <v>520</v>
      </c>
      <c r="D49" s="398" t="s">
        <v>270</v>
      </c>
      <c r="E49" s="396" t="s">
        <v>498</v>
      </c>
      <c r="O49" s="382"/>
      <c r="P49" s="382"/>
    </row>
    <row r="50" spans="1:19" s="385" customFormat="1" hidden="1">
      <c r="A50" s="421" t="s">
        <v>4</v>
      </c>
      <c r="B50" s="398" t="s">
        <v>499</v>
      </c>
      <c r="C50" s="700" t="str">
        <f>'[153]TSSS '!C39</f>
        <v>Tài sản không bị lỗi phong thủy</v>
      </c>
      <c r="D50" s="701"/>
      <c r="E50" s="702"/>
      <c r="O50" s="382"/>
      <c r="P50" s="382"/>
    </row>
    <row r="51" spans="1:19" s="385" customFormat="1" hidden="1">
      <c r="A51" s="421" t="s">
        <v>4</v>
      </c>
      <c r="B51" s="398" t="s">
        <v>500</v>
      </c>
      <c r="C51" s="700" t="str">
        <f>'[153]TSSS '!C40</f>
        <v>Nhìn hướng khu dân cư</v>
      </c>
      <c r="D51" s="701"/>
      <c r="E51" s="702"/>
      <c r="O51" s="382"/>
      <c r="P51" s="382"/>
    </row>
    <row r="52" spans="1:19" s="385" customFormat="1" ht="18" customHeight="1">
      <c r="A52" s="389" t="s">
        <v>274</v>
      </c>
      <c r="B52" s="703" t="s">
        <v>275</v>
      </c>
      <c r="C52" s="703"/>
      <c r="D52" s="703"/>
      <c r="E52" s="703"/>
      <c r="O52" s="382"/>
      <c r="P52" s="382"/>
    </row>
    <row r="53" spans="1:19" s="385" customFormat="1" ht="75" customHeight="1">
      <c r="A53" s="421" t="s">
        <v>4</v>
      </c>
      <c r="B53" s="704" t="s">
        <v>581</v>
      </c>
      <c r="C53" s="705"/>
      <c r="D53" s="705"/>
      <c r="E53" s="705"/>
      <c r="O53" s="382"/>
      <c r="P53" s="382"/>
    </row>
    <row r="54" spans="1:19">
      <c r="C54" s="382"/>
      <c r="D54" s="382"/>
      <c r="E54" s="382"/>
      <c r="F54" s="381"/>
      <c r="G54" s="382"/>
      <c r="H54" s="383"/>
      <c r="I54" s="383"/>
      <c r="J54" s="383"/>
      <c r="O54" s="385"/>
      <c r="P54" s="385"/>
      <c r="Q54" s="385"/>
      <c r="R54" s="385"/>
      <c r="S54" s="385"/>
    </row>
    <row r="55" spans="1:19" s="420" customFormat="1" hidden="1">
      <c r="A55" s="381"/>
      <c r="B55" s="382"/>
      <c r="C55" s="383"/>
      <c r="D55" s="706" t="str">
        <f>[152]KHTĐG!D37</f>
        <v>Hà Nội, ngày  tháng  năm 20</v>
      </c>
      <c r="E55" s="706"/>
      <c r="F55" s="431"/>
      <c r="G55" s="431"/>
      <c r="H55" s="431"/>
      <c r="I55" s="431"/>
      <c r="J55" s="431"/>
      <c r="K55" s="431"/>
      <c r="L55" s="431"/>
      <c r="M55" s="431"/>
      <c r="N55" s="431"/>
    </row>
    <row r="56" spans="1:19" hidden="1">
      <c r="A56" s="386"/>
      <c r="B56" s="707" t="s">
        <v>501</v>
      </c>
      <c r="C56" s="707"/>
      <c r="D56" s="707" t="s">
        <v>502</v>
      </c>
      <c r="E56" s="707"/>
    </row>
    <row r="57" spans="1:19" hidden="1">
      <c r="F57" s="432">
        <f>9%*65%</f>
        <v>5.8499999999999996E-2</v>
      </c>
    </row>
    <row r="58" spans="1:19" hidden="1"/>
    <row r="59" spans="1:19" hidden="1"/>
    <row r="60" spans="1:19" s="386" customFormat="1" hidden="1">
      <c r="A60" s="381"/>
      <c r="B60" s="382"/>
      <c r="C60" s="383"/>
      <c r="D60" s="383"/>
      <c r="E60" s="383"/>
      <c r="F60" s="433"/>
      <c r="G60" s="433"/>
      <c r="H60" s="433"/>
      <c r="I60" s="433"/>
      <c r="J60" s="433"/>
      <c r="K60" s="433"/>
      <c r="L60" s="433"/>
      <c r="M60" s="433"/>
      <c r="N60" s="433"/>
    </row>
    <row r="61" spans="1:19" hidden="1">
      <c r="A61" s="386"/>
      <c r="B61" s="696" t="s">
        <v>503</v>
      </c>
      <c r="C61" s="696"/>
      <c r="D61" s="696" t="s">
        <v>504</v>
      </c>
      <c r="E61" s="696"/>
    </row>
    <row r="70" spans="1:5" s="385" customFormat="1">
      <c r="A70" s="381"/>
      <c r="B70" s="382"/>
      <c r="C70" s="383"/>
      <c r="D70" s="383"/>
      <c r="E70" s="383">
        <f>1-(2024-2016)/35</f>
        <v>0.77142857142857146</v>
      </c>
    </row>
  </sheetData>
  <mergeCells count="40">
    <mergeCell ref="B12:E12"/>
    <mergeCell ref="G1:G6"/>
    <mergeCell ref="A4:E4"/>
    <mergeCell ref="A7:E7"/>
    <mergeCell ref="A8:E8"/>
    <mergeCell ref="A11:E11"/>
    <mergeCell ref="B29:E29"/>
    <mergeCell ref="B13:E13"/>
    <mergeCell ref="B14:E14"/>
    <mergeCell ref="C16:E16"/>
    <mergeCell ref="C18:E18"/>
    <mergeCell ref="C19:E19"/>
    <mergeCell ref="C20:E20"/>
    <mergeCell ref="C21:E21"/>
    <mergeCell ref="C22:E22"/>
    <mergeCell ref="B23:E23"/>
    <mergeCell ref="C24:E24"/>
    <mergeCell ref="C26:E26"/>
    <mergeCell ref="C46:E46"/>
    <mergeCell ref="B30:E30"/>
    <mergeCell ref="C31:E31"/>
    <mergeCell ref="C32:E32"/>
    <mergeCell ref="C35:E35"/>
    <mergeCell ref="C36:E36"/>
    <mergeCell ref="C37:E37"/>
    <mergeCell ref="B38:E38"/>
    <mergeCell ref="B39:E39"/>
    <mergeCell ref="B40:E40"/>
    <mergeCell ref="C44:E44"/>
    <mergeCell ref="B45:E45"/>
    <mergeCell ref="B56:C56"/>
    <mergeCell ref="D56:E56"/>
    <mergeCell ref="B61:C61"/>
    <mergeCell ref="D61:E61"/>
    <mergeCell ref="C47:E47"/>
    <mergeCell ref="C50:E50"/>
    <mergeCell ref="C51:E51"/>
    <mergeCell ref="B52:E52"/>
    <mergeCell ref="B53:E53"/>
    <mergeCell ref="D55:E55"/>
  </mergeCells>
  <hyperlinks>
    <hyperlink ref="F39" r:id="rId1" xr:uid="{22252316-EAC0-4AD2-9AF6-33433C122D6E}"/>
  </hyperlinks>
  <pageMargins left="0.7" right="0.7" top="0.75" bottom="0.75" header="0.3" footer="0.3"/>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45A8F-E11B-4B1B-8F5A-1AC9F397C8FA}">
  <dimension ref="A1:S70"/>
  <sheetViews>
    <sheetView topLeftCell="A33" zoomScaleNormal="100" workbookViewId="0">
      <selection activeCell="D17" sqref="D17"/>
    </sheetView>
  </sheetViews>
  <sheetFormatPr defaultColWidth="8" defaultRowHeight="15.6"/>
  <cols>
    <col min="1" max="1" width="5.44140625" style="381" customWidth="1"/>
    <col min="2" max="2" width="19.44140625" style="382" customWidth="1"/>
    <col min="3" max="3" width="19.21875" style="383" customWidth="1"/>
    <col min="4" max="4" width="20.44140625" style="383" customWidth="1"/>
    <col min="5" max="5" width="20.21875" style="383" customWidth="1"/>
    <col min="6" max="6" width="60.5546875" style="385" customWidth="1"/>
    <col min="7" max="7" width="15.21875" style="385" customWidth="1"/>
    <col min="8" max="11" width="8" style="385"/>
    <col min="12" max="12" width="11.5546875" style="385" bestFit="1" customWidth="1"/>
    <col min="13" max="14" width="8" style="385"/>
    <col min="15" max="16384" width="8" style="382"/>
  </cols>
  <sheetData>
    <row r="1" spans="1:10">
      <c r="F1" s="384" t="s">
        <v>582</v>
      </c>
      <c r="G1" s="728" t="s">
        <v>475</v>
      </c>
    </row>
    <row r="2" spans="1:10">
      <c r="F2" s="384" t="s">
        <v>583</v>
      </c>
      <c r="G2" s="728"/>
    </row>
    <row r="3" spans="1:10">
      <c r="F3" s="385" t="s">
        <v>507</v>
      </c>
      <c r="G3" s="728"/>
    </row>
    <row r="4" spans="1:10" s="385" customFormat="1" ht="24" customHeight="1">
      <c r="A4" s="707"/>
      <c r="B4" s="707"/>
      <c r="C4" s="707"/>
      <c r="D4" s="707"/>
      <c r="E4" s="707"/>
      <c r="F4" s="387" t="s">
        <v>508</v>
      </c>
      <c r="G4" s="728"/>
    </row>
    <row r="5" spans="1:10" s="385" customFormat="1" ht="24" customHeight="1">
      <c r="A5" s="386"/>
      <c r="B5" s="386"/>
      <c r="C5" s="386"/>
      <c r="D5" s="386"/>
      <c r="E5" s="386"/>
      <c r="F5" s="385" t="s">
        <v>557</v>
      </c>
      <c r="G5" s="728"/>
    </row>
    <row r="6" spans="1:10" s="385" customFormat="1" ht="24" customHeight="1">
      <c r="A6" s="386"/>
      <c r="B6" s="386"/>
      <c r="C6" s="386"/>
      <c r="D6" s="386"/>
      <c r="E6" s="386"/>
      <c r="F6" s="385" t="s">
        <v>655</v>
      </c>
      <c r="G6" s="728"/>
    </row>
    <row r="7" spans="1:10" s="385" customFormat="1" ht="24" customHeight="1">
      <c r="A7" s="707" t="s">
        <v>205</v>
      </c>
      <c r="B7" s="707"/>
      <c r="C7" s="707"/>
      <c r="D7" s="707"/>
      <c r="E7" s="707"/>
    </row>
    <row r="8" spans="1:10" s="385" customFormat="1" ht="24" customHeight="1">
      <c r="A8" s="707" t="str">
        <f>"Thời điểm khảo sát: Ngày "&amp;[152]TTCB!E1&amp;" tháng "&amp;[152]TTCB!F1&amp;" năm 20"&amp;[152]TTCB!G1</f>
        <v>Thời điểm khảo sát: Ngày  tháng  năm 20</v>
      </c>
      <c r="B8" s="707"/>
      <c r="C8" s="707"/>
      <c r="D8" s="707"/>
      <c r="E8" s="707"/>
    </row>
    <row r="9" spans="1:10" s="385" customFormat="1" ht="24" customHeight="1">
      <c r="A9" s="386"/>
      <c r="B9" s="386"/>
      <c r="C9" s="386"/>
      <c r="D9" s="386"/>
      <c r="E9" s="386"/>
    </row>
    <row r="10" spans="1:10" s="385" customFormat="1" ht="24" hidden="1" customHeight="1">
      <c r="A10" s="386"/>
      <c r="B10" s="386"/>
      <c r="C10" s="386"/>
      <c r="D10" s="386"/>
      <c r="E10" s="386"/>
    </row>
    <row r="11" spans="1:10" s="388" customFormat="1" hidden="1">
      <c r="A11" s="729" t="s">
        <v>206</v>
      </c>
      <c r="B11" s="729"/>
      <c r="C11" s="729"/>
      <c r="D11" s="729"/>
      <c r="E11" s="729"/>
    </row>
    <row r="12" spans="1:10" s="388" customFormat="1" ht="97.8" customHeight="1">
      <c r="A12" s="389" t="s">
        <v>207</v>
      </c>
      <c r="B12" s="703" t="str">
        <f>"Giá trị lợi thế quyền thuê đất trả tiền hàng năm và tài sản gắn liền với đất tại thửa đất số: "&amp;C15&amp;", tờ bản đồ số: "&amp;E15&amp;" có địa chỉ: "&amp;F16&amp;", theo "&amp;F6&amp;" số: "&amp;F1&amp;", số vào sổ cấp GCN: "&amp;F2&amp;" do "&amp;F3&amp;" cấp ngày "&amp;F4&amp;". Chủ sử dụng đất là "&amp;F5</f>
        <v>Giá trị lợi thế quyền thuê đất trả tiền hàng năm và tài sản gắn liền với đất tại thửa đất số: 30, tờ bản đồ số: 30 có địa chỉ: Thị trấn Ân Thi, huyện Ân Thi, tỉnh Hưng Yên, theo Giấy chứng nhận Giá trị lợi thế quyền thuê đất trả tiền hàng năm số: AI 086819, số vào sổ cấp GCN: T00924 QSDĐ/QĐ-2354/T-2007 do UBND tỉnh Hưng Yên cấp ngày 17/01/2008. Chủ sử dụng đất là Chi nhánh Công ty Cổ phần lương thực Hưng Yên tại Ân Thi (cập nhật ngày 22/5/2014)</v>
      </c>
      <c r="C12" s="703"/>
      <c r="D12" s="703"/>
      <c r="E12" s="703"/>
      <c r="F12" s="390" t="str">
        <f>B12</f>
        <v>Giá trị lợi thế quyền thuê đất trả tiền hàng năm và tài sản gắn liền với đất tại thửa đất số: 30, tờ bản đồ số: 30 có địa chỉ: Thị trấn Ân Thi, huyện Ân Thi, tỉnh Hưng Yên, theo Giấy chứng nhận Giá trị lợi thế quyền thuê đất trả tiền hàng năm số: AI 086819, số vào sổ cấp GCN: T00924 QSDĐ/QĐ-2354/T-2007 do UBND tỉnh Hưng Yên cấp ngày 17/01/2008. Chủ sử dụng đất là Chi nhánh Công ty Cổ phần lương thực Hưng Yên tại Ân Thi (cập nhật ngày 22/5/2014)</v>
      </c>
      <c r="J12" s="391"/>
    </row>
    <row r="13" spans="1:10" s="385" customFormat="1" ht="15.75" customHeight="1">
      <c r="A13" s="389" t="s">
        <v>21</v>
      </c>
      <c r="B13" s="703" t="s">
        <v>208</v>
      </c>
      <c r="C13" s="703"/>
      <c r="D13" s="703"/>
      <c r="E13" s="703"/>
    </row>
    <row r="14" spans="1:10" s="385" customFormat="1" ht="15.75" customHeight="1">
      <c r="A14" s="389" t="s">
        <v>94</v>
      </c>
      <c r="B14" s="703" t="s">
        <v>209</v>
      </c>
      <c r="C14" s="703"/>
      <c r="D14" s="703"/>
      <c r="E14" s="703"/>
    </row>
    <row r="15" spans="1:10" s="385" customFormat="1">
      <c r="A15" s="392" t="s">
        <v>4</v>
      </c>
      <c r="B15" s="393" t="s">
        <v>211</v>
      </c>
      <c r="C15" s="394">
        <v>30</v>
      </c>
      <c r="D15" s="395" t="s">
        <v>212</v>
      </c>
      <c r="E15" s="394">
        <v>30</v>
      </c>
    </row>
    <row r="16" spans="1:10" s="385" customFormat="1" ht="20.399999999999999" customHeight="1">
      <c r="A16" s="392" t="s">
        <v>4</v>
      </c>
      <c r="B16" s="393" t="s">
        <v>213</v>
      </c>
      <c r="C16" s="711" t="s">
        <v>379</v>
      </c>
      <c r="D16" s="711"/>
      <c r="E16" s="711"/>
      <c r="F16" s="397" t="str">
        <f>C16</f>
        <v>Thị trấn Ân Thi, huyện Ân Thi, tỉnh Hưng Yên</v>
      </c>
    </row>
    <row r="17" spans="1:6" s="385" customFormat="1" ht="62.4">
      <c r="A17" s="392" t="s">
        <v>4</v>
      </c>
      <c r="B17" s="398" t="s">
        <v>214</v>
      </c>
      <c r="C17" s="399">
        <v>891</v>
      </c>
      <c r="D17" s="400" t="s">
        <v>217</v>
      </c>
      <c r="E17" s="401" t="s">
        <v>511</v>
      </c>
    </row>
    <row r="18" spans="1:6" s="385" customFormat="1" ht="33" hidden="1" customHeight="1">
      <c r="A18" s="392" t="s">
        <v>4</v>
      </c>
      <c r="B18" s="398" t="s">
        <v>477</v>
      </c>
      <c r="C18" s="730" t="s">
        <v>478</v>
      </c>
      <c r="D18" s="730"/>
      <c r="E18" s="730"/>
    </row>
    <row r="19" spans="1:6" s="385" customFormat="1">
      <c r="A19" s="392" t="s">
        <v>4</v>
      </c>
      <c r="B19" s="402" t="s">
        <v>218</v>
      </c>
      <c r="C19" s="697" t="s">
        <v>512</v>
      </c>
      <c r="D19" s="698"/>
      <c r="E19" s="699"/>
      <c r="F19" s="404"/>
    </row>
    <row r="20" spans="1:6" s="385" customFormat="1" ht="34.799999999999997" customHeight="1">
      <c r="A20" s="392" t="s">
        <v>4</v>
      </c>
      <c r="B20" s="398" t="s">
        <v>479</v>
      </c>
      <c r="C20" s="712" t="s">
        <v>513</v>
      </c>
      <c r="D20" s="712"/>
      <c r="E20" s="712"/>
      <c r="F20" s="404"/>
    </row>
    <row r="21" spans="1:6" s="385" customFormat="1" ht="85.8" hidden="1" customHeight="1">
      <c r="A21" s="392" t="s">
        <v>4</v>
      </c>
      <c r="B21" s="398" t="s">
        <v>480</v>
      </c>
      <c r="C21" s="725" t="s">
        <v>481</v>
      </c>
      <c r="D21" s="726"/>
      <c r="E21" s="727"/>
      <c r="F21" s="404"/>
    </row>
    <row r="22" spans="1:6" s="385" customFormat="1" ht="34.799999999999997" customHeight="1">
      <c r="A22" s="392" t="s">
        <v>4</v>
      </c>
      <c r="B22" s="396" t="s">
        <v>220</v>
      </c>
      <c r="C22" s="712" t="s">
        <v>482</v>
      </c>
      <c r="D22" s="712"/>
      <c r="E22" s="712"/>
      <c r="F22" s="404"/>
    </row>
    <row r="23" spans="1:6" s="385" customFormat="1" ht="18.600000000000001" hidden="1" customHeight="1">
      <c r="A23" s="405" t="s">
        <v>95</v>
      </c>
      <c r="B23" s="713" t="s">
        <v>483</v>
      </c>
      <c r="C23" s="714"/>
      <c r="D23" s="714"/>
      <c r="E23" s="715"/>
      <c r="F23" s="404"/>
    </row>
    <row r="24" spans="1:6" s="385" customFormat="1" ht="34.950000000000003" hidden="1" customHeight="1">
      <c r="A24" s="406" t="s">
        <v>4</v>
      </c>
      <c r="B24" s="403" t="s">
        <v>213</v>
      </c>
      <c r="C24" s="716" t="str">
        <f>C16</f>
        <v>Thị trấn Ân Thi, huyện Ân Thi, tỉnh Hưng Yên</v>
      </c>
      <c r="D24" s="717"/>
      <c r="E24" s="718"/>
      <c r="F24" s="404"/>
    </row>
    <row r="25" spans="1:6" s="385" customFormat="1" ht="23.55" hidden="1" customHeight="1">
      <c r="A25" s="406" t="s">
        <v>4</v>
      </c>
      <c r="B25" s="403" t="s">
        <v>226</v>
      </c>
      <c r="C25" s="407">
        <v>6</v>
      </c>
      <c r="D25" s="408" t="s">
        <v>484</v>
      </c>
      <c r="E25" s="409">
        <v>286.2</v>
      </c>
      <c r="F25" s="404"/>
    </row>
    <row r="26" spans="1:6" s="385" customFormat="1" ht="22.95" hidden="1" customHeight="1">
      <c r="A26" s="406" t="s">
        <v>4</v>
      </c>
      <c r="B26" s="403" t="s">
        <v>229</v>
      </c>
      <c r="C26" s="716" t="s">
        <v>485</v>
      </c>
      <c r="D26" s="717"/>
      <c r="E26" s="718"/>
      <c r="F26" s="404"/>
    </row>
    <row r="27" spans="1:6" s="385" customFormat="1" ht="21" hidden="1" customHeight="1">
      <c r="A27" s="406" t="s">
        <v>4</v>
      </c>
      <c r="B27" s="403" t="s">
        <v>486</v>
      </c>
      <c r="C27" s="407" t="s">
        <v>487</v>
      </c>
      <c r="D27" s="408" t="s">
        <v>228</v>
      </c>
      <c r="E27" s="409" t="s">
        <v>322</v>
      </c>
      <c r="F27" s="404"/>
    </row>
    <row r="28" spans="1:6" s="385" customFormat="1" ht="28.95" hidden="1" customHeight="1">
      <c r="A28" s="406" t="s">
        <v>4</v>
      </c>
      <c r="B28" s="403" t="s">
        <v>488</v>
      </c>
      <c r="C28" s="407">
        <v>2010</v>
      </c>
      <c r="D28" s="408" t="s">
        <v>489</v>
      </c>
      <c r="E28" s="409" t="s">
        <v>490</v>
      </c>
      <c r="F28" s="404"/>
    </row>
    <row r="29" spans="1:6" s="385" customFormat="1">
      <c r="A29" s="389" t="s">
        <v>22</v>
      </c>
      <c r="B29" s="703" t="s">
        <v>233</v>
      </c>
      <c r="C29" s="703"/>
      <c r="D29" s="703"/>
      <c r="E29" s="703"/>
    </row>
    <row r="30" spans="1:6" s="385" customFormat="1" ht="15" customHeight="1">
      <c r="A30" s="410" t="s">
        <v>23</v>
      </c>
      <c r="B30" s="719" t="s">
        <v>234</v>
      </c>
      <c r="C30" s="719"/>
      <c r="D30" s="719"/>
      <c r="E30" s="719"/>
      <c r="F30" s="411"/>
    </row>
    <row r="31" spans="1:6" s="385" customFormat="1" ht="28.2" customHeight="1">
      <c r="A31" s="392" t="s">
        <v>4</v>
      </c>
      <c r="B31" s="412" t="s">
        <v>235</v>
      </c>
      <c r="C31" s="711" t="str">
        <f>C16</f>
        <v>Thị trấn Ân Thi, huyện Ân Thi, tỉnh Hưng Yên</v>
      </c>
      <c r="D31" s="711"/>
      <c r="E31" s="711"/>
      <c r="F31" s="385" t="str">
        <f>C31</f>
        <v>Thị trấn Ân Thi, huyện Ân Thi, tỉnh Hưng Yên</v>
      </c>
    </row>
    <row r="32" spans="1:6" s="385" customFormat="1" ht="48" hidden="1" customHeight="1">
      <c r="A32" s="392" t="s">
        <v>4</v>
      </c>
      <c r="B32" s="412" t="s">
        <v>491</v>
      </c>
      <c r="C32" s="720" t="s">
        <v>492</v>
      </c>
      <c r="D32" s="721"/>
      <c r="E32" s="722"/>
      <c r="F32" s="385" t="str">
        <f>C32</f>
        <v>Vị trí 1: Đường tỉnh lộ 416 từ Ngã tư Tùng Thiện đến hết địa phận thị xã Sơn Tây</v>
      </c>
    </row>
    <row r="33" spans="1:16" s="385" customFormat="1" ht="31.2">
      <c r="A33" s="392" t="s">
        <v>4</v>
      </c>
      <c r="B33" s="413" t="s">
        <v>237</v>
      </c>
      <c r="C33" s="414" t="s">
        <v>584</v>
      </c>
      <c r="D33" s="414" t="s">
        <v>238</v>
      </c>
      <c r="E33" s="415" t="s">
        <v>316</v>
      </c>
      <c r="F33" s="416" t="str">
        <f>C31</f>
        <v>Thị trấn Ân Thi, huyện Ân Thi, tỉnh Hưng Yên</v>
      </c>
    </row>
    <row r="34" spans="1:16" s="420" customFormat="1" ht="62.4" hidden="1">
      <c r="A34" s="417" t="s">
        <v>4</v>
      </c>
      <c r="B34" s="418" t="s">
        <v>240</v>
      </c>
      <c r="C34" s="419" t="s">
        <v>493</v>
      </c>
      <c r="D34" s="419" t="s">
        <v>241</v>
      </c>
      <c r="E34" s="419" t="s">
        <v>493</v>
      </c>
      <c r="F34" s="420" t="str">
        <f>E34</f>
        <v>5m</v>
      </c>
    </row>
    <row r="35" spans="1:16" s="420" customFormat="1" ht="31.8" customHeight="1">
      <c r="A35" s="392" t="s">
        <v>4</v>
      </c>
      <c r="B35" s="371" t="s">
        <v>243</v>
      </c>
      <c r="C35" s="723" t="s">
        <v>585</v>
      </c>
      <c r="D35" s="723"/>
      <c r="E35" s="723"/>
    </row>
    <row r="36" spans="1:16" s="420" customFormat="1" ht="31.8" customHeight="1">
      <c r="A36" s="421" t="s">
        <v>4</v>
      </c>
      <c r="B36" s="371" t="s">
        <v>494</v>
      </c>
      <c r="C36" s="723" t="s">
        <v>586</v>
      </c>
      <c r="D36" s="723"/>
      <c r="E36" s="723"/>
    </row>
    <row r="37" spans="1:16" s="420" customFormat="1" ht="38.4" customHeight="1">
      <c r="A37" s="392" t="s">
        <v>4</v>
      </c>
      <c r="B37" s="422" t="s">
        <v>244</v>
      </c>
      <c r="C37" s="724" t="s">
        <v>587</v>
      </c>
      <c r="D37" s="723"/>
      <c r="E37" s="723"/>
    </row>
    <row r="38" spans="1:16" s="420" customFormat="1">
      <c r="A38" s="392" t="s">
        <v>4</v>
      </c>
      <c r="B38" s="708" t="s">
        <v>245</v>
      </c>
      <c r="C38" s="709"/>
      <c r="D38" s="709"/>
      <c r="E38" s="710"/>
      <c r="F38" s="423"/>
    </row>
    <row r="39" spans="1:16" s="420" customFormat="1" ht="31.2" customHeight="1">
      <c r="A39" s="392" t="s">
        <v>4</v>
      </c>
      <c r="B39" s="708"/>
      <c r="C39" s="709"/>
      <c r="D39" s="709"/>
      <c r="E39" s="710"/>
      <c r="F39" s="424" t="s">
        <v>495</v>
      </c>
    </row>
    <row r="40" spans="1:16" s="385" customFormat="1">
      <c r="A40" s="389" t="s">
        <v>247</v>
      </c>
      <c r="B40" s="703" t="s">
        <v>248</v>
      </c>
      <c r="C40" s="703"/>
      <c r="D40" s="703"/>
      <c r="E40" s="703"/>
    </row>
    <row r="41" spans="1:16" s="385" customFormat="1" ht="31.2">
      <c r="A41" s="392" t="s">
        <v>4</v>
      </c>
      <c r="B41" s="400" t="s">
        <v>249</v>
      </c>
      <c r="C41" s="425">
        <f>C17</f>
        <v>891</v>
      </c>
      <c r="D41" s="426" t="s">
        <v>250</v>
      </c>
      <c r="E41" s="427" t="s">
        <v>251</v>
      </c>
      <c r="F41" s="428"/>
      <c r="O41" s="382"/>
      <c r="P41" s="382"/>
    </row>
    <row r="42" spans="1:16" s="420" customFormat="1">
      <c r="A42" s="421" t="s">
        <v>4</v>
      </c>
      <c r="B42" s="400" t="s">
        <v>254</v>
      </c>
      <c r="C42" s="429">
        <f>14.5+0.7</f>
        <v>15.2</v>
      </c>
      <c r="D42" s="398" t="s">
        <v>255</v>
      </c>
      <c r="E42" s="429">
        <v>43.4</v>
      </c>
      <c r="F42" s="428"/>
    </row>
    <row r="43" spans="1:16" s="385" customFormat="1">
      <c r="A43" s="421" t="s">
        <v>4</v>
      </c>
      <c r="B43" s="402" t="s">
        <v>256</v>
      </c>
      <c r="C43" s="430">
        <v>20</v>
      </c>
      <c r="D43" s="398" t="s">
        <v>496</v>
      </c>
      <c r="E43" s="426" t="s">
        <v>61</v>
      </c>
      <c r="O43" s="382"/>
      <c r="P43" s="382"/>
    </row>
    <row r="44" spans="1:16" s="385" customFormat="1" ht="31.2">
      <c r="A44" s="421" t="s">
        <v>4</v>
      </c>
      <c r="B44" s="398" t="s">
        <v>497</v>
      </c>
      <c r="C44" s="704" t="s">
        <v>518</v>
      </c>
      <c r="D44" s="704"/>
      <c r="E44" s="704"/>
      <c r="O44" s="382"/>
      <c r="P44" s="382"/>
    </row>
    <row r="45" spans="1:16" s="385" customFormat="1" ht="22.5" customHeight="1">
      <c r="A45" s="389" t="s">
        <v>259</v>
      </c>
      <c r="B45" s="703" t="s">
        <v>260</v>
      </c>
      <c r="C45" s="703"/>
      <c r="D45" s="703"/>
      <c r="E45" s="703"/>
      <c r="O45" s="382"/>
      <c r="P45" s="382"/>
    </row>
    <row r="46" spans="1:16" s="385" customFormat="1" ht="15" customHeight="1">
      <c r="A46" s="392" t="s">
        <v>4</v>
      </c>
      <c r="B46" s="398" t="s">
        <v>261</v>
      </c>
      <c r="C46" s="711" t="s">
        <v>262</v>
      </c>
      <c r="D46" s="711"/>
      <c r="E46" s="711"/>
      <c r="O46" s="382"/>
      <c r="P46" s="382"/>
    </row>
    <row r="47" spans="1:16" s="385" customFormat="1">
      <c r="A47" s="392" t="s">
        <v>4</v>
      </c>
      <c r="B47" s="398" t="s">
        <v>263</v>
      </c>
      <c r="C47" s="711" t="s">
        <v>264</v>
      </c>
      <c r="D47" s="711"/>
      <c r="E47" s="711"/>
      <c r="O47" s="382"/>
      <c r="P47" s="382"/>
    </row>
    <row r="48" spans="1:16" s="385" customFormat="1">
      <c r="A48" s="392" t="s">
        <v>4</v>
      </c>
      <c r="B48" s="398" t="s">
        <v>265</v>
      </c>
      <c r="C48" s="396" t="s">
        <v>266</v>
      </c>
      <c r="D48" s="398" t="s">
        <v>267</v>
      </c>
      <c r="E48" s="396" t="s">
        <v>268</v>
      </c>
      <c r="O48" s="382"/>
      <c r="P48" s="382"/>
    </row>
    <row r="49" spans="1:19" s="385" customFormat="1" ht="31.2" customHeight="1">
      <c r="A49" s="421" t="s">
        <v>4</v>
      </c>
      <c r="B49" s="398" t="s">
        <v>269</v>
      </c>
      <c r="C49" s="396" t="s">
        <v>520</v>
      </c>
      <c r="D49" s="398" t="s">
        <v>270</v>
      </c>
      <c r="E49" s="396" t="s">
        <v>498</v>
      </c>
      <c r="O49" s="382"/>
      <c r="P49" s="382"/>
    </row>
    <row r="50" spans="1:19" s="385" customFormat="1" hidden="1">
      <c r="A50" s="421" t="s">
        <v>4</v>
      </c>
      <c r="B50" s="398" t="s">
        <v>499</v>
      </c>
      <c r="C50" s="700" t="str">
        <f>'[153]TSSS '!C39</f>
        <v>Tài sản không bị lỗi phong thủy</v>
      </c>
      <c r="D50" s="701"/>
      <c r="E50" s="702"/>
      <c r="O50" s="382"/>
      <c r="P50" s="382"/>
    </row>
    <row r="51" spans="1:19" s="385" customFormat="1" hidden="1">
      <c r="A51" s="421" t="s">
        <v>4</v>
      </c>
      <c r="B51" s="398" t="s">
        <v>500</v>
      </c>
      <c r="C51" s="700" t="str">
        <f>'[153]TSSS '!C40</f>
        <v>Nhìn hướng khu dân cư</v>
      </c>
      <c r="D51" s="701"/>
      <c r="E51" s="702"/>
      <c r="O51" s="382"/>
      <c r="P51" s="382"/>
    </row>
    <row r="52" spans="1:19" s="385" customFormat="1" ht="18" customHeight="1">
      <c r="A52" s="389" t="s">
        <v>274</v>
      </c>
      <c r="B52" s="703" t="s">
        <v>275</v>
      </c>
      <c r="C52" s="703"/>
      <c r="D52" s="703"/>
      <c r="E52" s="703"/>
      <c r="O52" s="382"/>
      <c r="P52" s="382"/>
    </row>
    <row r="53" spans="1:19" s="385" customFormat="1" ht="262.2" customHeight="1">
      <c r="A53" s="421" t="s">
        <v>4</v>
      </c>
      <c r="B53" s="704" t="s">
        <v>642</v>
      </c>
      <c r="C53" s="705"/>
      <c r="D53" s="705"/>
      <c r="E53" s="705"/>
      <c r="O53" s="382"/>
      <c r="P53" s="382"/>
    </row>
    <row r="54" spans="1:19">
      <c r="C54" s="382"/>
      <c r="D54" s="382"/>
      <c r="E54" s="382"/>
      <c r="F54" s="381"/>
      <c r="G54" s="382"/>
      <c r="H54" s="383"/>
      <c r="I54" s="383"/>
      <c r="J54" s="383"/>
      <c r="O54" s="385"/>
      <c r="P54" s="385"/>
      <c r="Q54" s="385"/>
      <c r="R54" s="385"/>
      <c r="S54" s="385"/>
    </row>
    <row r="55" spans="1:19" s="420" customFormat="1" hidden="1">
      <c r="A55" s="381"/>
      <c r="B55" s="382"/>
      <c r="C55" s="383"/>
      <c r="D55" s="706" t="str">
        <f>[152]KHTĐG!D37</f>
        <v>Hà Nội, ngày  tháng  năm 20</v>
      </c>
      <c r="E55" s="706"/>
      <c r="F55" s="431"/>
      <c r="G55" s="431"/>
      <c r="H55" s="431"/>
      <c r="I55" s="431"/>
      <c r="J55" s="431"/>
      <c r="K55" s="431"/>
      <c r="L55" s="431"/>
      <c r="M55" s="431"/>
      <c r="N55" s="431"/>
    </row>
    <row r="56" spans="1:19" hidden="1">
      <c r="A56" s="386"/>
      <c r="B56" s="707" t="s">
        <v>501</v>
      </c>
      <c r="C56" s="707"/>
      <c r="D56" s="707" t="s">
        <v>502</v>
      </c>
      <c r="E56" s="707"/>
    </row>
    <row r="57" spans="1:19" hidden="1">
      <c r="F57" s="432">
        <f>9%*65%</f>
        <v>5.8499999999999996E-2</v>
      </c>
    </row>
    <row r="58" spans="1:19" hidden="1"/>
    <row r="59" spans="1:19" hidden="1"/>
    <row r="60" spans="1:19" s="386" customFormat="1" hidden="1">
      <c r="A60" s="381"/>
      <c r="B60" s="382"/>
      <c r="C60" s="383"/>
      <c r="D60" s="383"/>
      <c r="E60" s="383"/>
      <c r="F60" s="433"/>
      <c r="G60" s="433"/>
      <c r="H60" s="433"/>
      <c r="I60" s="433"/>
      <c r="J60" s="433"/>
      <c r="K60" s="433"/>
      <c r="L60" s="433"/>
      <c r="M60" s="433"/>
      <c r="N60" s="433"/>
    </row>
    <row r="61" spans="1:19" hidden="1">
      <c r="A61" s="386"/>
      <c r="B61" s="696" t="s">
        <v>503</v>
      </c>
      <c r="C61" s="696"/>
      <c r="D61" s="696" t="s">
        <v>504</v>
      </c>
      <c r="E61" s="696"/>
    </row>
    <row r="70" spans="5:5">
      <c r="E70" s="383">
        <f>1-(2024-2016)/35</f>
        <v>0.77142857142857146</v>
      </c>
    </row>
  </sheetData>
  <mergeCells count="40">
    <mergeCell ref="B12:E12"/>
    <mergeCell ref="G1:G6"/>
    <mergeCell ref="A4:E4"/>
    <mergeCell ref="A7:E7"/>
    <mergeCell ref="A8:E8"/>
    <mergeCell ref="A11:E11"/>
    <mergeCell ref="B29:E29"/>
    <mergeCell ref="B13:E13"/>
    <mergeCell ref="B14:E14"/>
    <mergeCell ref="C16:E16"/>
    <mergeCell ref="C18:E18"/>
    <mergeCell ref="C19:E19"/>
    <mergeCell ref="C20:E20"/>
    <mergeCell ref="C21:E21"/>
    <mergeCell ref="C22:E22"/>
    <mergeCell ref="B23:E23"/>
    <mergeCell ref="C24:E24"/>
    <mergeCell ref="C26:E26"/>
    <mergeCell ref="C46:E46"/>
    <mergeCell ref="B30:E30"/>
    <mergeCell ref="C31:E31"/>
    <mergeCell ref="C32:E32"/>
    <mergeCell ref="C35:E35"/>
    <mergeCell ref="C36:E36"/>
    <mergeCell ref="C37:E37"/>
    <mergeCell ref="B38:E38"/>
    <mergeCell ref="B39:E39"/>
    <mergeCell ref="B40:E40"/>
    <mergeCell ref="C44:E44"/>
    <mergeCell ref="B45:E45"/>
    <mergeCell ref="B56:C56"/>
    <mergeCell ref="D56:E56"/>
    <mergeCell ref="B61:C61"/>
    <mergeCell ref="D61:E61"/>
    <mergeCell ref="C47:E47"/>
    <mergeCell ref="C50:E50"/>
    <mergeCell ref="C51:E51"/>
    <mergeCell ref="B52:E52"/>
    <mergeCell ref="B53:E53"/>
    <mergeCell ref="D55:E55"/>
  </mergeCells>
  <hyperlinks>
    <hyperlink ref="F39" r:id="rId1" xr:uid="{9D4B7EF6-604B-4429-8DCB-85A39D0354AA}"/>
  </hyperlinks>
  <pageMargins left="0.7" right="0.7" top="0.75" bottom="0.75" header="0.3" footer="0.3"/>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ABD17-645B-4163-957C-EE249AE47678}">
  <dimension ref="A1:S70"/>
  <sheetViews>
    <sheetView topLeftCell="A13" workbookViewId="0">
      <selection activeCell="F22" sqref="F22"/>
    </sheetView>
  </sheetViews>
  <sheetFormatPr defaultColWidth="8" defaultRowHeight="15.6"/>
  <cols>
    <col min="1" max="1" width="5.44140625" style="381" customWidth="1"/>
    <col min="2" max="2" width="19.44140625" style="382" customWidth="1"/>
    <col min="3" max="3" width="19.21875" style="383" customWidth="1"/>
    <col min="4" max="4" width="20.44140625" style="383" customWidth="1"/>
    <col min="5" max="5" width="20.21875" style="383" customWidth="1"/>
    <col min="6" max="6" width="60.5546875" style="385" customWidth="1"/>
    <col min="7" max="7" width="15.21875" style="385" customWidth="1"/>
    <col min="8" max="11" width="8" style="385"/>
    <col min="12" max="12" width="11.5546875" style="385" bestFit="1" customWidth="1"/>
    <col min="13" max="14" width="8" style="385"/>
    <col min="15" max="16384" width="8" style="382"/>
  </cols>
  <sheetData>
    <row r="1" spans="1:10">
      <c r="F1" s="384" t="s">
        <v>588</v>
      </c>
      <c r="G1" s="728" t="s">
        <v>475</v>
      </c>
    </row>
    <row r="2" spans="1:10">
      <c r="F2" s="384" t="s">
        <v>589</v>
      </c>
      <c r="G2" s="728"/>
    </row>
    <row r="3" spans="1:10">
      <c r="F3" s="385" t="s">
        <v>507</v>
      </c>
      <c r="G3" s="728"/>
    </row>
    <row r="4" spans="1:10" s="385" customFormat="1" ht="24" customHeight="1">
      <c r="A4" s="707"/>
      <c r="B4" s="707"/>
      <c r="C4" s="707"/>
      <c r="D4" s="707"/>
      <c r="E4" s="707"/>
      <c r="F4" s="387" t="s">
        <v>508</v>
      </c>
      <c r="G4" s="728"/>
    </row>
    <row r="5" spans="1:10" s="385" customFormat="1" ht="24" customHeight="1">
      <c r="A5" s="386"/>
      <c r="B5" s="386"/>
      <c r="C5" s="386"/>
      <c r="D5" s="386"/>
      <c r="E5" s="386"/>
      <c r="F5" s="385" t="s">
        <v>534</v>
      </c>
      <c r="G5" s="728"/>
    </row>
    <row r="6" spans="1:10" s="385" customFormat="1" ht="24" customHeight="1">
      <c r="A6" s="386"/>
      <c r="B6" s="386"/>
      <c r="C6" s="386"/>
      <c r="D6" s="386"/>
      <c r="E6" s="386"/>
      <c r="F6" s="385" t="s">
        <v>655</v>
      </c>
      <c r="G6" s="728"/>
    </row>
    <row r="7" spans="1:10" s="385" customFormat="1" ht="24" customHeight="1">
      <c r="A7" s="707" t="s">
        <v>205</v>
      </c>
      <c r="B7" s="707"/>
      <c r="C7" s="707"/>
      <c r="D7" s="707"/>
      <c r="E7" s="707"/>
    </row>
    <row r="8" spans="1:10" s="385" customFormat="1" ht="24" customHeight="1">
      <c r="A8" s="707" t="str">
        <f>"Thời điểm khảo sát: Ngày "&amp;[152]TTCB!E1&amp;" tháng "&amp;[152]TTCB!F1&amp;" năm 20"&amp;[152]TTCB!G1</f>
        <v>Thời điểm khảo sát: Ngày  tháng  năm 20</v>
      </c>
      <c r="B8" s="707"/>
      <c r="C8" s="707"/>
      <c r="D8" s="707"/>
      <c r="E8" s="707"/>
    </row>
    <row r="9" spans="1:10" s="385" customFormat="1" ht="24" customHeight="1">
      <c r="A9" s="386"/>
      <c r="B9" s="386"/>
      <c r="C9" s="386"/>
      <c r="D9" s="386"/>
      <c r="E9" s="386"/>
    </row>
    <row r="10" spans="1:10" s="385" customFormat="1" ht="24" hidden="1" customHeight="1">
      <c r="A10" s="386"/>
      <c r="B10" s="386"/>
      <c r="C10" s="386"/>
      <c r="D10" s="386"/>
      <c r="E10" s="386"/>
    </row>
    <row r="11" spans="1:10" s="388" customFormat="1" hidden="1">
      <c r="A11" s="729" t="s">
        <v>206</v>
      </c>
      <c r="B11" s="729"/>
      <c r="C11" s="729"/>
      <c r="D11" s="729"/>
      <c r="E11" s="729"/>
    </row>
    <row r="12" spans="1:10" s="388" customFormat="1" ht="84" customHeight="1">
      <c r="A12" s="389" t="s">
        <v>207</v>
      </c>
      <c r="B12" s="703" t="str">
        <f>"Giá trị lợi thế quyền thuê đất trả tiền hàng năm và tài sản gắn liền với đất tại thửa đất số: "&amp;C15&amp;", tờ bản đồ số: "&amp;E15&amp;" có địa chỉ: "&amp;F16&amp;", theo "&amp;F6&amp;" số: "&amp;F1&amp;", số vào sổ cấp GCN: "&amp;F2&amp;" do "&amp;F3&amp;" cấp ngày "&amp;F4&amp;". Chủ sử dụng đất là "&amp;F5</f>
        <v>Giá trị lợi thế quyền thuê đất trả tiền hàng năm và tài sản gắn liền với đất tại thửa đất số: 62, tờ bản đồ số: 4 có địa chỉ: Xã Nghĩa Dân, huyện Kim Động, tỉnh Hưng Yên, theo Giấy chứng nhận Giá trị lợi thế quyền thuê đất trả tiền hàng năm số: AI 086826, số vào sổ cấp GCN: T00933 QSDĐ/QĐ-2352/T-2007 do UBND tỉnh Hưng Yên cấp ngày 17/01/2008. Chủ sử dụng đất là Công ty Cổ phần lương thực Hưng Yên (cập nhật ngày 22/5/2014)</v>
      </c>
      <c r="C12" s="703"/>
      <c r="D12" s="703"/>
      <c r="E12" s="703"/>
      <c r="F12" s="390" t="str">
        <f>B12</f>
        <v>Giá trị lợi thế quyền thuê đất trả tiền hàng năm và tài sản gắn liền với đất tại thửa đất số: 62, tờ bản đồ số: 4 có địa chỉ: Xã Nghĩa Dân, huyện Kim Động, tỉnh Hưng Yên, theo Giấy chứng nhận Giá trị lợi thế quyền thuê đất trả tiền hàng năm số: AI 086826, số vào sổ cấp GCN: T00933 QSDĐ/QĐ-2352/T-2007 do UBND tỉnh Hưng Yên cấp ngày 17/01/2008. Chủ sử dụng đất là Công ty Cổ phần lương thực Hưng Yên (cập nhật ngày 22/5/2014)</v>
      </c>
      <c r="J12" s="391"/>
    </row>
    <row r="13" spans="1:10" s="385" customFormat="1" ht="15.75" customHeight="1">
      <c r="A13" s="389" t="s">
        <v>21</v>
      </c>
      <c r="B13" s="703" t="s">
        <v>208</v>
      </c>
      <c r="C13" s="703"/>
      <c r="D13" s="703"/>
      <c r="E13" s="703"/>
    </row>
    <row r="14" spans="1:10" s="385" customFormat="1" ht="15.75" customHeight="1">
      <c r="A14" s="389" t="s">
        <v>94</v>
      </c>
      <c r="B14" s="703" t="s">
        <v>209</v>
      </c>
      <c r="C14" s="703"/>
      <c r="D14" s="703"/>
      <c r="E14" s="703"/>
    </row>
    <row r="15" spans="1:10" s="385" customFormat="1">
      <c r="A15" s="392" t="s">
        <v>4</v>
      </c>
      <c r="B15" s="393" t="s">
        <v>211</v>
      </c>
      <c r="C15" s="394">
        <v>62</v>
      </c>
      <c r="D15" s="395" t="s">
        <v>212</v>
      </c>
      <c r="E15" s="394">
        <v>4</v>
      </c>
    </row>
    <row r="16" spans="1:10" s="385" customFormat="1" ht="20.399999999999999" customHeight="1">
      <c r="A16" s="392" t="s">
        <v>4</v>
      </c>
      <c r="B16" s="393" t="s">
        <v>213</v>
      </c>
      <c r="C16" s="711" t="s">
        <v>381</v>
      </c>
      <c r="D16" s="711"/>
      <c r="E16" s="711"/>
      <c r="F16" s="397" t="str">
        <f>C16</f>
        <v>Xã Nghĩa Dân, huyện Kim Động, tỉnh Hưng Yên</v>
      </c>
    </row>
    <row r="17" spans="1:6" s="385" customFormat="1" ht="62.4">
      <c r="A17" s="392" t="s">
        <v>4</v>
      </c>
      <c r="B17" s="398" t="s">
        <v>214</v>
      </c>
      <c r="C17" s="399">
        <v>163.4</v>
      </c>
      <c r="D17" s="400" t="s">
        <v>217</v>
      </c>
      <c r="E17" s="401" t="s">
        <v>511</v>
      </c>
      <c r="F17" s="532">
        <f>1/37.5</f>
        <v>2.6666666666666668E-2</v>
      </c>
    </row>
    <row r="18" spans="1:6" s="385" customFormat="1" ht="33" hidden="1" customHeight="1">
      <c r="A18" s="392" t="s">
        <v>4</v>
      </c>
      <c r="B18" s="398" t="s">
        <v>477</v>
      </c>
      <c r="C18" s="730" t="s">
        <v>478</v>
      </c>
      <c r="D18" s="730"/>
      <c r="E18" s="730"/>
    </row>
    <row r="19" spans="1:6" s="385" customFormat="1">
      <c r="A19" s="392" t="s">
        <v>4</v>
      </c>
      <c r="B19" s="402" t="s">
        <v>218</v>
      </c>
      <c r="C19" s="697" t="s">
        <v>512</v>
      </c>
      <c r="D19" s="698"/>
      <c r="E19" s="699"/>
      <c r="F19" s="404"/>
    </row>
    <row r="20" spans="1:6" s="385" customFormat="1" ht="34.799999999999997" customHeight="1">
      <c r="A20" s="392" t="s">
        <v>4</v>
      </c>
      <c r="B20" s="398" t="s">
        <v>479</v>
      </c>
      <c r="C20" s="712" t="s">
        <v>513</v>
      </c>
      <c r="D20" s="712"/>
      <c r="E20" s="712"/>
      <c r="F20" s="404"/>
    </row>
    <row r="21" spans="1:6" s="385" customFormat="1" ht="85.8" hidden="1" customHeight="1">
      <c r="A21" s="392" t="s">
        <v>4</v>
      </c>
      <c r="B21" s="398" t="s">
        <v>480</v>
      </c>
      <c r="C21" s="725" t="s">
        <v>481</v>
      </c>
      <c r="D21" s="726"/>
      <c r="E21" s="727"/>
      <c r="F21" s="404"/>
    </row>
    <row r="22" spans="1:6" s="385" customFormat="1" ht="34.799999999999997" customHeight="1">
      <c r="A22" s="392" t="s">
        <v>4</v>
      </c>
      <c r="B22" s="396" t="s">
        <v>220</v>
      </c>
      <c r="C22" s="712" t="s">
        <v>482</v>
      </c>
      <c r="D22" s="712"/>
      <c r="E22" s="712"/>
      <c r="F22" s="404">
        <f>2025-1993</f>
        <v>32</v>
      </c>
    </row>
    <row r="23" spans="1:6" s="385" customFormat="1" ht="18.600000000000001" hidden="1" customHeight="1">
      <c r="A23" s="405" t="s">
        <v>95</v>
      </c>
      <c r="B23" s="713" t="s">
        <v>483</v>
      </c>
      <c r="C23" s="714"/>
      <c r="D23" s="714"/>
      <c r="E23" s="715"/>
      <c r="F23" s="404"/>
    </row>
    <row r="24" spans="1:6" s="385" customFormat="1" ht="34.950000000000003" hidden="1" customHeight="1">
      <c r="A24" s="406" t="s">
        <v>4</v>
      </c>
      <c r="B24" s="403" t="s">
        <v>213</v>
      </c>
      <c r="C24" s="716" t="str">
        <f>C16</f>
        <v>Xã Nghĩa Dân, huyện Kim Động, tỉnh Hưng Yên</v>
      </c>
      <c r="D24" s="717"/>
      <c r="E24" s="718"/>
      <c r="F24" s="404"/>
    </row>
    <row r="25" spans="1:6" s="385" customFormat="1" ht="23.55" hidden="1" customHeight="1">
      <c r="A25" s="406" t="s">
        <v>4</v>
      </c>
      <c r="B25" s="403" t="s">
        <v>226</v>
      </c>
      <c r="C25" s="407">
        <v>6</v>
      </c>
      <c r="D25" s="408" t="s">
        <v>484</v>
      </c>
      <c r="E25" s="409">
        <v>286.2</v>
      </c>
      <c r="F25" s="404"/>
    </row>
    <row r="26" spans="1:6" s="385" customFormat="1" ht="22.95" hidden="1" customHeight="1">
      <c r="A26" s="406" t="s">
        <v>4</v>
      </c>
      <c r="B26" s="403" t="s">
        <v>229</v>
      </c>
      <c r="C26" s="716" t="s">
        <v>485</v>
      </c>
      <c r="D26" s="717"/>
      <c r="E26" s="718"/>
      <c r="F26" s="404"/>
    </row>
    <row r="27" spans="1:6" s="385" customFormat="1" ht="21" hidden="1" customHeight="1">
      <c r="A27" s="406" t="s">
        <v>4</v>
      </c>
      <c r="B27" s="403" t="s">
        <v>486</v>
      </c>
      <c r="C27" s="407" t="s">
        <v>487</v>
      </c>
      <c r="D27" s="408" t="s">
        <v>228</v>
      </c>
      <c r="E27" s="409" t="s">
        <v>322</v>
      </c>
      <c r="F27" s="404"/>
    </row>
    <row r="28" spans="1:6" s="385" customFormat="1" ht="28.95" hidden="1" customHeight="1">
      <c r="A28" s="406" t="s">
        <v>4</v>
      </c>
      <c r="B28" s="403" t="s">
        <v>488</v>
      </c>
      <c r="C28" s="407">
        <v>2010</v>
      </c>
      <c r="D28" s="408" t="s">
        <v>489</v>
      </c>
      <c r="E28" s="409" t="s">
        <v>490</v>
      </c>
      <c r="F28" s="404"/>
    </row>
    <row r="29" spans="1:6" s="385" customFormat="1">
      <c r="A29" s="389" t="s">
        <v>22</v>
      </c>
      <c r="B29" s="703" t="s">
        <v>233</v>
      </c>
      <c r="C29" s="703"/>
      <c r="D29" s="703"/>
      <c r="E29" s="703"/>
      <c r="F29" s="532">
        <f>1-F17*F22</f>
        <v>0.14666666666666661</v>
      </c>
    </row>
    <row r="30" spans="1:6" s="385" customFormat="1" ht="15" customHeight="1">
      <c r="A30" s="410" t="s">
        <v>23</v>
      </c>
      <c r="B30" s="719" t="s">
        <v>234</v>
      </c>
      <c r="C30" s="719"/>
      <c r="D30" s="719"/>
      <c r="E30" s="719"/>
      <c r="F30" s="411"/>
    </row>
    <row r="31" spans="1:6" s="385" customFormat="1" ht="28.2" customHeight="1">
      <c r="A31" s="392" t="s">
        <v>4</v>
      </c>
      <c r="B31" s="412" t="s">
        <v>235</v>
      </c>
      <c r="C31" s="711" t="str">
        <f>C16</f>
        <v>Xã Nghĩa Dân, huyện Kim Động, tỉnh Hưng Yên</v>
      </c>
      <c r="D31" s="711"/>
      <c r="E31" s="711"/>
      <c r="F31" s="385" t="str">
        <f>C31</f>
        <v>Xã Nghĩa Dân, huyện Kim Động, tỉnh Hưng Yên</v>
      </c>
    </row>
    <row r="32" spans="1:6" s="385" customFormat="1" ht="48" hidden="1" customHeight="1">
      <c r="A32" s="392" t="s">
        <v>4</v>
      </c>
      <c r="B32" s="412" t="s">
        <v>491</v>
      </c>
      <c r="C32" s="720" t="s">
        <v>492</v>
      </c>
      <c r="D32" s="721"/>
      <c r="E32" s="722"/>
      <c r="F32" s="385" t="str">
        <f>C32</f>
        <v>Vị trí 1: Đường tỉnh lộ 416 từ Ngã tư Tùng Thiện đến hết địa phận thị xã Sơn Tây</v>
      </c>
    </row>
    <row r="33" spans="1:16" s="385" customFormat="1" ht="31.2">
      <c r="A33" s="392" t="s">
        <v>4</v>
      </c>
      <c r="B33" s="413" t="s">
        <v>237</v>
      </c>
      <c r="C33" s="414" t="s">
        <v>590</v>
      </c>
      <c r="D33" s="414" t="s">
        <v>238</v>
      </c>
      <c r="E33" s="415" t="s">
        <v>239</v>
      </c>
      <c r="F33" s="416" t="str">
        <f>C31</f>
        <v>Xã Nghĩa Dân, huyện Kim Động, tỉnh Hưng Yên</v>
      </c>
    </row>
    <row r="34" spans="1:16" s="420" customFormat="1" ht="62.4" hidden="1">
      <c r="A34" s="417" t="s">
        <v>4</v>
      </c>
      <c r="B34" s="418" t="s">
        <v>240</v>
      </c>
      <c r="C34" s="419" t="s">
        <v>493</v>
      </c>
      <c r="D34" s="419" t="s">
        <v>241</v>
      </c>
      <c r="E34" s="419" t="s">
        <v>493</v>
      </c>
      <c r="F34" s="420" t="str">
        <f>E34</f>
        <v>5m</v>
      </c>
    </row>
    <row r="35" spans="1:16" s="420" customFormat="1" ht="31.8" customHeight="1">
      <c r="A35" s="392" t="s">
        <v>4</v>
      </c>
      <c r="B35" s="371" t="s">
        <v>243</v>
      </c>
      <c r="C35" s="723" t="s">
        <v>591</v>
      </c>
      <c r="D35" s="723"/>
      <c r="E35" s="723"/>
    </row>
    <row r="36" spans="1:16" s="420" customFormat="1" ht="31.8" customHeight="1">
      <c r="A36" s="421" t="s">
        <v>4</v>
      </c>
      <c r="B36" s="371" t="s">
        <v>494</v>
      </c>
      <c r="C36" s="723" t="s">
        <v>592</v>
      </c>
      <c r="D36" s="723"/>
      <c r="E36" s="723"/>
    </row>
    <row r="37" spans="1:16" s="420" customFormat="1" ht="38.4" customHeight="1">
      <c r="A37" s="392" t="s">
        <v>4</v>
      </c>
      <c r="B37" s="422" t="s">
        <v>244</v>
      </c>
      <c r="C37" s="724" t="s">
        <v>593</v>
      </c>
      <c r="D37" s="723"/>
      <c r="E37" s="723"/>
    </row>
    <row r="38" spans="1:16" s="420" customFormat="1">
      <c r="A38" s="392" t="s">
        <v>4</v>
      </c>
      <c r="B38" s="708" t="s">
        <v>245</v>
      </c>
      <c r="C38" s="709"/>
      <c r="D38" s="709"/>
      <c r="E38" s="710"/>
      <c r="F38" s="423"/>
    </row>
    <row r="39" spans="1:16" s="420" customFormat="1" ht="31.2" customHeight="1">
      <c r="A39" s="392" t="s">
        <v>4</v>
      </c>
      <c r="B39" s="708"/>
      <c r="C39" s="709"/>
      <c r="D39" s="709"/>
      <c r="E39" s="710"/>
      <c r="F39" s="424" t="s">
        <v>495</v>
      </c>
    </row>
    <row r="40" spans="1:16" s="385" customFormat="1">
      <c r="A40" s="389" t="s">
        <v>247</v>
      </c>
      <c r="B40" s="703" t="s">
        <v>248</v>
      </c>
      <c r="C40" s="703"/>
      <c r="D40" s="703"/>
      <c r="E40" s="703"/>
    </row>
    <row r="41" spans="1:16" s="385" customFormat="1" ht="31.2">
      <c r="A41" s="392" t="s">
        <v>4</v>
      </c>
      <c r="B41" s="400" t="s">
        <v>249</v>
      </c>
      <c r="C41" s="425">
        <f>C17</f>
        <v>163.4</v>
      </c>
      <c r="D41" s="426" t="s">
        <v>250</v>
      </c>
      <c r="E41" s="427" t="s">
        <v>251</v>
      </c>
      <c r="F41" s="428"/>
      <c r="O41" s="382"/>
      <c r="P41" s="382"/>
    </row>
    <row r="42" spans="1:16" s="420" customFormat="1" ht="31.2">
      <c r="A42" s="421" t="s">
        <v>4</v>
      </c>
      <c r="B42" s="400" t="s">
        <v>254</v>
      </c>
      <c r="C42" s="429" t="s">
        <v>594</v>
      </c>
      <c r="D42" s="398" t="s">
        <v>255</v>
      </c>
      <c r="E42" s="429">
        <f>5.18+2.92</f>
        <v>8.1</v>
      </c>
      <c r="F42" s="428"/>
    </row>
    <row r="43" spans="1:16" s="385" customFormat="1">
      <c r="A43" s="421" t="s">
        <v>4</v>
      </c>
      <c r="B43" s="402" t="s">
        <v>256</v>
      </c>
      <c r="C43" s="430">
        <v>23.78</v>
      </c>
      <c r="D43" s="398" t="s">
        <v>496</v>
      </c>
      <c r="E43" s="426" t="s">
        <v>596</v>
      </c>
      <c r="O43" s="382"/>
      <c r="P43" s="382"/>
    </row>
    <row r="44" spans="1:16" s="385" customFormat="1" ht="31.2">
      <c r="A44" s="421" t="s">
        <v>4</v>
      </c>
      <c r="B44" s="398" t="s">
        <v>497</v>
      </c>
      <c r="C44" s="704" t="s">
        <v>595</v>
      </c>
      <c r="D44" s="704"/>
      <c r="E44" s="704"/>
      <c r="O44" s="382"/>
      <c r="P44" s="382"/>
    </row>
    <row r="45" spans="1:16" s="385" customFormat="1" ht="22.5" customHeight="1">
      <c r="A45" s="389" t="s">
        <v>259</v>
      </c>
      <c r="B45" s="703" t="s">
        <v>260</v>
      </c>
      <c r="C45" s="703"/>
      <c r="D45" s="703"/>
      <c r="E45" s="703"/>
      <c r="O45" s="382"/>
      <c r="P45" s="382"/>
    </row>
    <row r="46" spans="1:16" s="385" customFormat="1" ht="15" customHeight="1">
      <c r="A46" s="392" t="s">
        <v>4</v>
      </c>
      <c r="B46" s="398" t="s">
        <v>261</v>
      </c>
      <c r="C46" s="711" t="s">
        <v>262</v>
      </c>
      <c r="D46" s="711"/>
      <c r="E46" s="711"/>
      <c r="O46" s="382"/>
      <c r="P46" s="382"/>
    </row>
    <row r="47" spans="1:16" s="385" customFormat="1">
      <c r="A47" s="392" t="s">
        <v>4</v>
      </c>
      <c r="B47" s="398" t="s">
        <v>263</v>
      </c>
      <c r="C47" s="711" t="s">
        <v>264</v>
      </c>
      <c r="D47" s="711"/>
      <c r="E47" s="711"/>
      <c r="O47" s="382"/>
      <c r="P47" s="382"/>
    </row>
    <row r="48" spans="1:16" s="385" customFormat="1">
      <c r="A48" s="392" t="s">
        <v>4</v>
      </c>
      <c r="B48" s="398" t="s">
        <v>265</v>
      </c>
      <c r="C48" s="396" t="s">
        <v>266</v>
      </c>
      <c r="D48" s="398" t="s">
        <v>267</v>
      </c>
      <c r="E48" s="396" t="s">
        <v>268</v>
      </c>
      <c r="O48" s="382"/>
      <c r="P48" s="382"/>
    </row>
    <row r="49" spans="1:19" s="385" customFormat="1" ht="31.2" customHeight="1">
      <c r="A49" s="421" t="s">
        <v>4</v>
      </c>
      <c r="B49" s="398" t="s">
        <v>269</v>
      </c>
      <c r="C49" s="396" t="s">
        <v>520</v>
      </c>
      <c r="D49" s="398" t="s">
        <v>270</v>
      </c>
      <c r="E49" s="396" t="s">
        <v>498</v>
      </c>
      <c r="O49" s="382"/>
      <c r="P49" s="382"/>
    </row>
    <row r="50" spans="1:19" s="385" customFormat="1" hidden="1">
      <c r="A50" s="421" t="s">
        <v>4</v>
      </c>
      <c r="B50" s="398" t="s">
        <v>499</v>
      </c>
      <c r="C50" s="700" t="str">
        <f>'[153]TSSS '!C39</f>
        <v>Tài sản không bị lỗi phong thủy</v>
      </c>
      <c r="D50" s="701"/>
      <c r="E50" s="702"/>
      <c r="O50" s="382"/>
      <c r="P50" s="382"/>
    </row>
    <row r="51" spans="1:19" s="385" customFormat="1" hidden="1">
      <c r="A51" s="421" t="s">
        <v>4</v>
      </c>
      <c r="B51" s="398" t="s">
        <v>500</v>
      </c>
      <c r="C51" s="700" t="str">
        <f>'[153]TSSS '!C40</f>
        <v>Nhìn hướng khu dân cư</v>
      </c>
      <c r="D51" s="701"/>
      <c r="E51" s="702"/>
      <c r="O51" s="382"/>
      <c r="P51" s="382"/>
    </row>
    <row r="52" spans="1:19" s="385" customFormat="1" ht="18" customHeight="1">
      <c r="A52" s="389" t="s">
        <v>274</v>
      </c>
      <c r="B52" s="703" t="s">
        <v>275</v>
      </c>
      <c r="C52" s="703"/>
      <c r="D52" s="703"/>
      <c r="E52" s="703"/>
      <c r="O52" s="382"/>
      <c r="P52" s="382"/>
    </row>
    <row r="53" spans="1:19" s="385" customFormat="1" ht="129.6" customHeight="1">
      <c r="A53" s="421" t="s">
        <v>4</v>
      </c>
      <c r="B53" s="704" t="s">
        <v>643</v>
      </c>
      <c r="C53" s="705"/>
      <c r="D53" s="705"/>
      <c r="E53" s="705"/>
      <c r="O53" s="382"/>
      <c r="P53" s="382"/>
    </row>
    <row r="54" spans="1:19">
      <c r="C54" s="382"/>
      <c r="D54" s="382"/>
      <c r="E54" s="382"/>
      <c r="F54" s="381"/>
      <c r="G54" s="382"/>
      <c r="H54" s="383"/>
      <c r="I54" s="383"/>
      <c r="J54" s="383"/>
      <c r="O54" s="385"/>
      <c r="P54" s="385"/>
      <c r="Q54" s="385"/>
      <c r="R54" s="385"/>
      <c r="S54" s="385"/>
    </row>
    <row r="55" spans="1:19" s="420" customFormat="1" hidden="1">
      <c r="A55" s="381"/>
      <c r="B55" s="382"/>
      <c r="C55" s="383"/>
      <c r="D55" s="706" t="str">
        <f>[152]KHTĐG!D37</f>
        <v>Hà Nội, ngày  tháng  năm 20</v>
      </c>
      <c r="E55" s="706"/>
      <c r="F55" s="431"/>
      <c r="G55" s="431"/>
      <c r="H55" s="431"/>
      <c r="I55" s="431"/>
      <c r="J55" s="431"/>
      <c r="K55" s="431"/>
      <c r="L55" s="431"/>
      <c r="M55" s="431"/>
      <c r="N55" s="431"/>
    </row>
    <row r="56" spans="1:19" hidden="1">
      <c r="A56" s="386"/>
      <c r="B56" s="707" t="s">
        <v>501</v>
      </c>
      <c r="C56" s="707"/>
      <c r="D56" s="707" t="s">
        <v>502</v>
      </c>
      <c r="E56" s="707"/>
    </row>
    <row r="57" spans="1:19" hidden="1">
      <c r="F57" s="432">
        <f>9%*65%</f>
        <v>5.8499999999999996E-2</v>
      </c>
    </row>
    <row r="58" spans="1:19" hidden="1"/>
    <row r="59" spans="1:19" hidden="1"/>
    <row r="60" spans="1:19" s="386" customFormat="1" hidden="1">
      <c r="A60" s="381"/>
      <c r="B60" s="382"/>
      <c r="C60" s="383"/>
      <c r="D60" s="383"/>
      <c r="E60" s="383"/>
      <c r="F60" s="433"/>
      <c r="G60" s="433"/>
      <c r="H60" s="433"/>
      <c r="I60" s="433"/>
      <c r="J60" s="433"/>
      <c r="K60" s="433"/>
      <c r="L60" s="433"/>
      <c r="M60" s="433"/>
      <c r="N60" s="433"/>
    </row>
    <row r="61" spans="1:19" hidden="1">
      <c r="A61" s="386"/>
      <c r="B61" s="696" t="s">
        <v>503</v>
      </c>
      <c r="C61" s="696"/>
      <c r="D61" s="696" t="s">
        <v>504</v>
      </c>
      <c r="E61" s="696"/>
    </row>
    <row r="70" spans="5:5">
      <c r="E70" s="383">
        <f>1-(2024-2016)/35</f>
        <v>0.77142857142857146</v>
      </c>
    </row>
  </sheetData>
  <mergeCells count="40">
    <mergeCell ref="B12:E12"/>
    <mergeCell ref="G1:G6"/>
    <mergeCell ref="A4:E4"/>
    <mergeCell ref="A7:E7"/>
    <mergeCell ref="A8:E8"/>
    <mergeCell ref="A11:E11"/>
    <mergeCell ref="B29:E29"/>
    <mergeCell ref="B13:E13"/>
    <mergeCell ref="B14:E14"/>
    <mergeCell ref="C16:E16"/>
    <mergeCell ref="C18:E18"/>
    <mergeCell ref="C19:E19"/>
    <mergeCell ref="C20:E20"/>
    <mergeCell ref="C21:E21"/>
    <mergeCell ref="C22:E22"/>
    <mergeCell ref="B23:E23"/>
    <mergeCell ref="C24:E24"/>
    <mergeCell ref="C26:E26"/>
    <mergeCell ref="C46:E46"/>
    <mergeCell ref="B30:E30"/>
    <mergeCell ref="C31:E31"/>
    <mergeCell ref="C32:E32"/>
    <mergeCell ref="C35:E35"/>
    <mergeCell ref="C36:E36"/>
    <mergeCell ref="C37:E37"/>
    <mergeCell ref="B38:E38"/>
    <mergeCell ref="B39:E39"/>
    <mergeCell ref="B40:E40"/>
    <mergeCell ref="C44:E44"/>
    <mergeCell ref="B45:E45"/>
    <mergeCell ref="B56:C56"/>
    <mergeCell ref="D56:E56"/>
    <mergeCell ref="B61:C61"/>
    <mergeCell ref="D61:E61"/>
    <mergeCell ref="C47:E47"/>
    <mergeCell ref="C50:E50"/>
    <mergeCell ref="C51:E51"/>
    <mergeCell ref="B52:E52"/>
    <mergeCell ref="B53:E53"/>
    <mergeCell ref="D55:E55"/>
  </mergeCells>
  <hyperlinks>
    <hyperlink ref="F39" r:id="rId1" xr:uid="{D361B03C-32A8-4904-BC8D-CD8289CCF857}"/>
  </hyperlinks>
  <pageMargins left="0.7" right="0.7" top="0.75" bottom="0.75" header="0.3" footer="0.3"/>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5C5E9-A8E6-4303-8375-5AA428FE6512}">
  <dimension ref="A1:S70"/>
  <sheetViews>
    <sheetView topLeftCell="A44" zoomScale="115" zoomScaleNormal="115" workbookViewId="0">
      <selection activeCell="B53" sqref="B53:E53"/>
    </sheetView>
  </sheetViews>
  <sheetFormatPr defaultColWidth="8" defaultRowHeight="15.6"/>
  <cols>
    <col min="1" max="1" width="5.44140625" style="381" customWidth="1"/>
    <col min="2" max="2" width="19.44140625" style="382" customWidth="1"/>
    <col min="3" max="3" width="19.21875" style="383" customWidth="1"/>
    <col min="4" max="4" width="20.44140625" style="383" customWidth="1"/>
    <col min="5" max="5" width="20.21875" style="383" customWidth="1"/>
    <col min="6" max="6" width="60.5546875" style="385" customWidth="1"/>
    <col min="7" max="7" width="15.21875" style="385" customWidth="1"/>
    <col min="8" max="11" width="8" style="385"/>
    <col min="12" max="12" width="11.5546875" style="385" bestFit="1" customWidth="1"/>
    <col min="13" max="14" width="8" style="385"/>
    <col min="15" max="16384" width="8" style="382"/>
  </cols>
  <sheetData>
    <row r="1" spans="1:10" s="385" customFormat="1">
      <c r="A1" s="381"/>
      <c r="B1" s="382"/>
      <c r="C1" s="383"/>
      <c r="D1" s="383"/>
      <c r="E1" s="383"/>
      <c r="F1" s="384" t="s">
        <v>597</v>
      </c>
      <c r="G1" s="728" t="s">
        <v>475</v>
      </c>
    </row>
    <row r="2" spans="1:10" s="385" customFormat="1">
      <c r="A2" s="381"/>
      <c r="B2" s="382"/>
      <c r="C2" s="383"/>
      <c r="D2" s="383"/>
      <c r="E2" s="383"/>
      <c r="F2" s="384" t="s">
        <v>598</v>
      </c>
      <c r="G2" s="728"/>
    </row>
    <row r="3" spans="1:10" s="385" customFormat="1">
      <c r="A3" s="381"/>
      <c r="B3" s="382"/>
      <c r="C3" s="383"/>
      <c r="D3" s="383"/>
      <c r="E3" s="383"/>
      <c r="F3" s="385" t="s">
        <v>507</v>
      </c>
      <c r="G3" s="728"/>
    </row>
    <row r="4" spans="1:10" s="385" customFormat="1" ht="24" customHeight="1">
      <c r="A4" s="707"/>
      <c r="B4" s="707"/>
      <c r="C4" s="707"/>
      <c r="D4" s="707"/>
      <c r="E4" s="707"/>
      <c r="F4" s="387" t="s">
        <v>508</v>
      </c>
      <c r="G4" s="728"/>
    </row>
    <row r="5" spans="1:10" s="385" customFormat="1" ht="24" customHeight="1">
      <c r="A5" s="386"/>
      <c r="B5" s="386"/>
      <c r="C5" s="386"/>
      <c r="D5" s="386"/>
      <c r="E5" s="386"/>
      <c r="F5" s="385" t="s">
        <v>510</v>
      </c>
      <c r="G5" s="728"/>
    </row>
    <row r="6" spans="1:10" s="385" customFormat="1" ht="24" customHeight="1">
      <c r="A6" s="386"/>
      <c r="B6" s="386"/>
      <c r="C6" s="386"/>
      <c r="D6" s="386"/>
      <c r="E6" s="386"/>
      <c r="F6" s="385" t="s">
        <v>655</v>
      </c>
      <c r="G6" s="728"/>
    </row>
    <row r="7" spans="1:10" s="385" customFormat="1" ht="24" customHeight="1">
      <c r="A7" s="707" t="s">
        <v>205</v>
      </c>
      <c r="B7" s="707"/>
      <c r="C7" s="707"/>
      <c r="D7" s="707"/>
      <c r="E7" s="707"/>
    </row>
    <row r="8" spans="1:10" s="385" customFormat="1" ht="24" customHeight="1">
      <c r="A8" s="707" t="str">
        <f>"Thời điểm khảo sát: Ngày "&amp;[152]TTCB!E1&amp;" tháng "&amp;[152]TTCB!F1&amp;" năm 20"&amp;[152]TTCB!G1</f>
        <v>Thời điểm khảo sát: Ngày  tháng  năm 20</v>
      </c>
      <c r="B8" s="707"/>
      <c r="C8" s="707"/>
      <c r="D8" s="707"/>
      <c r="E8" s="707"/>
    </row>
    <row r="9" spans="1:10" s="385" customFormat="1" ht="24" customHeight="1">
      <c r="A9" s="386"/>
      <c r="B9" s="386"/>
      <c r="C9" s="386"/>
      <c r="D9" s="386"/>
      <c r="E9" s="386"/>
    </row>
    <row r="10" spans="1:10" s="385" customFormat="1" ht="24" hidden="1" customHeight="1">
      <c r="A10" s="386"/>
      <c r="B10" s="386"/>
      <c r="C10" s="386"/>
      <c r="D10" s="386"/>
      <c r="E10" s="386"/>
    </row>
    <row r="11" spans="1:10" s="388" customFormat="1" hidden="1">
      <c r="A11" s="729" t="s">
        <v>206</v>
      </c>
      <c r="B11" s="729"/>
      <c r="C11" s="729"/>
      <c r="D11" s="729"/>
      <c r="E11" s="729"/>
    </row>
    <row r="12" spans="1:10" s="388" customFormat="1" ht="101.4" customHeight="1">
      <c r="A12" s="389" t="s">
        <v>207</v>
      </c>
      <c r="B12" s="703" t="str">
        <f>"Giá trị lợi thế quyền thuê đất trả tiền hàng năm và tài sản gắn liền với đất tại thửa đất số: "&amp;C15&amp;", tờ bản đồ số: "&amp;E15&amp;" có địa chỉ: "&amp;F16&amp;", theo "&amp;F6&amp;" số: "&amp;F1&amp;", số vào sổ cấp GCN: "&amp;F2&amp;" do "&amp;F3&amp;" cấp ngày "&amp;F4&amp;". Chủ sử dụng đất là "&amp;F5</f>
        <v>Giá trị lợi thế quyền thuê đất trả tiền hàng năm và tài sản gắn liền với đất tại thửa đất số: 27, tờ bản đồ số: 2 có địa chỉ: Thị trấn Khoái Châu, huyện Khoái Châu, tỉnh Hưng Yên, theo Giấy chứng nhận Giá trị lợi thế quyền thuê đất trả tiền hàng năm số: AI 086817, số vào sổ cấp GCN: T00927 QSDĐ/QĐ-2355/T-2007 do UBND tỉnh Hưng Yên cấp ngày 17/01/2008. Chủ sử dụng đất là Chi nhánh Công ty Cổ phần lương thực Hưng Yên tại Văn Giang (cập nhật ngày 22/5/2014)</v>
      </c>
      <c r="C12" s="703"/>
      <c r="D12" s="703"/>
      <c r="E12" s="703"/>
      <c r="F12" s="390" t="str">
        <f>B12</f>
        <v>Giá trị lợi thế quyền thuê đất trả tiền hàng năm và tài sản gắn liền với đất tại thửa đất số: 27, tờ bản đồ số: 2 có địa chỉ: Thị trấn Khoái Châu, huyện Khoái Châu, tỉnh Hưng Yên, theo Giấy chứng nhận Giá trị lợi thế quyền thuê đất trả tiền hàng năm số: AI 086817, số vào sổ cấp GCN: T00927 QSDĐ/QĐ-2355/T-2007 do UBND tỉnh Hưng Yên cấp ngày 17/01/2008. Chủ sử dụng đất là Chi nhánh Công ty Cổ phần lương thực Hưng Yên tại Văn Giang (cập nhật ngày 22/5/2014)</v>
      </c>
      <c r="J12" s="391"/>
    </row>
    <row r="13" spans="1:10" s="385" customFormat="1" ht="15.75" customHeight="1">
      <c r="A13" s="389" t="s">
        <v>21</v>
      </c>
      <c r="B13" s="703" t="s">
        <v>208</v>
      </c>
      <c r="C13" s="703"/>
      <c r="D13" s="703"/>
      <c r="E13" s="703"/>
    </row>
    <row r="14" spans="1:10" s="385" customFormat="1" ht="15.75" customHeight="1">
      <c r="A14" s="389" t="s">
        <v>94</v>
      </c>
      <c r="B14" s="703" t="s">
        <v>209</v>
      </c>
      <c r="C14" s="703"/>
      <c r="D14" s="703"/>
      <c r="E14" s="703"/>
    </row>
    <row r="15" spans="1:10" s="385" customFormat="1">
      <c r="A15" s="392" t="s">
        <v>4</v>
      </c>
      <c r="B15" s="393" t="s">
        <v>211</v>
      </c>
      <c r="C15" s="394">
        <v>27</v>
      </c>
      <c r="D15" s="395" t="s">
        <v>212</v>
      </c>
      <c r="E15" s="394">
        <v>2</v>
      </c>
    </row>
    <row r="16" spans="1:10" s="385" customFormat="1" ht="20.399999999999999" customHeight="1">
      <c r="A16" s="392" t="s">
        <v>4</v>
      </c>
      <c r="B16" s="393" t="s">
        <v>213</v>
      </c>
      <c r="C16" s="711" t="s">
        <v>383</v>
      </c>
      <c r="D16" s="711"/>
      <c r="E16" s="711"/>
      <c r="F16" s="397" t="str">
        <f>C16</f>
        <v>Thị trấn Khoái Châu, huyện Khoái Châu, tỉnh Hưng Yên</v>
      </c>
    </row>
    <row r="17" spans="1:6" s="385" customFormat="1" ht="62.4">
      <c r="A17" s="392" t="s">
        <v>4</v>
      </c>
      <c r="B17" s="398" t="s">
        <v>214</v>
      </c>
      <c r="C17" s="399">
        <v>2215</v>
      </c>
      <c r="D17" s="400" t="s">
        <v>217</v>
      </c>
      <c r="E17" s="401" t="s">
        <v>511</v>
      </c>
    </row>
    <row r="18" spans="1:6" s="385" customFormat="1" ht="33" hidden="1" customHeight="1">
      <c r="A18" s="392" t="s">
        <v>4</v>
      </c>
      <c r="B18" s="398" t="s">
        <v>477</v>
      </c>
      <c r="C18" s="730" t="s">
        <v>478</v>
      </c>
      <c r="D18" s="730"/>
      <c r="E18" s="730"/>
    </row>
    <row r="19" spans="1:6" s="385" customFormat="1">
      <c r="A19" s="392" t="s">
        <v>4</v>
      </c>
      <c r="B19" s="402" t="s">
        <v>218</v>
      </c>
      <c r="C19" s="697" t="s">
        <v>512</v>
      </c>
      <c r="D19" s="698"/>
      <c r="E19" s="699"/>
      <c r="F19" s="404"/>
    </row>
    <row r="20" spans="1:6" s="385" customFormat="1" ht="34.799999999999997" customHeight="1">
      <c r="A20" s="392" t="s">
        <v>4</v>
      </c>
      <c r="B20" s="398" t="s">
        <v>479</v>
      </c>
      <c r="C20" s="712" t="s">
        <v>513</v>
      </c>
      <c r="D20" s="712"/>
      <c r="E20" s="712"/>
      <c r="F20" s="404"/>
    </row>
    <row r="21" spans="1:6" s="385" customFormat="1" ht="85.8" hidden="1" customHeight="1">
      <c r="A21" s="392" t="s">
        <v>4</v>
      </c>
      <c r="B21" s="398" t="s">
        <v>480</v>
      </c>
      <c r="C21" s="725" t="s">
        <v>481</v>
      </c>
      <c r="D21" s="726"/>
      <c r="E21" s="727"/>
      <c r="F21" s="404"/>
    </row>
    <row r="22" spans="1:6" s="385" customFormat="1" ht="34.799999999999997" customHeight="1">
      <c r="A22" s="392" t="s">
        <v>4</v>
      </c>
      <c r="B22" s="396" t="s">
        <v>220</v>
      </c>
      <c r="C22" s="712" t="s">
        <v>482</v>
      </c>
      <c r="D22" s="712"/>
      <c r="E22" s="712"/>
      <c r="F22" s="404"/>
    </row>
    <row r="23" spans="1:6" s="385" customFormat="1" ht="18.600000000000001" hidden="1" customHeight="1">
      <c r="A23" s="405" t="s">
        <v>95</v>
      </c>
      <c r="B23" s="713" t="s">
        <v>483</v>
      </c>
      <c r="C23" s="714"/>
      <c r="D23" s="714"/>
      <c r="E23" s="715"/>
      <c r="F23" s="404"/>
    </row>
    <row r="24" spans="1:6" s="385" customFormat="1" ht="34.950000000000003" hidden="1" customHeight="1">
      <c r="A24" s="406" t="s">
        <v>4</v>
      </c>
      <c r="B24" s="403" t="s">
        <v>213</v>
      </c>
      <c r="C24" s="716" t="str">
        <f>C16</f>
        <v>Thị trấn Khoái Châu, huyện Khoái Châu, tỉnh Hưng Yên</v>
      </c>
      <c r="D24" s="717"/>
      <c r="E24" s="718"/>
      <c r="F24" s="404"/>
    </row>
    <row r="25" spans="1:6" s="385" customFormat="1" ht="23.55" hidden="1" customHeight="1">
      <c r="A25" s="406" t="s">
        <v>4</v>
      </c>
      <c r="B25" s="403" t="s">
        <v>226</v>
      </c>
      <c r="C25" s="407">
        <v>6</v>
      </c>
      <c r="D25" s="408" t="s">
        <v>484</v>
      </c>
      <c r="E25" s="409">
        <v>286.2</v>
      </c>
      <c r="F25" s="404"/>
    </row>
    <row r="26" spans="1:6" s="385" customFormat="1" ht="22.95" hidden="1" customHeight="1">
      <c r="A26" s="406" t="s">
        <v>4</v>
      </c>
      <c r="B26" s="403" t="s">
        <v>229</v>
      </c>
      <c r="C26" s="716" t="s">
        <v>485</v>
      </c>
      <c r="D26" s="717"/>
      <c r="E26" s="718"/>
      <c r="F26" s="404"/>
    </row>
    <row r="27" spans="1:6" s="385" customFormat="1" ht="21" hidden="1" customHeight="1">
      <c r="A27" s="406" t="s">
        <v>4</v>
      </c>
      <c r="B27" s="403" t="s">
        <v>486</v>
      </c>
      <c r="C27" s="407" t="s">
        <v>487</v>
      </c>
      <c r="D27" s="408" t="s">
        <v>228</v>
      </c>
      <c r="E27" s="409" t="s">
        <v>322</v>
      </c>
      <c r="F27" s="404"/>
    </row>
    <row r="28" spans="1:6" s="385" customFormat="1" ht="28.95" hidden="1" customHeight="1">
      <c r="A28" s="406" t="s">
        <v>4</v>
      </c>
      <c r="B28" s="403" t="s">
        <v>488</v>
      </c>
      <c r="C28" s="407">
        <v>2010</v>
      </c>
      <c r="D28" s="408" t="s">
        <v>489</v>
      </c>
      <c r="E28" s="409" t="s">
        <v>490</v>
      </c>
      <c r="F28" s="404"/>
    </row>
    <row r="29" spans="1:6" s="385" customFormat="1">
      <c r="A29" s="389" t="s">
        <v>22</v>
      </c>
      <c r="B29" s="703" t="s">
        <v>233</v>
      </c>
      <c r="C29" s="703"/>
      <c r="D29" s="703"/>
      <c r="E29" s="703"/>
    </row>
    <row r="30" spans="1:6" s="385" customFormat="1" ht="15" customHeight="1">
      <c r="A30" s="410" t="s">
        <v>23</v>
      </c>
      <c r="B30" s="719" t="s">
        <v>234</v>
      </c>
      <c r="C30" s="719"/>
      <c r="D30" s="719"/>
      <c r="E30" s="719"/>
      <c r="F30" s="411"/>
    </row>
    <row r="31" spans="1:6" s="385" customFormat="1" ht="28.2" customHeight="1">
      <c r="A31" s="392" t="s">
        <v>4</v>
      </c>
      <c r="B31" s="412" t="s">
        <v>235</v>
      </c>
      <c r="C31" s="711" t="str">
        <f>C16</f>
        <v>Thị trấn Khoái Châu, huyện Khoái Châu, tỉnh Hưng Yên</v>
      </c>
      <c r="D31" s="711"/>
      <c r="E31" s="711"/>
      <c r="F31" s="385" t="str">
        <f>C31</f>
        <v>Thị trấn Khoái Châu, huyện Khoái Châu, tỉnh Hưng Yên</v>
      </c>
    </row>
    <row r="32" spans="1:6" s="385" customFormat="1" ht="48" hidden="1" customHeight="1">
      <c r="A32" s="392" t="s">
        <v>4</v>
      </c>
      <c r="B32" s="412" t="s">
        <v>491</v>
      </c>
      <c r="C32" s="720" t="s">
        <v>492</v>
      </c>
      <c r="D32" s="721"/>
      <c r="E32" s="722"/>
      <c r="F32" s="385" t="str">
        <f>C32</f>
        <v>Vị trí 1: Đường tỉnh lộ 416 từ Ngã tư Tùng Thiện đến hết địa phận thị xã Sơn Tây</v>
      </c>
    </row>
    <row r="33" spans="1:16" s="385" customFormat="1" ht="31.2">
      <c r="A33" s="392" t="s">
        <v>4</v>
      </c>
      <c r="B33" s="413" t="s">
        <v>237</v>
      </c>
      <c r="C33" s="414" t="s">
        <v>384</v>
      </c>
      <c r="D33" s="414" t="s">
        <v>238</v>
      </c>
      <c r="E33" s="415" t="s">
        <v>239</v>
      </c>
      <c r="F33" s="416" t="str">
        <f>C31</f>
        <v>Thị trấn Khoái Châu, huyện Khoái Châu, tỉnh Hưng Yên</v>
      </c>
    </row>
    <row r="34" spans="1:16" s="420" customFormat="1" ht="62.4" hidden="1">
      <c r="A34" s="417" t="s">
        <v>4</v>
      </c>
      <c r="B34" s="418" t="s">
        <v>240</v>
      </c>
      <c r="C34" s="419" t="s">
        <v>493</v>
      </c>
      <c r="D34" s="419" t="s">
        <v>241</v>
      </c>
      <c r="E34" s="419" t="s">
        <v>493</v>
      </c>
      <c r="F34" s="420" t="str">
        <f>E34</f>
        <v>5m</v>
      </c>
    </row>
    <row r="35" spans="1:16" s="420" customFormat="1" ht="31.8" customHeight="1">
      <c r="A35" s="392" t="s">
        <v>4</v>
      </c>
      <c r="B35" s="371" t="s">
        <v>243</v>
      </c>
      <c r="C35" s="723" t="s">
        <v>599</v>
      </c>
      <c r="D35" s="723"/>
      <c r="E35" s="723"/>
    </row>
    <row r="36" spans="1:16" s="420" customFormat="1" ht="31.8" customHeight="1">
      <c r="A36" s="421" t="s">
        <v>4</v>
      </c>
      <c r="B36" s="371" t="s">
        <v>494</v>
      </c>
      <c r="C36" s="723" t="s">
        <v>600</v>
      </c>
      <c r="D36" s="723"/>
      <c r="E36" s="723"/>
    </row>
    <row r="37" spans="1:16" s="420" customFormat="1" ht="38.4" customHeight="1">
      <c r="A37" s="392" t="s">
        <v>4</v>
      </c>
      <c r="B37" s="422" t="s">
        <v>244</v>
      </c>
      <c r="C37" s="724" t="s">
        <v>601</v>
      </c>
      <c r="D37" s="723"/>
      <c r="E37" s="723"/>
    </row>
    <row r="38" spans="1:16" s="420" customFormat="1">
      <c r="A38" s="392" t="s">
        <v>4</v>
      </c>
      <c r="B38" s="708" t="s">
        <v>245</v>
      </c>
      <c r="C38" s="709"/>
      <c r="D38" s="709"/>
      <c r="E38" s="710"/>
      <c r="F38" s="423"/>
    </row>
    <row r="39" spans="1:16" s="420" customFormat="1" ht="31.2" customHeight="1">
      <c r="A39" s="392" t="s">
        <v>4</v>
      </c>
      <c r="B39" s="708"/>
      <c r="C39" s="709"/>
      <c r="D39" s="709"/>
      <c r="E39" s="710"/>
      <c r="F39" s="424" t="s">
        <v>495</v>
      </c>
    </row>
    <row r="40" spans="1:16" s="385" customFormat="1">
      <c r="A40" s="389" t="s">
        <v>247</v>
      </c>
      <c r="B40" s="703" t="s">
        <v>248</v>
      </c>
      <c r="C40" s="703"/>
      <c r="D40" s="703"/>
      <c r="E40" s="703"/>
    </row>
    <row r="41" spans="1:16" s="385" customFormat="1" ht="31.2">
      <c r="A41" s="392" t="s">
        <v>4</v>
      </c>
      <c r="B41" s="400" t="s">
        <v>249</v>
      </c>
      <c r="C41" s="425">
        <f>C17</f>
        <v>2215</v>
      </c>
      <c r="D41" s="426" t="s">
        <v>250</v>
      </c>
      <c r="E41" s="427" t="s">
        <v>251</v>
      </c>
      <c r="F41" s="428"/>
      <c r="O41" s="382"/>
      <c r="P41" s="382"/>
    </row>
    <row r="42" spans="1:16" s="420" customFormat="1">
      <c r="A42" s="421" t="s">
        <v>4</v>
      </c>
      <c r="B42" s="400" t="s">
        <v>254</v>
      </c>
      <c r="C42" s="429">
        <v>29.7</v>
      </c>
      <c r="D42" s="398" t="s">
        <v>255</v>
      </c>
      <c r="E42" s="429">
        <f>10.5+55.5</f>
        <v>66</v>
      </c>
      <c r="F42" s="428"/>
    </row>
    <row r="43" spans="1:16" s="385" customFormat="1">
      <c r="A43" s="421" t="s">
        <v>4</v>
      </c>
      <c r="B43" s="402" t="s">
        <v>256</v>
      </c>
      <c r="C43" s="430">
        <f>22.9+8.8+3.1+3.2</f>
        <v>38</v>
      </c>
      <c r="D43" s="398" t="s">
        <v>496</v>
      </c>
      <c r="E43" s="426" t="s">
        <v>519</v>
      </c>
      <c r="O43" s="382"/>
      <c r="P43" s="382"/>
    </row>
    <row r="44" spans="1:16" s="385" customFormat="1" ht="31.2">
      <c r="A44" s="421" t="s">
        <v>4</v>
      </c>
      <c r="B44" s="398" t="s">
        <v>497</v>
      </c>
      <c r="C44" s="704" t="s">
        <v>573</v>
      </c>
      <c r="D44" s="704"/>
      <c r="E44" s="704"/>
      <c r="O44" s="382"/>
      <c r="P44" s="382"/>
    </row>
    <row r="45" spans="1:16" s="385" customFormat="1" ht="22.5" customHeight="1">
      <c r="A45" s="389" t="s">
        <v>259</v>
      </c>
      <c r="B45" s="703" t="s">
        <v>260</v>
      </c>
      <c r="C45" s="703"/>
      <c r="D45" s="703"/>
      <c r="E45" s="703"/>
      <c r="O45" s="382"/>
      <c r="P45" s="382"/>
    </row>
    <row r="46" spans="1:16" s="385" customFormat="1" ht="15" customHeight="1">
      <c r="A46" s="392" t="s">
        <v>4</v>
      </c>
      <c r="B46" s="398" t="s">
        <v>261</v>
      </c>
      <c r="C46" s="711" t="s">
        <v>262</v>
      </c>
      <c r="D46" s="711"/>
      <c r="E46" s="711"/>
      <c r="O46" s="382"/>
      <c r="P46" s="382"/>
    </row>
    <row r="47" spans="1:16" s="385" customFormat="1">
      <c r="A47" s="392" t="s">
        <v>4</v>
      </c>
      <c r="B47" s="398" t="s">
        <v>263</v>
      </c>
      <c r="C47" s="711" t="s">
        <v>264</v>
      </c>
      <c r="D47" s="711"/>
      <c r="E47" s="711"/>
      <c r="O47" s="382"/>
      <c r="P47" s="382"/>
    </row>
    <row r="48" spans="1:16" s="385" customFormat="1">
      <c r="A48" s="392" t="s">
        <v>4</v>
      </c>
      <c r="B48" s="398" t="s">
        <v>265</v>
      </c>
      <c r="C48" s="396" t="s">
        <v>266</v>
      </c>
      <c r="D48" s="398" t="s">
        <v>267</v>
      </c>
      <c r="E48" s="396" t="s">
        <v>268</v>
      </c>
      <c r="O48" s="382"/>
      <c r="P48" s="382"/>
    </row>
    <row r="49" spans="1:19" s="385" customFormat="1" ht="31.2" customHeight="1">
      <c r="A49" s="421" t="s">
        <v>4</v>
      </c>
      <c r="B49" s="398" t="s">
        <v>269</v>
      </c>
      <c r="C49" s="396" t="s">
        <v>520</v>
      </c>
      <c r="D49" s="398" t="s">
        <v>270</v>
      </c>
      <c r="E49" s="396" t="s">
        <v>498</v>
      </c>
      <c r="O49" s="382"/>
      <c r="P49" s="382"/>
    </row>
    <row r="50" spans="1:19" s="385" customFormat="1" hidden="1">
      <c r="A50" s="421" t="s">
        <v>4</v>
      </c>
      <c r="B50" s="398" t="s">
        <v>499</v>
      </c>
      <c r="C50" s="700" t="str">
        <f>'[153]TSSS '!C39</f>
        <v>Tài sản không bị lỗi phong thủy</v>
      </c>
      <c r="D50" s="701"/>
      <c r="E50" s="702"/>
      <c r="O50" s="382"/>
      <c r="P50" s="382"/>
    </row>
    <row r="51" spans="1:19" s="385" customFormat="1" hidden="1">
      <c r="A51" s="421" t="s">
        <v>4</v>
      </c>
      <c r="B51" s="398" t="s">
        <v>500</v>
      </c>
      <c r="C51" s="700" t="str">
        <f>'[153]TSSS '!C40</f>
        <v>Nhìn hướng khu dân cư</v>
      </c>
      <c r="D51" s="701"/>
      <c r="E51" s="702"/>
      <c r="O51" s="382"/>
      <c r="P51" s="382"/>
    </row>
    <row r="52" spans="1:19" s="385" customFormat="1" ht="18" customHeight="1">
      <c r="A52" s="389" t="s">
        <v>274</v>
      </c>
      <c r="B52" s="703" t="s">
        <v>275</v>
      </c>
      <c r="C52" s="703"/>
      <c r="D52" s="703"/>
      <c r="E52" s="703"/>
      <c r="O52" s="382"/>
      <c r="P52" s="382"/>
    </row>
    <row r="53" spans="1:19" s="385" customFormat="1" ht="162" customHeight="1">
      <c r="A53" s="421" t="s">
        <v>4</v>
      </c>
      <c r="B53" s="704" t="s">
        <v>602</v>
      </c>
      <c r="C53" s="705"/>
      <c r="D53" s="705"/>
      <c r="E53" s="705"/>
      <c r="O53" s="382"/>
      <c r="P53" s="382"/>
    </row>
    <row r="54" spans="1:19">
      <c r="C54" s="382"/>
      <c r="D54" s="382"/>
      <c r="E54" s="382"/>
      <c r="F54" s="381"/>
      <c r="G54" s="382"/>
      <c r="H54" s="383"/>
      <c r="I54" s="383"/>
      <c r="J54" s="383"/>
      <c r="O54" s="385"/>
      <c r="P54" s="385"/>
      <c r="Q54" s="385"/>
      <c r="R54" s="385"/>
      <c r="S54" s="385"/>
    </row>
    <row r="55" spans="1:19" s="420" customFormat="1" hidden="1">
      <c r="A55" s="381"/>
      <c r="B55" s="382"/>
      <c r="C55" s="383"/>
      <c r="D55" s="706" t="str">
        <f>[152]KHTĐG!D37</f>
        <v>Hà Nội, ngày  tháng  năm 20</v>
      </c>
      <c r="E55" s="706"/>
      <c r="F55" s="431"/>
      <c r="G55" s="431"/>
      <c r="H55" s="431"/>
      <c r="I55" s="431"/>
      <c r="J55" s="431"/>
      <c r="K55" s="431"/>
      <c r="L55" s="431"/>
      <c r="M55" s="431"/>
      <c r="N55" s="431"/>
    </row>
    <row r="56" spans="1:19" hidden="1">
      <c r="A56" s="386"/>
      <c r="B56" s="707" t="s">
        <v>501</v>
      </c>
      <c r="C56" s="707"/>
      <c r="D56" s="707" t="s">
        <v>502</v>
      </c>
      <c r="E56" s="707"/>
    </row>
    <row r="57" spans="1:19" hidden="1">
      <c r="F57" s="432">
        <f>9%*65%</f>
        <v>5.8499999999999996E-2</v>
      </c>
    </row>
    <row r="58" spans="1:19" hidden="1"/>
    <row r="59" spans="1:19" hidden="1"/>
    <row r="60" spans="1:19" s="386" customFormat="1" hidden="1">
      <c r="A60" s="381"/>
      <c r="B60" s="382"/>
      <c r="C60" s="383"/>
      <c r="D60" s="383"/>
      <c r="E60" s="383"/>
      <c r="F60" s="433"/>
      <c r="G60" s="433"/>
      <c r="H60" s="433"/>
      <c r="I60" s="433"/>
      <c r="J60" s="433"/>
      <c r="K60" s="433"/>
      <c r="L60" s="433"/>
      <c r="M60" s="433"/>
      <c r="N60" s="433"/>
    </row>
    <row r="61" spans="1:19" hidden="1">
      <c r="A61" s="386"/>
      <c r="B61" s="696" t="s">
        <v>503</v>
      </c>
      <c r="C61" s="696"/>
      <c r="D61" s="696" t="s">
        <v>504</v>
      </c>
      <c r="E61" s="696"/>
    </row>
    <row r="70" spans="1:5" s="385" customFormat="1">
      <c r="A70" s="381"/>
      <c r="B70" s="382"/>
      <c r="C70" s="383"/>
      <c r="D70" s="383"/>
      <c r="E70" s="383">
        <f>1-(2024-2016)/35</f>
        <v>0.77142857142857146</v>
      </c>
    </row>
  </sheetData>
  <mergeCells count="40">
    <mergeCell ref="B12:E12"/>
    <mergeCell ref="G1:G6"/>
    <mergeCell ref="A4:E4"/>
    <mergeCell ref="A7:E7"/>
    <mergeCell ref="A8:E8"/>
    <mergeCell ref="A11:E11"/>
    <mergeCell ref="B29:E29"/>
    <mergeCell ref="B13:E13"/>
    <mergeCell ref="B14:E14"/>
    <mergeCell ref="C16:E16"/>
    <mergeCell ref="C18:E18"/>
    <mergeCell ref="C19:E19"/>
    <mergeCell ref="C20:E20"/>
    <mergeCell ref="C21:E21"/>
    <mergeCell ref="C22:E22"/>
    <mergeCell ref="B23:E23"/>
    <mergeCell ref="C24:E24"/>
    <mergeCell ref="C26:E26"/>
    <mergeCell ref="C46:E46"/>
    <mergeCell ref="B30:E30"/>
    <mergeCell ref="C31:E31"/>
    <mergeCell ref="C32:E32"/>
    <mergeCell ref="C35:E35"/>
    <mergeCell ref="C36:E36"/>
    <mergeCell ref="C37:E37"/>
    <mergeCell ref="B38:E38"/>
    <mergeCell ref="B39:E39"/>
    <mergeCell ref="B40:E40"/>
    <mergeCell ref="C44:E44"/>
    <mergeCell ref="B45:E45"/>
    <mergeCell ref="B56:C56"/>
    <mergeCell ref="D56:E56"/>
    <mergeCell ref="B61:C61"/>
    <mergeCell ref="D61:E61"/>
    <mergeCell ref="C47:E47"/>
    <mergeCell ref="C50:E50"/>
    <mergeCell ref="C51:E51"/>
    <mergeCell ref="B52:E52"/>
    <mergeCell ref="B53:E53"/>
    <mergeCell ref="D55:E55"/>
  </mergeCells>
  <hyperlinks>
    <hyperlink ref="F39" r:id="rId1" xr:uid="{601BE772-5862-42EC-AAF3-E6508FF1D383}"/>
  </hyperlinks>
  <pageMargins left="0.7" right="0.7" top="0.75" bottom="0.75" header="0.3" footer="0.3"/>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46E85D-E023-4908-9475-00FBEB626046}">
  <dimension ref="A1:S100"/>
  <sheetViews>
    <sheetView zoomScaleNormal="100" workbookViewId="0">
      <selection activeCell="B83" sqref="B83:E83"/>
    </sheetView>
  </sheetViews>
  <sheetFormatPr defaultColWidth="8" defaultRowHeight="15.6"/>
  <cols>
    <col min="1" max="1" width="5.44140625" style="381" customWidth="1"/>
    <col min="2" max="2" width="19.44140625" style="382" customWidth="1"/>
    <col min="3" max="3" width="19.21875" style="383" customWidth="1"/>
    <col min="4" max="4" width="20.44140625" style="383" customWidth="1"/>
    <col min="5" max="5" width="26.77734375" style="383" customWidth="1"/>
    <col min="6" max="6" width="60.5546875" style="385" customWidth="1"/>
    <col min="7" max="7" width="15.21875" style="385" customWidth="1"/>
    <col min="8" max="11" width="8" style="385"/>
    <col min="12" max="12" width="11.5546875" style="385" bestFit="1" customWidth="1"/>
    <col min="13" max="14" width="8" style="385"/>
    <col min="15" max="16384" width="8" style="382"/>
  </cols>
  <sheetData>
    <row r="1" spans="1:10" s="385" customFormat="1">
      <c r="A1" s="381"/>
      <c r="B1" s="382"/>
      <c r="C1" s="383"/>
      <c r="D1" s="383"/>
      <c r="E1" s="383"/>
      <c r="F1" s="384" t="s">
        <v>603</v>
      </c>
      <c r="G1" s="728" t="s">
        <v>475</v>
      </c>
    </row>
    <row r="2" spans="1:10" s="385" customFormat="1">
      <c r="A2" s="381"/>
      <c r="B2" s="382"/>
      <c r="C2" s="383"/>
      <c r="D2" s="383"/>
      <c r="E2" s="383"/>
      <c r="F2" s="384" t="s">
        <v>604</v>
      </c>
      <c r="G2" s="728"/>
    </row>
    <row r="3" spans="1:10" s="385" customFormat="1">
      <c r="A3" s="381"/>
      <c r="B3" s="382"/>
      <c r="C3" s="383"/>
      <c r="D3" s="383"/>
      <c r="E3" s="383"/>
      <c r="F3" s="385" t="s">
        <v>507</v>
      </c>
      <c r="G3" s="728"/>
    </row>
    <row r="4" spans="1:10" s="385" customFormat="1" ht="24" customHeight="1">
      <c r="A4" s="707"/>
      <c r="B4" s="707"/>
      <c r="C4" s="707"/>
      <c r="D4" s="707"/>
      <c r="E4" s="707"/>
      <c r="F4" s="387" t="s">
        <v>605</v>
      </c>
      <c r="G4" s="728"/>
    </row>
    <row r="5" spans="1:10" s="385" customFormat="1" ht="24" customHeight="1">
      <c r="A5" s="386"/>
      <c r="B5" s="386"/>
      <c r="C5" s="386"/>
      <c r="D5" s="386"/>
      <c r="E5" s="386"/>
      <c r="F5" s="385" t="s">
        <v>606</v>
      </c>
      <c r="G5" s="728"/>
    </row>
    <row r="6" spans="1:10" s="385" customFormat="1" ht="24" customHeight="1">
      <c r="A6" s="386"/>
      <c r="B6" s="386"/>
      <c r="C6" s="386"/>
      <c r="D6" s="386"/>
      <c r="E6" s="386"/>
      <c r="F6" s="385" t="s">
        <v>657</v>
      </c>
      <c r="G6" s="728"/>
    </row>
    <row r="7" spans="1:10" s="385" customFormat="1" ht="24" customHeight="1">
      <c r="A7" s="707" t="s">
        <v>205</v>
      </c>
      <c r="B7" s="707"/>
      <c r="C7" s="707"/>
      <c r="D7" s="707"/>
      <c r="E7" s="707"/>
    </row>
    <row r="8" spans="1:10" s="385" customFormat="1" ht="24" customHeight="1">
      <c r="A8" s="707" t="str">
        <f>"Thời điểm khảo sát: Ngày "&amp;[152]TTCB!E1&amp;" tháng "&amp;[152]TTCB!F1&amp;" năm 20"&amp;[152]TTCB!G1</f>
        <v>Thời điểm khảo sát: Ngày  tháng  năm 20</v>
      </c>
      <c r="B8" s="707"/>
      <c r="C8" s="707"/>
      <c r="D8" s="707"/>
      <c r="E8" s="707"/>
    </row>
    <row r="9" spans="1:10" s="385" customFormat="1" ht="24" customHeight="1">
      <c r="A9" s="386"/>
      <c r="B9" s="386"/>
      <c r="C9" s="386"/>
      <c r="D9" s="386"/>
      <c r="E9" s="386"/>
    </row>
    <row r="10" spans="1:10" s="385" customFormat="1" ht="24" hidden="1" customHeight="1">
      <c r="A10" s="386"/>
      <c r="B10" s="386"/>
      <c r="C10" s="386"/>
      <c r="D10" s="386"/>
      <c r="E10" s="386"/>
    </row>
    <row r="11" spans="1:10" s="388" customFormat="1" hidden="1">
      <c r="A11" s="729" t="s">
        <v>206</v>
      </c>
      <c r="B11" s="729"/>
      <c r="C11" s="729"/>
      <c r="D11" s="729"/>
      <c r="E11" s="729"/>
    </row>
    <row r="12" spans="1:10" s="388" customFormat="1" ht="95.4" customHeight="1">
      <c r="A12" s="389" t="s">
        <v>207</v>
      </c>
      <c r="B12" s="703" t="str">
        <f>"Giá trị lợi thế quyền thuê đất trả tiền hàng năm và tài sản gắn liền với đất tại thửa đất số: 2 + 11+ 18 + 34, tờ bản đồ số: "&amp;E15&amp;" có địa chỉ: "&amp;F16&amp;", theo "&amp;F6&amp;" số: "&amp;F1&amp;", số vào sổ cấp GCN: "&amp;F2&amp;" do "&amp;F3&amp;" cấp ngày "&amp;F4&amp;". Chủ sử dụng đất là "&amp;F5</f>
        <v>Giá trị lợi thế quyền thuê đất trả tiền hàng năm và tài sản gắn liền với đất tại thửa đất số: 2 + 11+ 18 + 34, tờ bản đồ số: 8 có địa chỉ: xã Trung Hưng, huyện Yên Mỹ, tỉnh Hưng Yên, theo Giấy chứng nhận Giá trị lợi thế quyền thuê đất trả tiền hàng năm quyền sở hữu nhà ở và tài sản khác gắn liền với đất số: BA 914042, số vào sổ cấp GCN: CT 00019 do UBND tỉnh Hưng Yên cấp ngày 24/02/2010. Chủ sử dụng đất là Chi nhánh Công ty Cổ phần Lương thực Hưng Yên tại Yên Mỹ</v>
      </c>
      <c r="C12" s="703"/>
      <c r="D12" s="703"/>
      <c r="E12" s="703"/>
      <c r="F12" s="390" t="str">
        <f>B12</f>
        <v>Giá trị lợi thế quyền thuê đất trả tiền hàng năm và tài sản gắn liền với đất tại thửa đất số: 2 + 11+ 18 + 34, tờ bản đồ số: 8 có địa chỉ: xã Trung Hưng, huyện Yên Mỹ, tỉnh Hưng Yên, theo Giấy chứng nhận Giá trị lợi thế quyền thuê đất trả tiền hàng năm quyền sở hữu nhà ở và tài sản khác gắn liền với đất số: BA 914042, số vào sổ cấp GCN: CT 00019 do UBND tỉnh Hưng Yên cấp ngày 24/02/2010. Chủ sử dụng đất là Chi nhánh Công ty Cổ phần Lương thực Hưng Yên tại Yên Mỹ</v>
      </c>
      <c r="J12" s="391"/>
    </row>
    <row r="13" spans="1:10" s="385" customFormat="1" ht="15.75" customHeight="1">
      <c r="A13" s="389" t="s">
        <v>21</v>
      </c>
      <c r="B13" s="703" t="s">
        <v>208</v>
      </c>
      <c r="C13" s="703"/>
      <c r="D13" s="703"/>
      <c r="E13" s="703"/>
    </row>
    <row r="14" spans="1:10" s="385" customFormat="1" ht="15.75" customHeight="1">
      <c r="A14" s="389" t="s">
        <v>94</v>
      </c>
      <c r="B14" s="703" t="s">
        <v>607</v>
      </c>
      <c r="C14" s="703"/>
      <c r="D14" s="703"/>
      <c r="E14" s="703"/>
    </row>
    <row r="15" spans="1:10" s="385" customFormat="1">
      <c r="A15" s="421" t="s">
        <v>4</v>
      </c>
      <c r="B15" s="393" t="s">
        <v>211</v>
      </c>
      <c r="C15" s="394">
        <v>2</v>
      </c>
      <c r="D15" s="395" t="s">
        <v>212</v>
      </c>
      <c r="E15" s="394">
        <v>8</v>
      </c>
    </row>
    <row r="16" spans="1:10" s="385" customFormat="1" ht="20.399999999999999" customHeight="1">
      <c r="A16" s="392" t="s">
        <v>4</v>
      </c>
      <c r="B16" s="393" t="s">
        <v>213</v>
      </c>
      <c r="C16" s="711" t="s">
        <v>386</v>
      </c>
      <c r="D16" s="711"/>
      <c r="E16" s="711"/>
      <c r="F16" s="397" t="str">
        <f>C16</f>
        <v>xã Trung Hưng, huyện Yên Mỹ, tỉnh Hưng Yên</v>
      </c>
    </row>
    <row r="17" spans="1:6" s="385" customFormat="1" ht="31.2">
      <c r="A17" s="392" t="s">
        <v>4</v>
      </c>
      <c r="B17" s="398" t="s">
        <v>214</v>
      </c>
      <c r="C17" s="399">
        <v>3664</v>
      </c>
      <c r="D17" s="400" t="s">
        <v>217</v>
      </c>
      <c r="E17" s="401" t="s">
        <v>609</v>
      </c>
    </row>
    <row r="18" spans="1:6" s="385" customFormat="1" ht="33" hidden="1" customHeight="1">
      <c r="A18" s="392" t="s">
        <v>4</v>
      </c>
      <c r="B18" s="398" t="s">
        <v>477</v>
      </c>
      <c r="C18" s="730" t="s">
        <v>478</v>
      </c>
      <c r="D18" s="730"/>
      <c r="E18" s="730"/>
    </row>
    <row r="19" spans="1:6" s="385" customFormat="1">
      <c r="A19" s="392" t="s">
        <v>4</v>
      </c>
      <c r="B19" s="402" t="s">
        <v>218</v>
      </c>
      <c r="C19" s="434" t="s">
        <v>546</v>
      </c>
      <c r="D19" s="403" t="s">
        <v>477</v>
      </c>
      <c r="E19" s="403" t="s">
        <v>310</v>
      </c>
      <c r="F19" s="404"/>
    </row>
    <row r="20" spans="1:6" s="385" customFormat="1" ht="37.200000000000003" customHeight="1">
      <c r="A20" s="392" t="s">
        <v>4</v>
      </c>
      <c r="B20" s="398" t="s">
        <v>479</v>
      </c>
      <c r="C20" s="712" t="s">
        <v>610</v>
      </c>
      <c r="D20" s="712"/>
      <c r="E20" s="712"/>
      <c r="F20" s="404"/>
    </row>
    <row r="21" spans="1:6" s="385" customFormat="1" ht="85.8" hidden="1" customHeight="1">
      <c r="A21" s="392" t="s">
        <v>4</v>
      </c>
      <c r="B21" s="398" t="s">
        <v>480</v>
      </c>
      <c r="C21" s="712" t="s">
        <v>481</v>
      </c>
      <c r="D21" s="712"/>
      <c r="E21" s="712"/>
      <c r="F21" s="404"/>
    </row>
    <row r="22" spans="1:6" s="385" customFormat="1" ht="34.799999999999997" hidden="1" customHeight="1">
      <c r="A22" s="392" t="s">
        <v>4</v>
      </c>
      <c r="B22" s="396" t="s">
        <v>220</v>
      </c>
      <c r="C22" s="712" t="s">
        <v>482</v>
      </c>
      <c r="D22" s="712"/>
      <c r="E22" s="712"/>
      <c r="F22" s="404"/>
    </row>
    <row r="23" spans="1:6" s="385" customFormat="1" ht="18.600000000000001" hidden="1" customHeight="1">
      <c r="A23" s="405" t="s">
        <v>95</v>
      </c>
      <c r="B23" s="731" t="s">
        <v>483</v>
      </c>
      <c r="C23" s="731"/>
      <c r="D23" s="731"/>
      <c r="E23" s="731"/>
      <c r="F23" s="404"/>
    </row>
    <row r="24" spans="1:6" s="385" customFormat="1" ht="34.950000000000003" hidden="1" customHeight="1">
      <c r="A24" s="406" t="s">
        <v>4</v>
      </c>
      <c r="B24" s="403" t="s">
        <v>213</v>
      </c>
      <c r="C24" s="732" t="str">
        <f>C16</f>
        <v>xã Trung Hưng, huyện Yên Mỹ, tỉnh Hưng Yên</v>
      </c>
      <c r="D24" s="732"/>
      <c r="E24" s="732"/>
      <c r="F24" s="404"/>
    </row>
    <row r="25" spans="1:6" s="385" customFormat="1" ht="23.55" hidden="1" customHeight="1">
      <c r="A25" s="406" t="s">
        <v>4</v>
      </c>
      <c r="B25" s="403" t="s">
        <v>226</v>
      </c>
      <c r="C25" s="435">
        <v>6</v>
      </c>
      <c r="D25" s="435" t="s">
        <v>484</v>
      </c>
      <c r="E25" s="435">
        <v>286.2</v>
      </c>
      <c r="F25" s="404"/>
    </row>
    <row r="26" spans="1:6" s="385" customFormat="1" ht="22.95" hidden="1" customHeight="1">
      <c r="A26" s="406" t="s">
        <v>4</v>
      </c>
      <c r="B26" s="403" t="s">
        <v>229</v>
      </c>
      <c r="C26" s="732" t="s">
        <v>485</v>
      </c>
      <c r="D26" s="732"/>
      <c r="E26" s="732"/>
      <c r="F26" s="404"/>
    </row>
    <row r="27" spans="1:6" s="385" customFormat="1" ht="21" hidden="1" customHeight="1">
      <c r="A27" s="406" t="s">
        <v>4</v>
      </c>
      <c r="B27" s="403" t="s">
        <v>486</v>
      </c>
      <c r="C27" s="435" t="s">
        <v>487</v>
      </c>
      <c r="D27" s="435" t="s">
        <v>228</v>
      </c>
      <c r="E27" s="435" t="s">
        <v>322</v>
      </c>
      <c r="F27" s="404"/>
    </row>
    <row r="28" spans="1:6" s="385" customFormat="1" ht="28.95" hidden="1" customHeight="1">
      <c r="A28" s="406" t="s">
        <v>4</v>
      </c>
      <c r="B28" s="403" t="s">
        <v>488</v>
      </c>
      <c r="C28" s="435">
        <v>2010</v>
      </c>
      <c r="D28" s="435" t="s">
        <v>489</v>
      </c>
      <c r="E28" s="435" t="s">
        <v>490</v>
      </c>
      <c r="F28" s="404"/>
    </row>
    <row r="29" spans="1:6" s="385" customFormat="1" ht="19.8" customHeight="1">
      <c r="A29" s="389" t="s">
        <v>95</v>
      </c>
      <c r="B29" s="703" t="s">
        <v>608</v>
      </c>
      <c r="C29" s="703"/>
      <c r="D29" s="703"/>
      <c r="E29" s="703"/>
      <c r="F29" s="404"/>
    </row>
    <row r="30" spans="1:6" s="385" customFormat="1">
      <c r="A30" s="421" t="s">
        <v>4</v>
      </c>
      <c r="B30" s="393" t="s">
        <v>211</v>
      </c>
      <c r="C30" s="394">
        <v>11</v>
      </c>
      <c r="D30" s="395" t="s">
        <v>212</v>
      </c>
      <c r="E30" s="394">
        <v>8</v>
      </c>
    </row>
    <row r="31" spans="1:6" s="385" customFormat="1" ht="20.399999999999999" customHeight="1">
      <c r="A31" s="392" t="s">
        <v>4</v>
      </c>
      <c r="B31" s="393" t="s">
        <v>213</v>
      </c>
      <c r="C31" s="711" t="s">
        <v>386</v>
      </c>
      <c r="D31" s="711"/>
      <c r="E31" s="711"/>
      <c r="F31" s="397" t="str">
        <f>C31</f>
        <v>xã Trung Hưng, huyện Yên Mỹ, tỉnh Hưng Yên</v>
      </c>
    </row>
    <row r="32" spans="1:6" s="385" customFormat="1" ht="31.2">
      <c r="A32" s="392" t="s">
        <v>4</v>
      </c>
      <c r="B32" s="398" t="s">
        <v>214</v>
      </c>
      <c r="C32" s="399">
        <v>1662</v>
      </c>
      <c r="D32" s="400" t="s">
        <v>217</v>
      </c>
      <c r="E32" s="401" t="s">
        <v>609</v>
      </c>
    </row>
    <row r="33" spans="1:6" s="385" customFormat="1" ht="33" hidden="1" customHeight="1">
      <c r="A33" s="392" t="s">
        <v>4</v>
      </c>
      <c r="B33" s="398" t="s">
        <v>477</v>
      </c>
      <c r="C33" s="730" t="s">
        <v>478</v>
      </c>
      <c r="D33" s="730"/>
      <c r="E33" s="730"/>
    </row>
    <row r="34" spans="1:6" s="385" customFormat="1">
      <c r="A34" s="392" t="s">
        <v>4</v>
      </c>
      <c r="B34" s="402" t="s">
        <v>218</v>
      </c>
      <c r="C34" s="434" t="s">
        <v>546</v>
      </c>
      <c r="D34" s="403" t="s">
        <v>477</v>
      </c>
      <c r="E34" s="403" t="s">
        <v>310</v>
      </c>
      <c r="F34" s="404"/>
    </row>
    <row r="35" spans="1:6" s="385" customFormat="1" ht="37.200000000000003" customHeight="1">
      <c r="A35" s="392" t="s">
        <v>4</v>
      </c>
      <c r="B35" s="398" t="s">
        <v>479</v>
      </c>
      <c r="C35" s="712" t="s">
        <v>610</v>
      </c>
      <c r="D35" s="712"/>
      <c r="E35" s="712"/>
      <c r="F35" s="404"/>
    </row>
    <row r="36" spans="1:6" s="385" customFormat="1" ht="28.95" hidden="1" customHeight="1">
      <c r="A36" s="392" t="s">
        <v>4</v>
      </c>
      <c r="B36" s="396" t="s">
        <v>220</v>
      </c>
      <c r="C36" s="712" t="s">
        <v>482</v>
      </c>
      <c r="D36" s="712"/>
      <c r="E36" s="712"/>
      <c r="F36" s="404"/>
    </row>
    <row r="37" spans="1:6" s="385" customFormat="1" ht="19.8" customHeight="1">
      <c r="A37" s="389" t="s">
        <v>95</v>
      </c>
      <c r="B37" s="733" t="s">
        <v>611</v>
      </c>
      <c r="C37" s="734"/>
      <c r="D37" s="734"/>
      <c r="E37" s="735"/>
      <c r="F37" s="404"/>
    </row>
    <row r="38" spans="1:6" s="385" customFormat="1">
      <c r="A38" s="421" t="s">
        <v>4</v>
      </c>
      <c r="B38" s="393" t="s">
        <v>211</v>
      </c>
      <c r="C38" s="394">
        <v>18</v>
      </c>
      <c r="D38" s="395" t="s">
        <v>212</v>
      </c>
      <c r="E38" s="394">
        <v>8</v>
      </c>
    </row>
    <row r="39" spans="1:6" s="385" customFormat="1" ht="20.399999999999999" customHeight="1">
      <c r="A39" s="392" t="s">
        <v>4</v>
      </c>
      <c r="B39" s="393" t="s">
        <v>213</v>
      </c>
      <c r="C39" s="711" t="s">
        <v>386</v>
      </c>
      <c r="D39" s="711"/>
      <c r="E39" s="711"/>
      <c r="F39" s="397" t="str">
        <f>C39</f>
        <v>xã Trung Hưng, huyện Yên Mỹ, tỉnh Hưng Yên</v>
      </c>
    </row>
    <row r="40" spans="1:6" s="385" customFormat="1" ht="31.2">
      <c r="A40" s="392" t="s">
        <v>4</v>
      </c>
      <c r="B40" s="398" t="s">
        <v>214</v>
      </c>
      <c r="C40" s="399">
        <v>1070</v>
      </c>
      <c r="D40" s="400" t="s">
        <v>217</v>
      </c>
      <c r="E40" s="401" t="s">
        <v>609</v>
      </c>
    </row>
    <row r="41" spans="1:6" s="385" customFormat="1" ht="33" hidden="1" customHeight="1">
      <c r="A41" s="392" t="s">
        <v>4</v>
      </c>
      <c r="B41" s="398" t="s">
        <v>477</v>
      </c>
      <c r="C41" s="730" t="s">
        <v>478</v>
      </c>
      <c r="D41" s="730"/>
      <c r="E41" s="730"/>
    </row>
    <row r="42" spans="1:6" s="385" customFormat="1">
      <c r="A42" s="392" t="s">
        <v>4</v>
      </c>
      <c r="B42" s="402" t="s">
        <v>218</v>
      </c>
      <c r="C42" s="434" t="s">
        <v>546</v>
      </c>
      <c r="D42" s="403" t="s">
        <v>477</v>
      </c>
      <c r="E42" s="403" t="s">
        <v>310</v>
      </c>
      <c r="F42" s="404"/>
    </row>
    <row r="43" spans="1:6" s="385" customFormat="1" ht="37.200000000000003" customHeight="1">
      <c r="A43" s="392" t="s">
        <v>4</v>
      </c>
      <c r="B43" s="398" t="s">
        <v>479</v>
      </c>
      <c r="C43" s="712" t="s">
        <v>610</v>
      </c>
      <c r="D43" s="712"/>
      <c r="E43" s="712"/>
      <c r="F43" s="404"/>
    </row>
    <row r="44" spans="1:6" s="385" customFormat="1" ht="39" hidden="1" customHeight="1">
      <c r="A44" s="392" t="s">
        <v>4</v>
      </c>
      <c r="B44" s="396" t="s">
        <v>220</v>
      </c>
      <c r="C44" s="712" t="s">
        <v>482</v>
      </c>
      <c r="D44" s="712"/>
      <c r="E44" s="712"/>
      <c r="F44" s="404"/>
    </row>
    <row r="45" spans="1:6" s="385" customFormat="1" ht="19.8" customHeight="1">
      <c r="A45" s="389" t="s">
        <v>95</v>
      </c>
      <c r="B45" s="703" t="s">
        <v>612</v>
      </c>
      <c r="C45" s="703"/>
      <c r="D45" s="703"/>
      <c r="E45" s="703"/>
      <c r="F45" s="404"/>
    </row>
    <row r="46" spans="1:6" s="385" customFormat="1">
      <c r="A46" s="421" t="s">
        <v>4</v>
      </c>
      <c r="B46" s="393" t="s">
        <v>211</v>
      </c>
      <c r="C46" s="394">
        <v>34</v>
      </c>
      <c r="D46" s="395" t="s">
        <v>212</v>
      </c>
      <c r="E46" s="394">
        <v>8</v>
      </c>
    </row>
    <row r="47" spans="1:6" s="385" customFormat="1" ht="20.399999999999999" customHeight="1">
      <c r="A47" s="392" t="s">
        <v>4</v>
      </c>
      <c r="B47" s="393" t="s">
        <v>213</v>
      </c>
      <c r="C47" s="711" t="s">
        <v>386</v>
      </c>
      <c r="D47" s="711"/>
      <c r="E47" s="711"/>
      <c r="F47" s="397" t="str">
        <f>C47</f>
        <v>xã Trung Hưng, huyện Yên Mỹ, tỉnh Hưng Yên</v>
      </c>
    </row>
    <row r="48" spans="1:6" s="385" customFormat="1" ht="31.2">
      <c r="A48" s="392" t="s">
        <v>4</v>
      </c>
      <c r="B48" s="398" t="s">
        <v>214</v>
      </c>
      <c r="C48" s="399">
        <v>1284</v>
      </c>
      <c r="D48" s="400" t="s">
        <v>217</v>
      </c>
      <c r="E48" s="401" t="s">
        <v>609</v>
      </c>
    </row>
    <row r="49" spans="1:16" s="385" customFormat="1" ht="33" hidden="1" customHeight="1">
      <c r="A49" s="392" t="s">
        <v>4</v>
      </c>
      <c r="B49" s="398" t="s">
        <v>477</v>
      </c>
      <c r="C49" s="730" t="s">
        <v>478</v>
      </c>
      <c r="D49" s="730"/>
      <c r="E49" s="730"/>
    </row>
    <row r="50" spans="1:16" s="385" customFormat="1">
      <c r="A50" s="392" t="s">
        <v>4</v>
      </c>
      <c r="B50" s="402" t="s">
        <v>218</v>
      </c>
      <c r="C50" s="434" t="s">
        <v>546</v>
      </c>
      <c r="D50" s="403" t="s">
        <v>477</v>
      </c>
      <c r="E50" s="403" t="s">
        <v>310</v>
      </c>
      <c r="F50" s="404"/>
    </row>
    <row r="51" spans="1:16" s="385" customFormat="1" ht="37.200000000000003" customHeight="1">
      <c r="A51" s="392" t="s">
        <v>4</v>
      </c>
      <c r="B51" s="398" t="s">
        <v>479</v>
      </c>
      <c r="C51" s="712" t="s">
        <v>610</v>
      </c>
      <c r="D51" s="712"/>
      <c r="E51" s="712"/>
      <c r="F51" s="404"/>
    </row>
    <row r="52" spans="1:16" s="385" customFormat="1" ht="15" customHeight="1">
      <c r="A52" s="410" t="s">
        <v>23</v>
      </c>
      <c r="B52" s="738" t="s">
        <v>234</v>
      </c>
      <c r="C52" s="739"/>
      <c r="D52" s="739"/>
      <c r="E52" s="740"/>
      <c r="F52" s="411"/>
    </row>
    <row r="53" spans="1:16" s="385" customFormat="1" ht="28.2" customHeight="1">
      <c r="A53" s="392" t="s">
        <v>4</v>
      </c>
      <c r="B53" s="412" t="s">
        <v>235</v>
      </c>
      <c r="C53" s="697" t="str">
        <f>C16</f>
        <v>xã Trung Hưng, huyện Yên Mỹ, tỉnh Hưng Yên</v>
      </c>
      <c r="D53" s="698"/>
      <c r="E53" s="699"/>
      <c r="F53" s="385" t="str">
        <f>C53</f>
        <v>xã Trung Hưng, huyện Yên Mỹ, tỉnh Hưng Yên</v>
      </c>
    </row>
    <row r="54" spans="1:16" s="385" customFormat="1" ht="48" hidden="1" customHeight="1">
      <c r="A54" s="392" t="s">
        <v>4</v>
      </c>
      <c r="B54" s="412" t="s">
        <v>491</v>
      </c>
      <c r="C54" s="720" t="s">
        <v>492</v>
      </c>
      <c r="D54" s="736"/>
      <c r="E54" s="737"/>
      <c r="F54" s="385" t="str">
        <f>C54</f>
        <v>Vị trí 1: Đường tỉnh lộ 416 từ Ngã tư Tùng Thiện đến hết địa phận thị xã Sơn Tây</v>
      </c>
    </row>
    <row r="55" spans="1:16" s="385" customFormat="1" ht="31.2">
      <c r="A55" s="392" t="s">
        <v>4</v>
      </c>
      <c r="B55" s="413" t="s">
        <v>237</v>
      </c>
      <c r="C55" s="414" t="s">
        <v>613</v>
      </c>
      <c r="D55" s="414" t="s">
        <v>238</v>
      </c>
      <c r="E55" s="415" t="s">
        <v>239</v>
      </c>
      <c r="F55" s="416" t="str">
        <f>C53</f>
        <v>xã Trung Hưng, huyện Yên Mỹ, tỉnh Hưng Yên</v>
      </c>
    </row>
    <row r="56" spans="1:16" s="420" customFormat="1" ht="62.4" hidden="1">
      <c r="A56" s="417" t="s">
        <v>4</v>
      </c>
      <c r="B56" s="418" t="s">
        <v>240</v>
      </c>
      <c r="C56" s="419" t="s">
        <v>493</v>
      </c>
      <c r="D56" s="419" t="s">
        <v>241</v>
      </c>
      <c r="E56" s="419" t="s">
        <v>493</v>
      </c>
      <c r="F56" s="420" t="str">
        <f>E56</f>
        <v>5m</v>
      </c>
    </row>
    <row r="57" spans="1:16" s="420" customFormat="1" ht="31.8" customHeight="1">
      <c r="A57" s="392" t="s">
        <v>4</v>
      </c>
      <c r="B57" s="371" t="s">
        <v>243</v>
      </c>
      <c r="C57" s="723" t="s">
        <v>614</v>
      </c>
      <c r="D57" s="723"/>
      <c r="E57" s="723"/>
    </row>
    <row r="58" spans="1:16" s="420" customFormat="1" ht="31.8" customHeight="1">
      <c r="A58" s="421" t="s">
        <v>4</v>
      </c>
      <c r="B58" s="371" t="s">
        <v>494</v>
      </c>
      <c r="C58" s="723" t="s">
        <v>615</v>
      </c>
      <c r="D58" s="723"/>
      <c r="E58" s="723"/>
    </row>
    <row r="59" spans="1:16" s="420" customFormat="1" ht="38.4" customHeight="1">
      <c r="A59" s="392" t="s">
        <v>4</v>
      </c>
      <c r="B59" s="422" t="s">
        <v>244</v>
      </c>
      <c r="C59" s="724" t="s">
        <v>616</v>
      </c>
      <c r="D59" s="723"/>
      <c r="E59" s="723"/>
    </row>
    <row r="60" spans="1:16" s="420" customFormat="1" ht="38.4" customHeight="1">
      <c r="A60" s="389" t="s">
        <v>96</v>
      </c>
      <c r="B60" s="436" t="s">
        <v>220</v>
      </c>
      <c r="C60" s="724" t="s">
        <v>617</v>
      </c>
      <c r="D60" s="724"/>
      <c r="E60" s="724"/>
    </row>
    <row r="61" spans="1:16" s="420" customFormat="1">
      <c r="A61" s="392" t="s">
        <v>4</v>
      </c>
      <c r="B61" s="708" t="s">
        <v>245</v>
      </c>
      <c r="C61" s="709"/>
      <c r="D61" s="709"/>
      <c r="E61" s="710"/>
      <c r="F61" s="423"/>
    </row>
    <row r="62" spans="1:16" s="420" customFormat="1" ht="31.2" customHeight="1">
      <c r="A62" s="392" t="s">
        <v>4</v>
      </c>
      <c r="B62" s="708"/>
      <c r="C62" s="709"/>
      <c r="D62" s="709"/>
      <c r="E62" s="710"/>
      <c r="F62" s="424" t="s">
        <v>495</v>
      </c>
    </row>
    <row r="63" spans="1:16" s="385" customFormat="1">
      <c r="A63" s="389" t="s">
        <v>247</v>
      </c>
      <c r="B63" s="703" t="s">
        <v>248</v>
      </c>
      <c r="C63" s="703"/>
      <c r="D63" s="703"/>
      <c r="E63" s="703"/>
    </row>
    <row r="64" spans="1:16" s="385" customFormat="1" ht="31.2">
      <c r="A64" s="392" t="s">
        <v>4</v>
      </c>
      <c r="B64" s="400" t="s">
        <v>249</v>
      </c>
      <c r="C64" s="425">
        <v>6859</v>
      </c>
      <c r="D64" s="426" t="s">
        <v>250</v>
      </c>
      <c r="E64" s="427" t="s">
        <v>251</v>
      </c>
      <c r="F64" s="428"/>
      <c r="O64" s="382"/>
      <c r="P64" s="382"/>
    </row>
    <row r="65" spans="1:16" s="420" customFormat="1">
      <c r="A65" s="421" t="s">
        <v>4</v>
      </c>
      <c r="B65" s="400" t="s">
        <v>254</v>
      </c>
      <c r="C65" s="429">
        <v>18.3</v>
      </c>
      <c r="D65" s="398" t="s">
        <v>255</v>
      </c>
      <c r="E65" s="429">
        <f>9.5+13.3+37.9+45.3+38.3</f>
        <v>144.30000000000001</v>
      </c>
      <c r="F65" s="428"/>
    </row>
    <row r="66" spans="1:16" s="385" customFormat="1">
      <c r="A66" s="421" t="s">
        <v>4</v>
      </c>
      <c r="B66" s="402" t="s">
        <v>256</v>
      </c>
      <c r="C66" s="430">
        <v>62.9</v>
      </c>
      <c r="D66" s="398" t="s">
        <v>496</v>
      </c>
      <c r="E66" s="426" t="s">
        <v>519</v>
      </c>
      <c r="O66" s="382"/>
      <c r="P66" s="382"/>
    </row>
    <row r="67" spans="1:16" s="385" customFormat="1" ht="31.2">
      <c r="A67" s="421" t="s">
        <v>4</v>
      </c>
      <c r="B67" s="398" t="s">
        <v>497</v>
      </c>
      <c r="C67" s="704" t="s">
        <v>618</v>
      </c>
      <c r="D67" s="704"/>
      <c r="E67" s="704"/>
      <c r="O67" s="382"/>
      <c r="P67" s="382"/>
    </row>
    <row r="68" spans="1:16" s="385" customFormat="1" ht="22.5" customHeight="1">
      <c r="A68" s="389" t="s">
        <v>259</v>
      </c>
      <c r="B68" s="703" t="s">
        <v>260</v>
      </c>
      <c r="C68" s="703"/>
      <c r="D68" s="703"/>
      <c r="E68" s="703"/>
      <c r="O68" s="382"/>
      <c r="P68" s="382"/>
    </row>
    <row r="69" spans="1:16" s="385" customFormat="1" ht="15" customHeight="1">
      <c r="A69" s="392" t="s">
        <v>4</v>
      </c>
      <c r="B69" s="398" t="s">
        <v>261</v>
      </c>
      <c r="C69" s="711" t="s">
        <v>262</v>
      </c>
      <c r="D69" s="711"/>
      <c r="E69" s="711"/>
      <c r="O69" s="382"/>
      <c r="P69" s="382"/>
    </row>
    <row r="70" spans="1:16" s="385" customFormat="1">
      <c r="A70" s="392" t="s">
        <v>4</v>
      </c>
      <c r="B70" s="398" t="s">
        <v>263</v>
      </c>
      <c r="C70" s="711" t="s">
        <v>264</v>
      </c>
      <c r="D70" s="711"/>
      <c r="E70" s="711"/>
      <c r="O70" s="382"/>
      <c r="P70" s="382"/>
    </row>
    <row r="71" spans="1:16" s="385" customFormat="1">
      <c r="A71" s="392" t="s">
        <v>4</v>
      </c>
      <c r="B71" s="398" t="s">
        <v>265</v>
      </c>
      <c r="C71" s="396" t="s">
        <v>266</v>
      </c>
      <c r="D71" s="398" t="s">
        <v>267</v>
      </c>
      <c r="E71" s="396" t="s">
        <v>268</v>
      </c>
      <c r="O71" s="382"/>
      <c r="P71" s="382"/>
    </row>
    <row r="72" spans="1:16" s="385" customFormat="1" ht="31.2" customHeight="1">
      <c r="A72" s="421" t="s">
        <v>4</v>
      </c>
      <c r="B72" s="398" t="s">
        <v>269</v>
      </c>
      <c r="C72" s="396" t="s">
        <v>520</v>
      </c>
      <c r="D72" s="398" t="s">
        <v>270</v>
      </c>
      <c r="E72" s="396" t="s">
        <v>498</v>
      </c>
      <c r="O72" s="382"/>
      <c r="P72" s="382"/>
    </row>
    <row r="73" spans="1:16" s="385" customFormat="1" hidden="1">
      <c r="A73" s="421" t="s">
        <v>4</v>
      </c>
      <c r="B73" s="398" t="s">
        <v>499</v>
      </c>
      <c r="C73" s="700" t="str">
        <f>'[153]TSSS '!C39</f>
        <v>Tài sản không bị lỗi phong thủy</v>
      </c>
      <c r="D73" s="701"/>
      <c r="E73" s="702"/>
      <c r="O73" s="382"/>
      <c r="P73" s="382"/>
    </row>
    <row r="74" spans="1:16" s="385" customFormat="1" hidden="1">
      <c r="A74" s="421" t="s">
        <v>4</v>
      </c>
      <c r="B74" s="398" t="s">
        <v>500</v>
      </c>
      <c r="C74" s="700" t="str">
        <f>'[153]TSSS '!C40</f>
        <v>Nhìn hướng khu dân cư</v>
      </c>
      <c r="D74" s="701"/>
      <c r="E74" s="702"/>
      <c r="O74" s="382"/>
      <c r="P74" s="382"/>
    </row>
    <row r="75" spans="1:16" s="385" customFormat="1" ht="18" customHeight="1">
      <c r="A75" s="389" t="s">
        <v>274</v>
      </c>
      <c r="B75" s="703" t="s">
        <v>552</v>
      </c>
      <c r="C75" s="703"/>
      <c r="D75" s="703"/>
      <c r="E75" s="703"/>
      <c r="O75" s="382"/>
      <c r="P75" s="382"/>
    </row>
    <row r="76" spans="1:16" s="385" customFormat="1" ht="18" customHeight="1">
      <c r="A76" s="389" t="s">
        <v>24</v>
      </c>
      <c r="B76" s="733" t="s">
        <v>619</v>
      </c>
      <c r="C76" s="734"/>
      <c r="D76" s="734"/>
      <c r="E76" s="735"/>
      <c r="O76" s="382"/>
      <c r="P76" s="382"/>
    </row>
    <row r="77" spans="1:16" s="385" customFormat="1" ht="126" customHeight="1">
      <c r="A77" s="410" t="s">
        <v>4</v>
      </c>
      <c r="B77" s="704" t="s">
        <v>621</v>
      </c>
      <c r="C77" s="705"/>
      <c r="D77" s="705"/>
      <c r="E77" s="705"/>
      <c r="O77" s="382"/>
      <c r="P77" s="382"/>
    </row>
    <row r="78" spans="1:16" s="385" customFormat="1" ht="18" customHeight="1">
      <c r="A78" s="410" t="s">
        <v>25</v>
      </c>
      <c r="B78" s="733" t="s">
        <v>620</v>
      </c>
      <c r="C78" s="734"/>
      <c r="D78" s="734"/>
      <c r="E78" s="735"/>
      <c r="O78" s="382"/>
      <c r="P78" s="382"/>
    </row>
    <row r="79" spans="1:16" s="385" customFormat="1" ht="73.8" customHeight="1">
      <c r="A79" s="410" t="s">
        <v>4</v>
      </c>
      <c r="B79" s="704" t="s">
        <v>622</v>
      </c>
      <c r="C79" s="705"/>
      <c r="D79" s="705"/>
      <c r="E79" s="705"/>
      <c r="O79" s="382"/>
      <c r="P79" s="382"/>
    </row>
    <row r="80" spans="1:16" s="385" customFormat="1" ht="18" customHeight="1">
      <c r="A80" s="410" t="s">
        <v>623</v>
      </c>
      <c r="B80" s="733" t="s">
        <v>624</v>
      </c>
      <c r="C80" s="734"/>
      <c r="D80" s="734"/>
      <c r="E80" s="735"/>
      <c r="O80" s="382"/>
      <c r="P80" s="382"/>
    </row>
    <row r="81" spans="1:19" s="385" customFormat="1" ht="141.6" customHeight="1">
      <c r="A81" s="410" t="s">
        <v>4</v>
      </c>
      <c r="B81" s="704" t="s">
        <v>638</v>
      </c>
      <c r="C81" s="705"/>
      <c r="D81" s="705"/>
      <c r="E81" s="705"/>
      <c r="O81" s="382"/>
      <c r="P81" s="382"/>
    </row>
    <row r="82" spans="1:19" s="385" customFormat="1" ht="18" customHeight="1">
      <c r="A82" s="410" t="s">
        <v>279</v>
      </c>
      <c r="B82" s="733" t="s">
        <v>625</v>
      </c>
      <c r="C82" s="734"/>
      <c r="D82" s="734"/>
      <c r="E82" s="735"/>
      <c r="O82" s="382"/>
      <c r="P82" s="382"/>
    </row>
    <row r="83" spans="1:19" s="385" customFormat="1" ht="99.6" customHeight="1">
      <c r="A83" s="410" t="s">
        <v>4</v>
      </c>
      <c r="B83" s="704" t="s">
        <v>626</v>
      </c>
      <c r="C83" s="705"/>
      <c r="D83" s="705"/>
      <c r="E83" s="705"/>
      <c r="O83" s="382"/>
      <c r="P83" s="382"/>
    </row>
    <row r="84" spans="1:19">
      <c r="C84" s="382"/>
      <c r="D84" s="382"/>
      <c r="E84" s="382"/>
      <c r="F84" s="381"/>
      <c r="G84" s="382"/>
      <c r="H84" s="383"/>
      <c r="I84" s="383"/>
      <c r="J84" s="383"/>
      <c r="O84" s="385"/>
      <c r="P84" s="385"/>
      <c r="Q84" s="385"/>
      <c r="R84" s="385"/>
      <c r="S84" s="385"/>
    </row>
    <row r="85" spans="1:19" s="420" customFormat="1" hidden="1">
      <c r="A85" s="381"/>
      <c r="B85" s="382"/>
      <c r="C85" s="383"/>
      <c r="D85" s="706" t="str">
        <f>[152]KHTĐG!D37</f>
        <v>Hà Nội, ngày  tháng  năm 20</v>
      </c>
      <c r="E85" s="706"/>
      <c r="F85" s="431"/>
      <c r="G85" s="431"/>
      <c r="H85" s="431"/>
      <c r="I85" s="431"/>
      <c r="J85" s="431"/>
      <c r="K85" s="431"/>
      <c r="L85" s="431"/>
      <c r="M85" s="431"/>
      <c r="N85" s="431"/>
    </row>
    <row r="86" spans="1:19" hidden="1">
      <c r="A86" s="386"/>
      <c r="B86" s="707" t="s">
        <v>501</v>
      </c>
      <c r="C86" s="707"/>
      <c r="D86" s="707" t="s">
        <v>502</v>
      </c>
      <c r="E86" s="707"/>
    </row>
    <row r="87" spans="1:19" hidden="1">
      <c r="F87" s="432">
        <f>9%*65%</f>
        <v>5.8499999999999996E-2</v>
      </c>
    </row>
    <row r="88" spans="1:19" hidden="1"/>
    <row r="89" spans="1:19" hidden="1"/>
    <row r="90" spans="1:19" s="386" customFormat="1" hidden="1">
      <c r="A90" s="381"/>
      <c r="B90" s="382"/>
      <c r="C90" s="383"/>
      <c r="D90" s="383"/>
      <c r="E90" s="383"/>
      <c r="F90" s="433"/>
      <c r="G90" s="433"/>
      <c r="H90" s="433"/>
      <c r="I90" s="433"/>
      <c r="J90" s="433"/>
      <c r="K90" s="433"/>
      <c r="L90" s="433"/>
      <c r="M90" s="433"/>
      <c r="N90" s="433"/>
    </row>
    <row r="91" spans="1:19" hidden="1">
      <c r="A91" s="386"/>
      <c r="B91" s="696" t="s">
        <v>503</v>
      </c>
      <c r="C91" s="696"/>
      <c r="D91" s="696" t="s">
        <v>504</v>
      </c>
      <c r="E91" s="696"/>
    </row>
    <row r="100" spans="1:5" s="385" customFormat="1">
      <c r="A100" s="381"/>
      <c r="B100" s="382"/>
      <c r="C100" s="383"/>
      <c r="D100" s="383"/>
      <c r="E100" s="383">
        <f>1-(2024-2016)/35</f>
        <v>0.77142857142857146</v>
      </c>
    </row>
  </sheetData>
  <mergeCells count="60">
    <mergeCell ref="C21:E21"/>
    <mergeCell ref="G1:G6"/>
    <mergeCell ref="A4:E4"/>
    <mergeCell ref="A7:E7"/>
    <mergeCell ref="A8:E8"/>
    <mergeCell ref="A11:E11"/>
    <mergeCell ref="B12:E12"/>
    <mergeCell ref="B13:E13"/>
    <mergeCell ref="B14:E14"/>
    <mergeCell ref="C16:E16"/>
    <mergeCell ref="C18:E18"/>
    <mergeCell ref="C20:E20"/>
    <mergeCell ref="C22:E22"/>
    <mergeCell ref="B23:E23"/>
    <mergeCell ref="C24:E24"/>
    <mergeCell ref="C26:E26"/>
    <mergeCell ref="B52:E52"/>
    <mergeCell ref="C41:E41"/>
    <mergeCell ref="B68:E68"/>
    <mergeCell ref="C69:E69"/>
    <mergeCell ref="C70:E70"/>
    <mergeCell ref="C53:E53"/>
    <mergeCell ref="C54:E54"/>
    <mergeCell ref="C57:E57"/>
    <mergeCell ref="C58:E58"/>
    <mergeCell ref="C59:E59"/>
    <mergeCell ref="B61:E61"/>
    <mergeCell ref="C60:E60"/>
    <mergeCell ref="B91:C91"/>
    <mergeCell ref="D91:E91"/>
    <mergeCell ref="B29:E29"/>
    <mergeCell ref="C31:E31"/>
    <mergeCell ref="C33:E33"/>
    <mergeCell ref="C35:E35"/>
    <mergeCell ref="C36:E36"/>
    <mergeCell ref="B37:E37"/>
    <mergeCell ref="C39:E39"/>
    <mergeCell ref="C73:E73"/>
    <mergeCell ref="C74:E74"/>
    <mergeCell ref="B75:E75"/>
    <mergeCell ref="B83:E83"/>
    <mergeCell ref="D85:E85"/>
    <mergeCell ref="B86:C86"/>
    <mergeCell ref="D86:E86"/>
    <mergeCell ref="B79:E79"/>
    <mergeCell ref="B80:E80"/>
    <mergeCell ref="B81:E81"/>
    <mergeCell ref="B82:E82"/>
    <mergeCell ref="C43:E43"/>
    <mergeCell ref="C44:E44"/>
    <mergeCell ref="B45:E45"/>
    <mergeCell ref="C47:E47"/>
    <mergeCell ref="C49:E49"/>
    <mergeCell ref="C51:E51"/>
    <mergeCell ref="B76:E76"/>
    <mergeCell ref="B77:E77"/>
    <mergeCell ref="B78:E78"/>
    <mergeCell ref="B62:E62"/>
    <mergeCell ref="B63:E63"/>
    <mergeCell ref="C67:E67"/>
  </mergeCells>
  <phoneticPr fontId="38" type="noConversion"/>
  <hyperlinks>
    <hyperlink ref="F62" r:id="rId1" xr:uid="{2134AACE-C5E2-47A4-B125-89C9D1A14166}"/>
  </hyperlinks>
  <pageMargins left="0.7" right="0.7" top="0.75" bottom="0.75" header="0.3" footer="0.3"/>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DB86D-4E57-4061-804C-EADF7D735C96}">
  <dimension ref="A1:S70"/>
  <sheetViews>
    <sheetView topLeftCell="A36" workbookViewId="0">
      <selection activeCell="B13" sqref="B13:E13"/>
    </sheetView>
  </sheetViews>
  <sheetFormatPr defaultColWidth="8" defaultRowHeight="15.6"/>
  <cols>
    <col min="1" max="1" width="5.44140625" style="381" customWidth="1"/>
    <col min="2" max="2" width="19.44140625" style="382" customWidth="1"/>
    <col min="3" max="3" width="19.21875" style="383" customWidth="1"/>
    <col min="4" max="4" width="20.44140625" style="383" customWidth="1"/>
    <col min="5" max="5" width="20.21875" style="383" customWidth="1"/>
    <col min="6" max="6" width="60.5546875" style="385" customWidth="1"/>
    <col min="7" max="7" width="15.21875" style="385" customWidth="1"/>
    <col min="8" max="11" width="8" style="385"/>
    <col min="12" max="12" width="11.5546875" style="385" bestFit="1" customWidth="1"/>
    <col min="13" max="14" width="8" style="385"/>
    <col min="15" max="16384" width="8" style="382"/>
  </cols>
  <sheetData>
    <row r="1" spans="1:10" s="385" customFormat="1">
      <c r="A1" s="381"/>
      <c r="B1" s="382"/>
      <c r="C1" s="383"/>
      <c r="D1" s="383"/>
      <c r="E1" s="383"/>
      <c r="F1" s="384" t="s">
        <v>627</v>
      </c>
      <c r="G1" s="728" t="s">
        <v>475</v>
      </c>
    </row>
    <row r="2" spans="1:10" s="385" customFormat="1">
      <c r="A2" s="381"/>
      <c r="B2" s="382"/>
      <c r="C2" s="383"/>
      <c r="D2" s="383"/>
      <c r="E2" s="383"/>
      <c r="F2" s="384" t="s">
        <v>628</v>
      </c>
      <c r="G2" s="728"/>
    </row>
    <row r="3" spans="1:10" s="385" customFormat="1">
      <c r="A3" s="381"/>
      <c r="B3" s="382"/>
      <c r="C3" s="383"/>
      <c r="D3" s="383"/>
      <c r="E3" s="383"/>
      <c r="F3" s="385" t="s">
        <v>507</v>
      </c>
      <c r="G3" s="728"/>
    </row>
    <row r="4" spans="1:10" s="385" customFormat="1" ht="24" customHeight="1">
      <c r="A4" s="707"/>
      <c r="B4" s="707"/>
      <c r="C4" s="707"/>
      <c r="D4" s="707"/>
      <c r="E4" s="707"/>
      <c r="F4" s="387" t="s">
        <v>508</v>
      </c>
      <c r="G4" s="728"/>
    </row>
    <row r="5" spans="1:10" s="385" customFormat="1" ht="24" customHeight="1">
      <c r="A5" s="386"/>
      <c r="B5" s="386"/>
      <c r="C5" s="386"/>
      <c r="D5" s="386"/>
      <c r="E5" s="386"/>
      <c r="F5" s="385" t="s">
        <v>534</v>
      </c>
      <c r="G5" s="728"/>
    </row>
    <row r="6" spans="1:10" s="385" customFormat="1" ht="24" customHeight="1">
      <c r="A6" s="386"/>
      <c r="B6" s="386"/>
      <c r="C6" s="386"/>
      <c r="D6" s="386"/>
      <c r="E6" s="386"/>
      <c r="F6" s="385" t="s">
        <v>655</v>
      </c>
      <c r="G6" s="728"/>
    </row>
    <row r="7" spans="1:10" s="385" customFormat="1" ht="24" customHeight="1">
      <c r="A7" s="707" t="s">
        <v>205</v>
      </c>
      <c r="B7" s="707"/>
      <c r="C7" s="707"/>
      <c r="D7" s="707"/>
      <c r="E7" s="707"/>
    </row>
    <row r="8" spans="1:10" s="385" customFormat="1" ht="24" customHeight="1">
      <c r="A8" s="707" t="str">
        <f>"Thời điểm khảo sát: Ngày "&amp;[152]TTCB!E1&amp;" tháng "&amp;[152]TTCB!F1&amp;" năm 20"&amp;[152]TTCB!G1</f>
        <v>Thời điểm khảo sát: Ngày  tháng  năm 20</v>
      </c>
      <c r="B8" s="707"/>
      <c r="C8" s="707"/>
      <c r="D8" s="707"/>
      <c r="E8" s="707"/>
    </row>
    <row r="9" spans="1:10" s="385" customFormat="1" ht="24" customHeight="1">
      <c r="A9" s="386"/>
      <c r="B9" s="386"/>
      <c r="C9" s="386"/>
      <c r="D9" s="386"/>
      <c r="E9" s="386"/>
    </row>
    <row r="10" spans="1:10" s="385" customFormat="1" ht="24" hidden="1" customHeight="1">
      <c r="A10" s="386"/>
      <c r="B10" s="386"/>
      <c r="C10" s="386"/>
      <c r="D10" s="386"/>
      <c r="E10" s="386"/>
    </row>
    <row r="11" spans="1:10" s="388" customFormat="1" hidden="1">
      <c r="A11" s="729" t="s">
        <v>206</v>
      </c>
      <c r="B11" s="729"/>
      <c r="C11" s="729"/>
      <c r="D11" s="729"/>
      <c r="E11" s="729"/>
    </row>
    <row r="12" spans="1:10" s="388" customFormat="1" ht="86.4" customHeight="1">
      <c r="A12" s="389" t="s">
        <v>207</v>
      </c>
      <c r="B12" s="703" t="str">
        <f>"Giá trị lợi thế quyền thuê đất trả tiền hàng năm tại thửa đất số: "&amp;C15&amp;", tờ bản đồ số: "&amp;E15&amp;" có địa chỉ: "&amp;F16&amp;", theo "&amp;F6&amp;" số: "&amp;F1&amp;", số vào sổ cấp GCN: "&amp;F2&amp;" do "&amp;F3&amp;" cấp ngày "&amp;F4&amp;". Chủ sử dụng đất là "&amp;F5</f>
        <v>Giá trị lợi thế quyền thuê đất trả tiền hàng năm tại thửa đất số: 262, tờ bản đồ số: 15 có địa chỉ: Thị trấn Lương Bằng, huyện Kim Động, tỉnh Hưng Yên, theo Giấy chứng nhận Giá trị lợi thế quyền thuê đất trả tiền hàng năm số: AI 086825, số vào sổ cấp GCN: T00932 QSDĐ/QĐ-2352/T-2007 do UBND tỉnh Hưng Yên cấp ngày 17/01/2008. Chủ sử dụng đất là Công ty Cổ phần lương thực Hưng Yên (cập nhật ngày 22/5/2014)</v>
      </c>
      <c r="C12" s="703"/>
      <c r="D12" s="703"/>
      <c r="E12" s="703"/>
      <c r="F12" s="390" t="str">
        <f>B12</f>
        <v>Giá trị lợi thế quyền thuê đất trả tiền hàng năm tại thửa đất số: 262, tờ bản đồ số: 15 có địa chỉ: Thị trấn Lương Bằng, huyện Kim Động, tỉnh Hưng Yên, theo Giấy chứng nhận Giá trị lợi thế quyền thuê đất trả tiền hàng năm số: AI 086825, số vào sổ cấp GCN: T00932 QSDĐ/QĐ-2352/T-2007 do UBND tỉnh Hưng Yên cấp ngày 17/01/2008. Chủ sử dụng đất là Công ty Cổ phần lương thực Hưng Yên (cập nhật ngày 22/5/2014)</v>
      </c>
      <c r="J12" s="391"/>
    </row>
    <row r="13" spans="1:10" s="385" customFormat="1" ht="15.75" customHeight="1">
      <c r="A13" s="389" t="s">
        <v>21</v>
      </c>
      <c r="B13" s="703" t="s">
        <v>208</v>
      </c>
      <c r="C13" s="703"/>
      <c r="D13" s="703"/>
      <c r="E13" s="703"/>
    </row>
    <row r="14" spans="1:10" s="385" customFormat="1" ht="15.75" customHeight="1">
      <c r="A14" s="389" t="s">
        <v>94</v>
      </c>
      <c r="B14" s="703" t="s">
        <v>209</v>
      </c>
      <c r="C14" s="703"/>
      <c r="D14" s="703"/>
      <c r="E14" s="703"/>
    </row>
    <row r="15" spans="1:10" s="385" customFormat="1">
      <c r="A15" s="392" t="s">
        <v>4</v>
      </c>
      <c r="B15" s="393" t="s">
        <v>211</v>
      </c>
      <c r="C15" s="394">
        <v>262</v>
      </c>
      <c r="D15" s="395" t="s">
        <v>212</v>
      </c>
      <c r="E15" s="394">
        <v>15</v>
      </c>
    </row>
    <row r="16" spans="1:10" s="385" customFormat="1" ht="20.399999999999999" customHeight="1">
      <c r="A16" s="392" t="s">
        <v>4</v>
      </c>
      <c r="B16" s="393" t="s">
        <v>213</v>
      </c>
      <c r="C16" s="711" t="s">
        <v>388</v>
      </c>
      <c r="D16" s="711"/>
      <c r="E16" s="711"/>
      <c r="F16" s="397" t="str">
        <f>C16</f>
        <v>Thị trấn Lương Bằng, huyện Kim Động, tỉnh Hưng Yên</v>
      </c>
    </row>
    <row r="17" spans="1:6" s="385" customFormat="1" ht="62.4">
      <c r="A17" s="392" t="s">
        <v>4</v>
      </c>
      <c r="B17" s="398" t="s">
        <v>214</v>
      </c>
      <c r="C17" s="399">
        <v>1575.5</v>
      </c>
      <c r="D17" s="400" t="s">
        <v>217</v>
      </c>
      <c r="E17" s="401" t="s">
        <v>511</v>
      </c>
    </row>
    <row r="18" spans="1:6" s="385" customFormat="1" ht="33" hidden="1" customHeight="1">
      <c r="A18" s="392" t="s">
        <v>4</v>
      </c>
      <c r="B18" s="398" t="s">
        <v>477</v>
      </c>
      <c r="C18" s="730" t="s">
        <v>478</v>
      </c>
      <c r="D18" s="730"/>
      <c r="E18" s="730"/>
    </row>
    <row r="19" spans="1:6" s="385" customFormat="1">
      <c r="A19" s="392" t="s">
        <v>4</v>
      </c>
      <c r="B19" s="402" t="s">
        <v>218</v>
      </c>
      <c r="C19" s="697" t="s">
        <v>512</v>
      </c>
      <c r="D19" s="698"/>
      <c r="E19" s="699"/>
      <c r="F19" s="404"/>
    </row>
    <row r="20" spans="1:6" s="385" customFormat="1" ht="34.799999999999997" customHeight="1">
      <c r="A20" s="392" t="s">
        <v>4</v>
      </c>
      <c r="B20" s="398" t="s">
        <v>479</v>
      </c>
      <c r="C20" s="712" t="s">
        <v>513</v>
      </c>
      <c r="D20" s="712"/>
      <c r="E20" s="712"/>
      <c r="F20" s="404"/>
    </row>
    <row r="21" spans="1:6" s="385" customFormat="1" ht="85.8" hidden="1" customHeight="1">
      <c r="A21" s="392" t="s">
        <v>4</v>
      </c>
      <c r="B21" s="398" t="s">
        <v>480</v>
      </c>
      <c r="C21" s="725" t="s">
        <v>481</v>
      </c>
      <c r="D21" s="726"/>
      <c r="E21" s="727"/>
      <c r="F21" s="404"/>
    </row>
    <row r="22" spans="1:6" s="385" customFormat="1" ht="34.799999999999997" customHeight="1">
      <c r="A22" s="392" t="s">
        <v>4</v>
      </c>
      <c r="B22" s="396" t="s">
        <v>220</v>
      </c>
      <c r="C22" s="712" t="s">
        <v>482</v>
      </c>
      <c r="D22" s="712"/>
      <c r="E22" s="712"/>
      <c r="F22" s="404"/>
    </row>
    <row r="23" spans="1:6" s="385" customFormat="1" ht="18.600000000000001" hidden="1" customHeight="1">
      <c r="A23" s="405" t="s">
        <v>95</v>
      </c>
      <c r="B23" s="713" t="s">
        <v>483</v>
      </c>
      <c r="C23" s="714"/>
      <c r="D23" s="714"/>
      <c r="E23" s="715"/>
      <c r="F23" s="404"/>
    </row>
    <row r="24" spans="1:6" s="385" customFormat="1" ht="34.950000000000003" hidden="1" customHeight="1">
      <c r="A24" s="406" t="s">
        <v>4</v>
      </c>
      <c r="B24" s="403" t="s">
        <v>213</v>
      </c>
      <c r="C24" s="716" t="str">
        <f>C16</f>
        <v>Thị trấn Lương Bằng, huyện Kim Động, tỉnh Hưng Yên</v>
      </c>
      <c r="D24" s="717"/>
      <c r="E24" s="718"/>
      <c r="F24" s="404"/>
    </row>
    <row r="25" spans="1:6" s="385" customFormat="1" ht="23.55" hidden="1" customHeight="1">
      <c r="A25" s="406" t="s">
        <v>4</v>
      </c>
      <c r="B25" s="403" t="s">
        <v>226</v>
      </c>
      <c r="C25" s="407">
        <v>6</v>
      </c>
      <c r="D25" s="408" t="s">
        <v>484</v>
      </c>
      <c r="E25" s="409">
        <v>286.2</v>
      </c>
      <c r="F25" s="404"/>
    </row>
    <row r="26" spans="1:6" s="385" customFormat="1" ht="22.95" hidden="1" customHeight="1">
      <c r="A26" s="406" t="s">
        <v>4</v>
      </c>
      <c r="B26" s="403" t="s">
        <v>229</v>
      </c>
      <c r="C26" s="716" t="s">
        <v>485</v>
      </c>
      <c r="D26" s="717"/>
      <c r="E26" s="718"/>
      <c r="F26" s="404"/>
    </row>
    <row r="27" spans="1:6" s="385" customFormat="1" ht="21" hidden="1" customHeight="1">
      <c r="A27" s="406" t="s">
        <v>4</v>
      </c>
      <c r="B27" s="403" t="s">
        <v>486</v>
      </c>
      <c r="C27" s="407" t="s">
        <v>487</v>
      </c>
      <c r="D27" s="408" t="s">
        <v>228</v>
      </c>
      <c r="E27" s="409" t="s">
        <v>322</v>
      </c>
      <c r="F27" s="404"/>
    </row>
    <row r="28" spans="1:6" s="385" customFormat="1" ht="28.95" hidden="1" customHeight="1">
      <c r="A28" s="406" t="s">
        <v>4</v>
      </c>
      <c r="B28" s="403" t="s">
        <v>488</v>
      </c>
      <c r="C28" s="407">
        <v>2010</v>
      </c>
      <c r="D28" s="408" t="s">
        <v>489</v>
      </c>
      <c r="E28" s="409" t="s">
        <v>490</v>
      </c>
      <c r="F28" s="404"/>
    </row>
    <row r="29" spans="1:6" s="385" customFormat="1">
      <c r="A29" s="389" t="s">
        <v>22</v>
      </c>
      <c r="B29" s="703" t="s">
        <v>233</v>
      </c>
      <c r="C29" s="703"/>
      <c r="D29" s="703"/>
      <c r="E29" s="703"/>
    </row>
    <row r="30" spans="1:6" s="385" customFormat="1" ht="15" customHeight="1">
      <c r="A30" s="410" t="s">
        <v>23</v>
      </c>
      <c r="B30" s="719" t="s">
        <v>234</v>
      </c>
      <c r="C30" s="719"/>
      <c r="D30" s="719"/>
      <c r="E30" s="719"/>
      <c r="F30" s="411"/>
    </row>
    <row r="31" spans="1:6" s="385" customFormat="1" ht="28.2" customHeight="1">
      <c r="A31" s="392" t="s">
        <v>4</v>
      </c>
      <c r="B31" s="412" t="s">
        <v>235</v>
      </c>
      <c r="C31" s="711" t="str">
        <f>C16</f>
        <v>Thị trấn Lương Bằng, huyện Kim Động, tỉnh Hưng Yên</v>
      </c>
      <c r="D31" s="711"/>
      <c r="E31" s="711"/>
      <c r="F31" s="385" t="str">
        <f>C31</f>
        <v>Thị trấn Lương Bằng, huyện Kim Động, tỉnh Hưng Yên</v>
      </c>
    </row>
    <row r="32" spans="1:6" s="385" customFormat="1" ht="48" hidden="1" customHeight="1">
      <c r="A32" s="392" t="s">
        <v>4</v>
      </c>
      <c r="B32" s="412" t="s">
        <v>491</v>
      </c>
      <c r="C32" s="720" t="s">
        <v>492</v>
      </c>
      <c r="D32" s="721"/>
      <c r="E32" s="722"/>
      <c r="F32" s="385" t="str">
        <f>C32</f>
        <v>Vị trí 1: Đường tỉnh lộ 416 từ Ngã tư Tùng Thiện đến hết địa phận thị xã Sơn Tây</v>
      </c>
    </row>
    <row r="33" spans="1:16" s="385" customFormat="1" ht="31.2">
      <c r="A33" s="392" t="s">
        <v>4</v>
      </c>
      <c r="B33" s="413" t="s">
        <v>237</v>
      </c>
      <c r="C33" s="414" t="s">
        <v>462</v>
      </c>
      <c r="D33" s="414" t="s">
        <v>238</v>
      </c>
      <c r="E33" s="415" t="s">
        <v>316</v>
      </c>
      <c r="F33" s="416" t="str">
        <f>C31</f>
        <v>Thị trấn Lương Bằng, huyện Kim Động, tỉnh Hưng Yên</v>
      </c>
    </row>
    <row r="34" spans="1:16" s="420" customFormat="1" ht="62.4" hidden="1">
      <c r="A34" s="417" t="s">
        <v>4</v>
      </c>
      <c r="B34" s="418" t="s">
        <v>240</v>
      </c>
      <c r="C34" s="419" t="s">
        <v>493</v>
      </c>
      <c r="D34" s="419" t="s">
        <v>241</v>
      </c>
      <c r="E34" s="419" t="s">
        <v>493</v>
      </c>
      <c r="F34" s="420" t="str">
        <f>E34</f>
        <v>5m</v>
      </c>
    </row>
    <row r="35" spans="1:16" s="420" customFormat="1" ht="31.8" customHeight="1">
      <c r="A35" s="392" t="s">
        <v>4</v>
      </c>
      <c r="B35" s="371" t="s">
        <v>243</v>
      </c>
      <c r="C35" s="723" t="s">
        <v>629</v>
      </c>
      <c r="D35" s="723"/>
      <c r="E35" s="723"/>
    </row>
    <row r="36" spans="1:16" s="420" customFormat="1" ht="31.8" customHeight="1">
      <c r="A36" s="421" t="s">
        <v>4</v>
      </c>
      <c r="B36" s="371" t="s">
        <v>494</v>
      </c>
      <c r="C36" s="723" t="s">
        <v>630</v>
      </c>
      <c r="D36" s="723"/>
      <c r="E36" s="723"/>
    </row>
    <row r="37" spans="1:16" s="420" customFormat="1" ht="57.6" customHeight="1">
      <c r="A37" s="392" t="s">
        <v>4</v>
      </c>
      <c r="B37" s="422" t="s">
        <v>244</v>
      </c>
      <c r="C37" s="724" t="s">
        <v>631</v>
      </c>
      <c r="D37" s="723"/>
      <c r="E37" s="723"/>
    </row>
    <row r="38" spans="1:16" s="420" customFormat="1">
      <c r="A38" s="392" t="s">
        <v>4</v>
      </c>
      <c r="B38" s="708" t="s">
        <v>245</v>
      </c>
      <c r="C38" s="709"/>
      <c r="D38" s="709"/>
      <c r="E38" s="710"/>
      <c r="F38" s="423"/>
    </row>
    <row r="39" spans="1:16" s="420" customFormat="1" ht="31.2" customHeight="1">
      <c r="A39" s="392" t="s">
        <v>4</v>
      </c>
      <c r="B39" s="708"/>
      <c r="C39" s="709"/>
      <c r="D39" s="709"/>
      <c r="E39" s="710"/>
      <c r="F39" s="424" t="s">
        <v>495</v>
      </c>
    </row>
    <row r="40" spans="1:16" s="385" customFormat="1">
      <c r="A40" s="389" t="s">
        <v>247</v>
      </c>
      <c r="B40" s="703" t="s">
        <v>248</v>
      </c>
      <c r="C40" s="703"/>
      <c r="D40" s="703"/>
      <c r="E40" s="703"/>
    </row>
    <row r="41" spans="1:16" s="385" customFormat="1" ht="31.2">
      <c r="A41" s="392" t="s">
        <v>4</v>
      </c>
      <c r="B41" s="400" t="s">
        <v>249</v>
      </c>
      <c r="C41" s="425">
        <f>C17</f>
        <v>1575.5</v>
      </c>
      <c r="D41" s="426" t="s">
        <v>250</v>
      </c>
      <c r="E41" s="427" t="s">
        <v>251</v>
      </c>
      <c r="F41" s="428"/>
      <c r="O41" s="382"/>
      <c r="P41" s="382"/>
    </row>
    <row r="42" spans="1:16" s="420" customFormat="1">
      <c r="A42" s="421" t="s">
        <v>4</v>
      </c>
      <c r="B42" s="400" t="s">
        <v>254</v>
      </c>
      <c r="C42" s="429">
        <v>84.94</v>
      </c>
      <c r="D42" s="398" t="s">
        <v>255</v>
      </c>
      <c r="E42" s="429">
        <f>18.49+1.87</f>
        <v>20.36</v>
      </c>
      <c r="F42" s="428"/>
    </row>
    <row r="43" spans="1:16" s="385" customFormat="1">
      <c r="A43" s="421" t="s">
        <v>4</v>
      </c>
      <c r="B43" s="402" t="s">
        <v>256</v>
      </c>
      <c r="C43" s="430">
        <f>2.38+12.74+13.39+2.79+2.8+58.12+3.93+1.87+3.07</f>
        <v>101.09</v>
      </c>
      <c r="D43" s="398" t="s">
        <v>496</v>
      </c>
      <c r="E43" s="426" t="s">
        <v>519</v>
      </c>
      <c r="O43" s="382"/>
      <c r="P43" s="382"/>
    </row>
    <row r="44" spans="1:16" s="385" customFormat="1" ht="31.2">
      <c r="A44" s="421" t="s">
        <v>4</v>
      </c>
      <c r="B44" s="398" t="s">
        <v>497</v>
      </c>
      <c r="C44" s="704" t="s">
        <v>562</v>
      </c>
      <c r="D44" s="704"/>
      <c r="E44" s="704"/>
      <c r="O44" s="382"/>
      <c r="P44" s="382"/>
    </row>
    <row r="45" spans="1:16" s="385" customFormat="1" ht="22.5" customHeight="1">
      <c r="A45" s="389" t="s">
        <v>259</v>
      </c>
      <c r="B45" s="703" t="s">
        <v>260</v>
      </c>
      <c r="C45" s="703"/>
      <c r="D45" s="703"/>
      <c r="E45" s="703"/>
      <c r="O45" s="382"/>
      <c r="P45" s="382"/>
    </row>
    <row r="46" spans="1:16" s="385" customFormat="1" ht="15" customHeight="1">
      <c r="A46" s="392" t="s">
        <v>4</v>
      </c>
      <c r="B46" s="398" t="s">
        <v>261</v>
      </c>
      <c r="C46" s="711" t="s">
        <v>262</v>
      </c>
      <c r="D46" s="711"/>
      <c r="E46" s="711"/>
      <c r="O46" s="382"/>
      <c r="P46" s="382"/>
    </row>
    <row r="47" spans="1:16" s="385" customFormat="1">
      <c r="A47" s="392" t="s">
        <v>4</v>
      </c>
      <c r="B47" s="398" t="s">
        <v>263</v>
      </c>
      <c r="C47" s="711" t="s">
        <v>264</v>
      </c>
      <c r="D47" s="711"/>
      <c r="E47" s="711"/>
      <c r="O47" s="382"/>
      <c r="P47" s="382"/>
    </row>
    <row r="48" spans="1:16" s="385" customFormat="1">
      <c r="A48" s="392" t="s">
        <v>4</v>
      </c>
      <c r="B48" s="398" t="s">
        <v>265</v>
      </c>
      <c r="C48" s="396" t="s">
        <v>266</v>
      </c>
      <c r="D48" s="398" t="s">
        <v>267</v>
      </c>
      <c r="E48" s="396" t="s">
        <v>268</v>
      </c>
      <c r="O48" s="382"/>
      <c r="P48" s="382"/>
    </row>
    <row r="49" spans="1:19" s="385" customFormat="1" ht="31.2" customHeight="1">
      <c r="A49" s="421" t="s">
        <v>4</v>
      </c>
      <c r="B49" s="398" t="s">
        <v>269</v>
      </c>
      <c r="C49" s="396" t="s">
        <v>520</v>
      </c>
      <c r="D49" s="398" t="s">
        <v>270</v>
      </c>
      <c r="E49" s="396" t="s">
        <v>498</v>
      </c>
      <c r="O49" s="382"/>
      <c r="P49" s="382"/>
    </row>
    <row r="50" spans="1:19" s="385" customFormat="1" hidden="1">
      <c r="A50" s="421" t="s">
        <v>4</v>
      </c>
      <c r="B50" s="398" t="s">
        <v>499</v>
      </c>
      <c r="C50" s="700" t="str">
        <f>'[153]TSSS '!C39</f>
        <v>Tài sản không bị lỗi phong thủy</v>
      </c>
      <c r="D50" s="701"/>
      <c r="E50" s="702"/>
      <c r="O50" s="382"/>
      <c r="P50" s="382"/>
    </row>
    <row r="51" spans="1:19" s="385" customFormat="1" hidden="1">
      <c r="A51" s="421" t="s">
        <v>4</v>
      </c>
      <c r="B51" s="398" t="s">
        <v>500</v>
      </c>
      <c r="C51" s="700" t="str">
        <f>'[153]TSSS '!C40</f>
        <v>Nhìn hướng khu dân cư</v>
      </c>
      <c r="D51" s="701"/>
      <c r="E51" s="702"/>
      <c r="O51" s="382"/>
      <c r="P51" s="382"/>
    </row>
    <row r="52" spans="1:19" s="385" customFormat="1" ht="18" customHeight="1">
      <c r="A52" s="389" t="s">
        <v>274</v>
      </c>
      <c r="B52" s="703" t="s">
        <v>275</v>
      </c>
      <c r="C52" s="703"/>
      <c r="D52" s="703"/>
      <c r="E52" s="703"/>
      <c r="O52" s="382"/>
      <c r="P52" s="382"/>
    </row>
    <row r="53" spans="1:19" s="385" customFormat="1" ht="75.599999999999994" customHeight="1">
      <c r="A53" s="421" t="s">
        <v>4</v>
      </c>
      <c r="B53" s="704" t="s">
        <v>632</v>
      </c>
      <c r="C53" s="705"/>
      <c r="D53" s="705"/>
      <c r="E53" s="705"/>
      <c r="O53" s="382"/>
      <c r="P53" s="382"/>
    </row>
    <row r="54" spans="1:19">
      <c r="C54" s="382"/>
      <c r="D54" s="382"/>
      <c r="E54" s="382"/>
      <c r="F54" s="381"/>
      <c r="G54" s="382"/>
      <c r="H54" s="383"/>
      <c r="I54" s="383"/>
      <c r="J54" s="383"/>
      <c r="O54" s="385"/>
      <c r="P54" s="385"/>
      <c r="Q54" s="385"/>
      <c r="R54" s="385"/>
      <c r="S54" s="385"/>
    </row>
    <row r="55" spans="1:19" s="420" customFormat="1" hidden="1">
      <c r="A55" s="381"/>
      <c r="B55" s="382"/>
      <c r="C55" s="383"/>
      <c r="D55" s="706" t="str">
        <f>[152]KHTĐG!D37</f>
        <v>Hà Nội, ngày  tháng  năm 20</v>
      </c>
      <c r="E55" s="706"/>
      <c r="F55" s="431"/>
      <c r="G55" s="431"/>
      <c r="H55" s="431"/>
      <c r="I55" s="431"/>
      <c r="J55" s="431"/>
      <c r="K55" s="431"/>
      <c r="L55" s="431"/>
      <c r="M55" s="431"/>
      <c r="N55" s="431"/>
    </row>
    <row r="56" spans="1:19" hidden="1">
      <c r="A56" s="386"/>
      <c r="B56" s="707" t="s">
        <v>501</v>
      </c>
      <c r="C56" s="707"/>
      <c r="D56" s="707" t="s">
        <v>502</v>
      </c>
      <c r="E56" s="707"/>
    </row>
    <row r="57" spans="1:19" hidden="1">
      <c r="F57" s="432">
        <f>9%*65%</f>
        <v>5.8499999999999996E-2</v>
      </c>
    </row>
    <row r="58" spans="1:19" hidden="1"/>
    <row r="59" spans="1:19" hidden="1"/>
    <row r="60" spans="1:19" s="386" customFormat="1" hidden="1">
      <c r="A60" s="381"/>
      <c r="B60" s="382"/>
      <c r="C60" s="383"/>
      <c r="D60" s="383"/>
      <c r="E60" s="383"/>
      <c r="F60" s="433"/>
      <c r="G60" s="433"/>
      <c r="H60" s="433"/>
      <c r="I60" s="433"/>
      <c r="J60" s="433"/>
      <c r="K60" s="433"/>
      <c r="L60" s="433"/>
      <c r="M60" s="433"/>
      <c r="N60" s="433"/>
    </row>
    <row r="61" spans="1:19" hidden="1">
      <c r="A61" s="386"/>
      <c r="B61" s="696" t="s">
        <v>503</v>
      </c>
      <c r="C61" s="696"/>
      <c r="D61" s="696" t="s">
        <v>504</v>
      </c>
      <c r="E61" s="696"/>
    </row>
    <row r="70" spans="1:5" s="385" customFormat="1">
      <c r="A70" s="381"/>
      <c r="B70" s="382"/>
      <c r="C70" s="383"/>
      <c r="D70" s="383"/>
      <c r="E70" s="383">
        <f>1-(2024-2016)/35</f>
        <v>0.77142857142857146</v>
      </c>
    </row>
  </sheetData>
  <mergeCells count="40">
    <mergeCell ref="B12:E12"/>
    <mergeCell ref="G1:G6"/>
    <mergeCell ref="A4:E4"/>
    <mergeCell ref="A7:E7"/>
    <mergeCell ref="A8:E8"/>
    <mergeCell ref="A11:E11"/>
    <mergeCell ref="B29:E29"/>
    <mergeCell ref="B13:E13"/>
    <mergeCell ref="B14:E14"/>
    <mergeCell ref="C16:E16"/>
    <mergeCell ref="C18:E18"/>
    <mergeCell ref="C19:E19"/>
    <mergeCell ref="C20:E20"/>
    <mergeCell ref="C21:E21"/>
    <mergeCell ref="C22:E22"/>
    <mergeCell ref="B23:E23"/>
    <mergeCell ref="C24:E24"/>
    <mergeCell ref="C26:E26"/>
    <mergeCell ref="C46:E46"/>
    <mergeCell ref="B30:E30"/>
    <mergeCell ref="C31:E31"/>
    <mergeCell ref="C32:E32"/>
    <mergeCell ref="C35:E35"/>
    <mergeCell ref="C36:E36"/>
    <mergeCell ref="C37:E37"/>
    <mergeCell ref="B38:E38"/>
    <mergeCell ref="B39:E39"/>
    <mergeCell ref="B40:E40"/>
    <mergeCell ref="C44:E44"/>
    <mergeCell ref="B45:E45"/>
    <mergeCell ref="B56:C56"/>
    <mergeCell ref="D56:E56"/>
    <mergeCell ref="B61:C61"/>
    <mergeCell ref="D61:E61"/>
    <mergeCell ref="C47:E47"/>
    <mergeCell ref="C50:E50"/>
    <mergeCell ref="C51:E51"/>
    <mergeCell ref="B52:E52"/>
    <mergeCell ref="B53:E53"/>
    <mergeCell ref="D55:E55"/>
  </mergeCells>
  <hyperlinks>
    <hyperlink ref="F39" r:id="rId1" xr:uid="{2A0FC33B-F1AF-494C-9857-70EE97B724C2}"/>
  </hyperlinks>
  <pageMargins left="0.7" right="0.7" top="0.75" bottom="0.75" header="0.3" footer="0.3"/>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9FDE0-9C98-4372-83AC-F68F5A39E837}">
  <dimension ref="A1:S70"/>
  <sheetViews>
    <sheetView topLeftCell="A33" zoomScale="115" zoomScaleNormal="115" workbookViewId="0">
      <selection activeCell="B52" sqref="B52:E52"/>
    </sheetView>
  </sheetViews>
  <sheetFormatPr defaultColWidth="8" defaultRowHeight="15.6"/>
  <cols>
    <col min="1" max="1" width="5.44140625" style="381" customWidth="1"/>
    <col min="2" max="2" width="19.44140625" style="382" customWidth="1"/>
    <col min="3" max="3" width="19.21875" style="383" customWidth="1"/>
    <col min="4" max="4" width="20.44140625" style="383" customWidth="1"/>
    <col min="5" max="5" width="20.21875" style="383" customWidth="1"/>
    <col min="6" max="6" width="60.5546875" style="385" customWidth="1"/>
    <col min="7" max="7" width="15.21875" style="385" customWidth="1"/>
    <col min="8" max="11" width="8" style="385"/>
    <col min="12" max="12" width="11.5546875" style="385" bestFit="1" customWidth="1"/>
    <col min="13" max="14" width="8" style="385"/>
    <col min="15" max="16384" width="8" style="382"/>
  </cols>
  <sheetData>
    <row r="1" spans="1:10" s="385" customFormat="1">
      <c r="A1" s="381"/>
      <c r="B1" s="382"/>
      <c r="C1" s="383"/>
      <c r="D1" s="383"/>
      <c r="E1" s="383"/>
      <c r="F1" s="384" t="s">
        <v>633</v>
      </c>
      <c r="G1" s="728" t="s">
        <v>475</v>
      </c>
    </row>
    <row r="2" spans="1:10" s="385" customFormat="1">
      <c r="A2" s="381"/>
      <c r="B2" s="382"/>
      <c r="C2" s="383"/>
      <c r="D2" s="383"/>
      <c r="E2" s="383"/>
      <c r="F2" s="384" t="s">
        <v>634</v>
      </c>
      <c r="G2" s="728"/>
    </row>
    <row r="3" spans="1:10" s="385" customFormat="1">
      <c r="A3" s="381"/>
      <c r="B3" s="382"/>
      <c r="C3" s="383"/>
      <c r="D3" s="383"/>
      <c r="E3" s="383"/>
      <c r="F3" s="385" t="s">
        <v>507</v>
      </c>
      <c r="G3" s="728"/>
    </row>
    <row r="4" spans="1:10" s="385" customFormat="1" ht="24" customHeight="1">
      <c r="A4" s="707"/>
      <c r="B4" s="707"/>
      <c r="C4" s="707"/>
      <c r="D4" s="707"/>
      <c r="E4" s="707"/>
      <c r="F4" s="387" t="s">
        <v>605</v>
      </c>
      <c r="G4" s="728"/>
    </row>
    <row r="5" spans="1:10" s="385" customFormat="1" ht="24" customHeight="1">
      <c r="A5" s="386"/>
      <c r="B5" s="386"/>
      <c r="C5" s="386"/>
      <c r="D5" s="386"/>
      <c r="E5" s="386"/>
      <c r="F5" s="385" t="s">
        <v>541</v>
      </c>
      <c r="G5" s="728"/>
    </row>
    <row r="6" spans="1:10" s="385" customFormat="1" ht="24" customHeight="1">
      <c r="A6" s="386"/>
      <c r="B6" s="386"/>
      <c r="C6" s="386"/>
      <c r="D6" s="386"/>
      <c r="E6" s="386"/>
      <c r="F6" s="385" t="s">
        <v>657</v>
      </c>
      <c r="G6" s="728"/>
    </row>
    <row r="7" spans="1:10" s="385" customFormat="1" ht="24" customHeight="1">
      <c r="A7" s="707" t="s">
        <v>205</v>
      </c>
      <c r="B7" s="707"/>
      <c r="C7" s="707"/>
      <c r="D7" s="707"/>
      <c r="E7" s="707"/>
    </row>
    <row r="8" spans="1:10" s="385" customFormat="1" ht="24" customHeight="1">
      <c r="A8" s="707" t="str">
        <f>"Thời điểm khảo sát: Ngày "&amp;[152]TTCB!E1&amp;" tháng "&amp;[152]TTCB!F1&amp;" năm 20"&amp;[152]TTCB!G1</f>
        <v>Thời điểm khảo sát: Ngày  tháng  năm 20</v>
      </c>
      <c r="B8" s="707"/>
      <c r="C8" s="707"/>
      <c r="D8" s="707"/>
      <c r="E8" s="707"/>
    </row>
    <row r="9" spans="1:10" s="385" customFormat="1" ht="24" customHeight="1">
      <c r="A9" s="386"/>
      <c r="B9" s="386"/>
      <c r="C9" s="386"/>
      <c r="D9" s="386"/>
      <c r="E9" s="386"/>
    </row>
    <row r="10" spans="1:10" s="385" customFormat="1" ht="24" hidden="1" customHeight="1">
      <c r="A10" s="386"/>
      <c r="B10" s="386"/>
      <c r="C10" s="386"/>
      <c r="D10" s="386"/>
      <c r="E10" s="386"/>
    </row>
    <row r="11" spans="1:10" s="388" customFormat="1" hidden="1">
      <c r="A11" s="729" t="s">
        <v>206</v>
      </c>
      <c r="B11" s="729"/>
      <c r="C11" s="729"/>
      <c r="D11" s="729"/>
      <c r="E11" s="729"/>
    </row>
    <row r="12" spans="1:10" s="388" customFormat="1" ht="92.4" customHeight="1">
      <c r="A12" s="389" t="s">
        <v>207</v>
      </c>
      <c r="B12" s="703" t="str">
        <f>"Giá trị lợi thế quyền thuê đất trả tiền hàng năm và tài sản gắn liền với đất tại thửa đất số: "&amp;C15&amp;", tờ bản đồ số: "&amp;E15&amp;" có địa chỉ: "&amp;F16&amp;", theo "&amp;F6&amp;" số: "&amp;F1&amp;", số vào sổ cấp GCN: "&amp;F2&amp;" do "&amp;F3&amp;" cấp ngày "&amp;F4&amp;". Chủ sử dụng đất là "&amp;F5</f>
        <v>Giá trị lợi thế quyền thuê đất trả tiền hàng năm và tài sản gắn liền với đất tại thửa đất số: 7, tờ bản đồ số: 49 có địa chỉ: Phường An Tảo, thành phố Hưng Yên, tỉnh Hưng Yên, theo Giấy chứng nhận Giá trị lợi thế quyền thuê đất trả tiền hàng năm quyền sở hữu nhà ở và tài sản khác gắn liền với đất số: BA 914040, số vào sổ cấp GCN: CT 00018 do UBND tỉnh Hưng Yên cấp ngày 24/02/2010. Chủ sử dụng đất là Công ty Cổ phần Lương thực Hưng Yên</v>
      </c>
      <c r="C12" s="703"/>
      <c r="D12" s="703"/>
      <c r="E12" s="703"/>
      <c r="F12" s="390" t="str">
        <f>B12</f>
        <v>Giá trị lợi thế quyền thuê đất trả tiền hàng năm và tài sản gắn liền với đất tại thửa đất số: 7, tờ bản đồ số: 49 có địa chỉ: Phường An Tảo, thành phố Hưng Yên, tỉnh Hưng Yên, theo Giấy chứng nhận Giá trị lợi thế quyền thuê đất trả tiền hàng năm quyền sở hữu nhà ở và tài sản khác gắn liền với đất số: BA 914040, số vào sổ cấp GCN: CT 00018 do UBND tỉnh Hưng Yên cấp ngày 24/02/2010. Chủ sử dụng đất là Công ty Cổ phần Lương thực Hưng Yên</v>
      </c>
      <c r="J12" s="391"/>
    </row>
    <row r="13" spans="1:10" s="385" customFormat="1" ht="15.75" customHeight="1">
      <c r="A13" s="389" t="s">
        <v>21</v>
      </c>
      <c r="B13" s="703" t="s">
        <v>208</v>
      </c>
      <c r="C13" s="703"/>
      <c r="D13" s="703"/>
      <c r="E13" s="703"/>
    </row>
    <row r="14" spans="1:10" s="385" customFormat="1" ht="15.75" customHeight="1">
      <c r="A14" s="389" t="s">
        <v>94</v>
      </c>
      <c r="B14" s="703" t="s">
        <v>209</v>
      </c>
      <c r="C14" s="703"/>
      <c r="D14" s="703"/>
      <c r="E14" s="703"/>
    </row>
    <row r="15" spans="1:10" s="385" customFormat="1">
      <c r="A15" s="392" t="s">
        <v>4</v>
      </c>
      <c r="B15" s="393" t="s">
        <v>211</v>
      </c>
      <c r="C15" s="394">
        <v>7</v>
      </c>
      <c r="D15" s="395" t="s">
        <v>212</v>
      </c>
      <c r="E15" s="394">
        <v>49</v>
      </c>
    </row>
    <row r="16" spans="1:10" s="385" customFormat="1" ht="20.399999999999999" customHeight="1">
      <c r="A16" s="392" t="s">
        <v>4</v>
      </c>
      <c r="B16" s="393" t="s">
        <v>213</v>
      </c>
      <c r="C16" s="711" t="s">
        <v>635</v>
      </c>
      <c r="D16" s="711"/>
      <c r="E16" s="711"/>
      <c r="F16" s="397" t="str">
        <f>C16</f>
        <v>Phường An Tảo, thành phố Hưng Yên, tỉnh Hưng Yên</v>
      </c>
    </row>
    <row r="17" spans="1:6" s="385" customFormat="1" ht="31.2">
      <c r="A17" s="392" t="s">
        <v>4</v>
      </c>
      <c r="B17" s="398" t="s">
        <v>214</v>
      </c>
      <c r="C17" s="399">
        <v>3888</v>
      </c>
      <c r="D17" s="400" t="s">
        <v>217</v>
      </c>
      <c r="E17" s="401" t="s">
        <v>609</v>
      </c>
    </row>
    <row r="18" spans="1:6" s="385" customFormat="1" ht="33" hidden="1" customHeight="1">
      <c r="A18" s="392" t="s">
        <v>4</v>
      </c>
      <c r="B18" s="398" t="s">
        <v>477</v>
      </c>
      <c r="C18" s="730" t="s">
        <v>478</v>
      </c>
      <c r="D18" s="730"/>
      <c r="E18" s="730"/>
    </row>
    <row r="19" spans="1:6" s="385" customFormat="1">
      <c r="A19" s="392" t="s">
        <v>4</v>
      </c>
      <c r="B19" s="402" t="s">
        <v>218</v>
      </c>
      <c r="C19" s="434" t="s">
        <v>546</v>
      </c>
      <c r="D19" s="403" t="s">
        <v>477</v>
      </c>
      <c r="E19" s="403" t="s">
        <v>310</v>
      </c>
      <c r="F19" s="404"/>
    </row>
    <row r="20" spans="1:6" s="385" customFormat="1" ht="34.799999999999997" customHeight="1">
      <c r="A20" s="392" t="s">
        <v>4</v>
      </c>
      <c r="B20" s="398" t="s">
        <v>479</v>
      </c>
      <c r="C20" s="712" t="s">
        <v>636</v>
      </c>
      <c r="D20" s="712"/>
      <c r="E20" s="712"/>
      <c r="F20" s="404"/>
    </row>
    <row r="21" spans="1:6" s="385" customFormat="1" ht="85.8" hidden="1" customHeight="1">
      <c r="A21" s="392" t="s">
        <v>4</v>
      </c>
      <c r="B21" s="398" t="s">
        <v>480</v>
      </c>
      <c r="C21" s="712" t="s">
        <v>481</v>
      </c>
      <c r="D21" s="712"/>
      <c r="E21" s="712"/>
      <c r="F21" s="404"/>
    </row>
    <row r="22" spans="1:6" s="385" customFormat="1" ht="34.799999999999997" customHeight="1">
      <c r="A22" s="392" t="s">
        <v>4</v>
      </c>
      <c r="B22" s="396" t="s">
        <v>220</v>
      </c>
      <c r="C22" s="712" t="s">
        <v>482</v>
      </c>
      <c r="D22" s="712"/>
      <c r="E22" s="712"/>
      <c r="F22" s="404"/>
    </row>
    <row r="23" spans="1:6" s="385" customFormat="1" ht="18.600000000000001" hidden="1" customHeight="1">
      <c r="A23" s="405" t="s">
        <v>95</v>
      </c>
      <c r="B23" s="731" t="s">
        <v>483</v>
      </c>
      <c r="C23" s="731"/>
      <c r="D23" s="731"/>
      <c r="E23" s="731"/>
      <c r="F23" s="404"/>
    </row>
    <row r="24" spans="1:6" s="385" customFormat="1" ht="34.950000000000003" hidden="1" customHeight="1">
      <c r="A24" s="406" t="s">
        <v>4</v>
      </c>
      <c r="B24" s="403" t="s">
        <v>213</v>
      </c>
      <c r="C24" s="732" t="str">
        <f>C16</f>
        <v>Phường An Tảo, thành phố Hưng Yên, tỉnh Hưng Yên</v>
      </c>
      <c r="D24" s="732"/>
      <c r="E24" s="732"/>
      <c r="F24" s="404"/>
    </row>
    <row r="25" spans="1:6" s="385" customFormat="1" ht="23.55" hidden="1" customHeight="1">
      <c r="A25" s="406" t="s">
        <v>4</v>
      </c>
      <c r="B25" s="403" t="s">
        <v>226</v>
      </c>
      <c r="C25" s="435">
        <v>6</v>
      </c>
      <c r="D25" s="435" t="s">
        <v>484</v>
      </c>
      <c r="E25" s="435">
        <v>286.2</v>
      </c>
      <c r="F25" s="404"/>
    </row>
    <row r="26" spans="1:6" s="385" customFormat="1" ht="22.95" hidden="1" customHeight="1">
      <c r="A26" s="406" t="s">
        <v>4</v>
      </c>
      <c r="B26" s="403" t="s">
        <v>229</v>
      </c>
      <c r="C26" s="732" t="s">
        <v>485</v>
      </c>
      <c r="D26" s="732"/>
      <c r="E26" s="732"/>
      <c r="F26" s="404"/>
    </row>
    <row r="27" spans="1:6" s="385" customFormat="1" ht="21" hidden="1" customHeight="1">
      <c r="A27" s="406" t="s">
        <v>4</v>
      </c>
      <c r="B27" s="403" t="s">
        <v>486</v>
      </c>
      <c r="C27" s="435" t="s">
        <v>487</v>
      </c>
      <c r="D27" s="435" t="s">
        <v>228</v>
      </c>
      <c r="E27" s="435" t="s">
        <v>322</v>
      </c>
      <c r="F27" s="404"/>
    </row>
    <row r="28" spans="1:6" s="385" customFormat="1" ht="28.95" hidden="1" customHeight="1">
      <c r="A28" s="406" t="s">
        <v>4</v>
      </c>
      <c r="B28" s="403" t="s">
        <v>488</v>
      </c>
      <c r="C28" s="435">
        <v>2010</v>
      </c>
      <c r="D28" s="435" t="s">
        <v>489</v>
      </c>
      <c r="E28" s="435" t="s">
        <v>490</v>
      </c>
      <c r="F28" s="404"/>
    </row>
    <row r="29" spans="1:6" s="385" customFormat="1">
      <c r="A29" s="389" t="s">
        <v>22</v>
      </c>
      <c r="B29" s="703" t="s">
        <v>233</v>
      </c>
      <c r="C29" s="703"/>
      <c r="D29" s="703"/>
      <c r="E29" s="703"/>
    </row>
    <row r="30" spans="1:6" s="385" customFormat="1" ht="15" customHeight="1">
      <c r="A30" s="410" t="s">
        <v>23</v>
      </c>
      <c r="B30" s="719" t="s">
        <v>234</v>
      </c>
      <c r="C30" s="719"/>
      <c r="D30" s="719"/>
      <c r="E30" s="719"/>
      <c r="F30" s="411"/>
    </row>
    <row r="31" spans="1:6" s="385" customFormat="1" ht="28.2" customHeight="1">
      <c r="A31" s="392" t="s">
        <v>4</v>
      </c>
      <c r="B31" s="412" t="s">
        <v>235</v>
      </c>
      <c r="C31" s="711" t="str">
        <f>C16</f>
        <v>Phường An Tảo, thành phố Hưng Yên, tỉnh Hưng Yên</v>
      </c>
      <c r="D31" s="711"/>
      <c r="E31" s="711"/>
      <c r="F31" s="385" t="str">
        <f>C31</f>
        <v>Phường An Tảo, thành phố Hưng Yên, tỉnh Hưng Yên</v>
      </c>
    </row>
    <row r="32" spans="1:6" s="385" customFormat="1" ht="48" hidden="1" customHeight="1">
      <c r="A32" s="392" t="s">
        <v>4</v>
      </c>
      <c r="B32" s="412" t="s">
        <v>491</v>
      </c>
      <c r="C32" s="720" t="s">
        <v>492</v>
      </c>
      <c r="D32" s="721"/>
      <c r="E32" s="722"/>
      <c r="F32" s="385" t="str">
        <f>C32</f>
        <v>Vị trí 1: Đường tỉnh lộ 416 từ Ngã tư Tùng Thiện đến hết địa phận thị xã Sơn Tây</v>
      </c>
    </row>
    <row r="33" spans="1:16" s="385" customFormat="1" ht="31.2">
      <c r="A33" s="392" t="s">
        <v>4</v>
      </c>
      <c r="B33" s="413" t="s">
        <v>237</v>
      </c>
      <c r="C33" s="414" t="s">
        <v>590</v>
      </c>
      <c r="D33" s="414" t="s">
        <v>238</v>
      </c>
      <c r="E33" s="415" t="s">
        <v>239</v>
      </c>
      <c r="F33" s="416" t="str">
        <f>C31</f>
        <v>Phường An Tảo, thành phố Hưng Yên, tỉnh Hưng Yên</v>
      </c>
    </row>
    <row r="34" spans="1:16" s="420" customFormat="1" ht="62.4" hidden="1">
      <c r="A34" s="417" t="s">
        <v>4</v>
      </c>
      <c r="B34" s="418" t="s">
        <v>240</v>
      </c>
      <c r="C34" s="419" t="s">
        <v>493</v>
      </c>
      <c r="D34" s="419" t="s">
        <v>241</v>
      </c>
      <c r="E34" s="419" t="s">
        <v>493</v>
      </c>
      <c r="F34" s="420" t="str">
        <f>E34</f>
        <v>5m</v>
      </c>
    </row>
    <row r="35" spans="1:16" s="420" customFormat="1" ht="31.8" customHeight="1">
      <c r="A35" s="392" t="s">
        <v>4</v>
      </c>
      <c r="B35" s="371" t="s">
        <v>243</v>
      </c>
      <c r="C35" s="723" t="s">
        <v>591</v>
      </c>
      <c r="D35" s="723"/>
      <c r="E35" s="723"/>
    </row>
    <row r="36" spans="1:16" s="420" customFormat="1" ht="31.8" customHeight="1">
      <c r="A36" s="421" t="s">
        <v>4</v>
      </c>
      <c r="B36" s="371" t="s">
        <v>494</v>
      </c>
      <c r="C36" s="723" t="s">
        <v>637</v>
      </c>
      <c r="D36" s="723"/>
      <c r="E36" s="723"/>
    </row>
    <row r="37" spans="1:16" s="420" customFormat="1" ht="38.4" customHeight="1">
      <c r="A37" s="392" t="s">
        <v>4</v>
      </c>
      <c r="B37" s="422" t="s">
        <v>244</v>
      </c>
      <c r="C37" s="724" t="s">
        <v>593</v>
      </c>
      <c r="D37" s="723"/>
      <c r="E37" s="723"/>
    </row>
    <row r="38" spans="1:16" s="420" customFormat="1">
      <c r="A38" s="392" t="s">
        <v>4</v>
      </c>
      <c r="B38" s="708" t="s">
        <v>245</v>
      </c>
      <c r="C38" s="709"/>
      <c r="D38" s="709"/>
      <c r="E38" s="710"/>
      <c r="F38" s="423"/>
    </row>
    <row r="39" spans="1:16" s="420" customFormat="1" ht="31.2" customHeight="1">
      <c r="A39" s="392" t="s">
        <v>4</v>
      </c>
      <c r="B39" s="708"/>
      <c r="C39" s="709"/>
      <c r="D39" s="709"/>
      <c r="E39" s="710"/>
      <c r="F39" s="424" t="s">
        <v>495</v>
      </c>
    </row>
    <row r="40" spans="1:16" s="385" customFormat="1">
      <c r="A40" s="389" t="s">
        <v>247</v>
      </c>
      <c r="B40" s="703" t="s">
        <v>248</v>
      </c>
      <c r="C40" s="703"/>
      <c r="D40" s="703"/>
      <c r="E40" s="703"/>
    </row>
    <row r="41" spans="1:16" s="385" customFormat="1" ht="31.2">
      <c r="A41" s="392" t="s">
        <v>4</v>
      </c>
      <c r="B41" s="400" t="s">
        <v>249</v>
      </c>
      <c r="C41" s="425">
        <f>C17</f>
        <v>3888</v>
      </c>
      <c r="D41" s="426" t="s">
        <v>250</v>
      </c>
      <c r="E41" s="427" t="s">
        <v>251</v>
      </c>
      <c r="F41" s="428"/>
      <c r="O41" s="382"/>
      <c r="P41" s="382"/>
    </row>
    <row r="42" spans="1:16" s="420" customFormat="1">
      <c r="A42" s="421" t="s">
        <v>4</v>
      </c>
      <c r="B42" s="400" t="s">
        <v>254</v>
      </c>
      <c r="C42" s="429">
        <v>11.9</v>
      </c>
      <c r="D42" s="398" t="s">
        <v>255</v>
      </c>
      <c r="E42" s="429">
        <f>23.5+6.2+0.3+43.2+8.2</f>
        <v>81.400000000000006</v>
      </c>
      <c r="F42" s="428"/>
    </row>
    <row r="43" spans="1:16" s="385" customFormat="1">
      <c r="A43" s="421" t="s">
        <v>4</v>
      </c>
      <c r="B43" s="402" t="s">
        <v>256</v>
      </c>
      <c r="C43" s="430">
        <v>52.2</v>
      </c>
      <c r="D43" s="398" t="s">
        <v>496</v>
      </c>
      <c r="E43" s="426" t="s">
        <v>519</v>
      </c>
      <c r="O43" s="382"/>
      <c r="P43" s="382"/>
    </row>
    <row r="44" spans="1:16" s="385" customFormat="1" ht="31.2">
      <c r="A44" s="421" t="s">
        <v>4</v>
      </c>
      <c r="B44" s="398" t="s">
        <v>497</v>
      </c>
      <c r="C44" s="704" t="s">
        <v>595</v>
      </c>
      <c r="D44" s="704"/>
      <c r="E44" s="704"/>
      <c r="O44" s="382"/>
      <c r="P44" s="382"/>
    </row>
    <row r="45" spans="1:16" s="385" customFormat="1" ht="22.5" customHeight="1">
      <c r="A45" s="389" t="s">
        <v>259</v>
      </c>
      <c r="B45" s="703" t="s">
        <v>260</v>
      </c>
      <c r="C45" s="703"/>
      <c r="D45" s="703"/>
      <c r="E45" s="703"/>
      <c r="O45" s="382"/>
      <c r="P45" s="382"/>
    </row>
    <row r="46" spans="1:16" s="385" customFormat="1" ht="15" customHeight="1">
      <c r="A46" s="392" t="s">
        <v>4</v>
      </c>
      <c r="B46" s="398" t="s">
        <v>261</v>
      </c>
      <c r="C46" s="711" t="s">
        <v>262</v>
      </c>
      <c r="D46" s="711"/>
      <c r="E46" s="711"/>
      <c r="O46" s="382"/>
      <c r="P46" s="382"/>
    </row>
    <row r="47" spans="1:16" s="385" customFormat="1">
      <c r="A47" s="392" t="s">
        <v>4</v>
      </c>
      <c r="B47" s="398" t="s">
        <v>263</v>
      </c>
      <c r="C47" s="711" t="s">
        <v>264</v>
      </c>
      <c r="D47" s="711"/>
      <c r="E47" s="711"/>
      <c r="O47" s="382"/>
      <c r="P47" s="382"/>
    </row>
    <row r="48" spans="1:16" s="385" customFormat="1">
      <c r="A48" s="392" t="s">
        <v>4</v>
      </c>
      <c r="B48" s="398" t="s">
        <v>265</v>
      </c>
      <c r="C48" s="396" t="s">
        <v>266</v>
      </c>
      <c r="D48" s="398" t="s">
        <v>267</v>
      </c>
      <c r="E48" s="396" t="s">
        <v>268</v>
      </c>
      <c r="O48" s="382"/>
      <c r="P48" s="382"/>
    </row>
    <row r="49" spans="1:19" s="385" customFormat="1" ht="31.2" customHeight="1">
      <c r="A49" s="421" t="s">
        <v>4</v>
      </c>
      <c r="B49" s="398" t="s">
        <v>269</v>
      </c>
      <c r="C49" s="396" t="s">
        <v>520</v>
      </c>
      <c r="D49" s="398" t="s">
        <v>270</v>
      </c>
      <c r="E49" s="396" t="s">
        <v>498</v>
      </c>
      <c r="O49" s="382"/>
      <c r="P49" s="382"/>
    </row>
    <row r="50" spans="1:19" s="385" customFormat="1" hidden="1">
      <c r="A50" s="421" t="s">
        <v>4</v>
      </c>
      <c r="B50" s="398" t="s">
        <v>499</v>
      </c>
      <c r="C50" s="700" t="str">
        <f>'[153]TSSS '!C39</f>
        <v>Tài sản không bị lỗi phong thủy</v>
      </c>
      <c r="D50" s="701"/>
      <c r="E50" s="702"/>
      <c r="O50" s="382"/>
      <c r="P50" s="382"/>
    </row>
    <row r="51" spans="1:19" s="385" customFormat="1" hidden="1">
      <c r="A51" s="421" t="s">
        <v>4</v>
      </c>
      <c r="B51" s="398" t="s">
        <v>500</v>
      </c>
      <c r="C51" s="700" t="str">
        <f>'[153]TSSS '!C40</f>
        <v>Nhìn hướng khu dân cư</v>
      </c>
      <c r="D51" s="701"/>
      <c r="E51" s="702"/>
      <c r="O51" s="382"/>
      <c r="P51" s="382"/>
    </row>
    <row r="52" spans="1:19" s="385" customFormat="1" ht="18" customHeight="1">
      <c r="A52" s="389" t="s">
        <v>274</v>
      </c>
      <c r="B52" s="703" t="s">
        <v>552</v>
      </c>
      <c r="C52" s="703"/>
      <c r="D52" s="703"/>
      <c r="E52" s="703"/>
      <c r="O52" s="382"/>
      <c r="P52" s="382"/>
    </row>
    <row r="53" spans="1:19" s="385" customFormat="1" ht="138" customHeight="1">
      <c r="A53" s="421" t="s">
        <v>4</v>
      </c>
      <c r="B53" s="704" t="s">
        <v>639</v>
      </c>
      <c r="C53" s="705"/>
      <c r="D53" s="705"/>
      <c r="E53" s="705"/>
      <c r="O53" s="382"/>
      <c r="P53" s="382"/>
    </row>
    <row r="54" spans="1:19">
      <c r="C54" s="382"/>
      <c r="D54" s="382"/>
      <c r="E54" s="382"/>
      <c r="F54" s="381"/>
      <c r="G54" s="382"/>
      <c r="H54" s="383"/>
      <c r="I54" s="383"/>
      <c r="J54" s="383"/>
      <c r="O54" s="385"/>
      <c r="P54" s="385"/>
      <c r="Q54" s="385"/>
      <c r="R54" s="385"/>
      <c r="S54" s="385"/>
    </row>
    <row r="55" spans="1:19" s="420" customFormat="1" hidden="1">
      <c r="A55" s="381"/>
      <c r="B55" s="382"/>
      <c r="C55" s="383"/>
      <c r="D55" s="706" t="str">
        <f>[152]KHTĐG!D37</f>
        <v>Hà Nội, ngày  tháng  năm 20</v>
      </c>
      <c r="E55" s="706"/>
      <c r="F55" s="431"/>
      <c r="G55" s="431"/>
      <c r="H55" s="431"/>
      <c r="I55" s="431"/>
      <c r="J55" s="431"/>
      <c r="K55" s="431"/>
      <c r="L55" s="431"/>
      <c r="M55" s="431"/>
      <c r="N55" s="431"/>
    </row>
    <row r="56" spans="1:19" hidden="1">
      <c r="A56" s="386"/>
      <c r="B56" s="707" t="s">
        <v>501</v>
      </c>
      <c r="C56" s="707"/>
      <c r="D56" s="707" t="s">
        <v>502</v>
      </c>
      <c r="E56" s="707"/>
    </row>
    <row r="57" spans="1:19" hidden="1">
      <c r="F57" s="432">
        <f>9%*65%</f>
        <v>5.8499999999999996E-2</v>
      </c>
    </row>
    <row r="58" spans="1:19" hidden="1"/>
    <row r="59" spans="1:19" hidden="1"/>
    <row r="60" spans="1:19" s="386" customFormat="1" hidden="1">
      <c r="A60" s="381"/>
      <c r="B60" s="382"/>
      <c r="C60" s="383"/>
      <c r="D60" s="383"/>
      <c r="E60" s="383"/>
      <c r="F60" s="433"/>
      <c r="G60" s="433"/>
      <c r="H60" s="433"/>
      <c r="I60" s="433"/>
      <c r="J60" s="433"/>
      <c r="K60" s="433"/>
      <c r="L60" s="433"/>
      <c r="M60" s="433"/>
      <c r="N60" s="433"/>
    </row>
    <row r="61" spans="1:19" hidden="1">
      <c r="A61" s="386"/>
      <c r="B61" s="696" t="s">
        <v>503</v>
      </c>
      <c r="C61" s="696"/>
      <c r="D61" s="696" t="s">
        <v>504</v>
      </c>
      <c r="E61" s="696"/>
    </row>
    <row r="70" spans="1:5" s="385" customFormat="1">
      <c r="A70" s="381"/>
      <c r="B70" s="382"/>
      <c r="C70" s="383"/>
      <c r="D70" s="383"/>
      <c r="E70" s="383">
        <f>1-(2024-2016)/35</f>
        <v>0.77142857142857146</v>
      </c>
    </row>
  </sheetData>
  <mergeCells count="39">
    <mergeCell ref="B12:E12"/>
    <mergeCell ref="G1:G6"/>
    <mergeCell ref="A4:E4"/>
    <mergeCell ref="A7:E7"/>
    <mergeCell ref="A8:E8"/>
    <mergeCell ref="A11:E11"/>
    <mergeCell ref="B30:E30"/>
    <mergeCell ref="B13:E13"/>
    <mergeCell ref="B14:E14"/>
    <mergeCell ref="C16:E16"/>
    <mergeCell ref="C18:E18"/>
    <mergeCell ref="C20:E20"/>
    <mergeCell ref="C21:E21"/>
    <mergeCell ref="C22:E22"/>
    <mergeCell ref="B23:E23"/>
    <mergeCell ref="C24:E24"/>
    <mergeCell ref="C26:E26"/>
    <mergeCell ref="B29:E29"/>
    <mergeCell ref="C47:E47"/>
    <mergeCell ref="C31:E31"/>
    <mergeCell ref="C32:E32"/>
    <mergeCell ref="C35:E35"/>
    <mergeCell ref="C36:E36"/>
    <mergeCell ref="C37:E37"/>
    <mergeCell ref="B38:E38"/>
    <mergeCell ref="B39:E39"/>
    <mergeCell ref="B40:E40"/>
    <mergeCell ref="C44:E44"/>
    <mergeCell ref="B45:E45"/>
    <mergeCell ref="C46:E46"/>
    <mergeCell ref="B61:C61"/>
    <mergeCell ref="D61:E61"/>
    <mergeCell ref="C50:E50"/>
    <mergeCell ref="C51:E51"/>
    <mergeCell ref="B52:E52"/>
    <mergeCell ref="B53:E53"/>
    <mergeCell ref="D55:E55"/>
    <mergeCell ref="B56:C56"/>
    <mergeCell ref="D56:E56"/>
  </mergeCells>
  <hyperlinks>
    <hyperlink ref="F39" r:id="rId1" xr:uid="{84BFA309-3155-402D-ABD6-716999FE00BA}"/>
  </hyperlinks>
  <pageMargins left="0.7" right="0.7" top="0.75" bottom="0.75" header="0.3" footer="0.3"/>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45943-9114-43DE-A80C-2013CD045425}">
  <dimension ref="A1:T77"/>
  <sheetViews>
    <sheetView zoomScaleNormal="100" workbookViewId="0">
      <selection activeCell="R72" sqref="R72"/>
    </sheetView>
  </sheetViews>
  <sheetFormatPr defaultRowHeight="14.4"/>
  <cols>
    <col min="1" max="1" width="5.33203125" customWidth="1"/>
    <col min="2" max="2" width="34.21875" customWidth="1"/>
    <col min="3" max="3" width="22.5546875" customWidth="1"/>
    <col min="4" max="4" width="8.88671875" customWidth="1"/>
    <col min="5" max="5" width="10.77734375" customWidth="1"/>
    <col min="6" max="6" width="18.6640625" customWidth="1"/>
    <col min="7" max="7" width="10.33203125" style="350" customWidth="1"/>
    <col min="8" max="8" width="10.6640625" customWidth="1"/>
    <col min="9" max="9" width="17.77734375" customWidth="1"/>
    <col min="10" max="10" width="12.33203125" hidden="1" customWidth="1"/>
    <col min="11" max="11" width="14" hidden="1" customWidth="1"/>
    <col min="12" max="12" width="11.44140625" hidden="1" customWidth="1"/>
    <col min="13" max="16" width="8.88671875" hidden="1" customWidth="1"/>
    <col min="17" max="17" width="14.88671875" hidden="1" customWidth="1"/>
    <col min="18" max="18" width="18.33203125" customWidth="1"/>
    <col min="19" max="19" width="19.21875" customWidth="1"/>
    <col min="20" max="20" width="17.88671875" customWidth="1"/>
  </cols>
  <sheetData>
    <row r="1" spans="1:20">
      <c r="A1" s="760" t="s">
        <v>8</v>
      </c>
      <c r="B1" s="768" t="s">
        <v>391</v>
      </c>
      <c r="C1" s="760" t="s">
        <v>333</v>
      </c>
      <c r="D1" s="760" t="s">
        <v>334</v>
      </c>
      <c r="E1" s="760" t="s">
        <v>647</v>
      </c>
      <c r="F1" s="760" t="s">
        <v>335</v>
      </c>
      <c r="G1" s="769" t="s">
        <v>291</v>
      </c>
      <c r="H1" s="760" t="s">
        <v>336</v>
      </c>
      <c r="I1" s="760" t="s">
        <v>345</v>
      </c>
      <c r="J1" s="760" t="s">
        <v>337</v>
      </c>
      <c r="K1" s="760" t="s">
        <v>283</v>
      </c>
      <c r="L1" s="760" t="s">
        <v>338</v>
      </c>
      <c r="M1" s="760" t="s">
        <v>339</v>
      </c>
      <c r="N1" s="760"/>
      <c r="O1" s="760"/>
      <c r="P1" s="760" t="s">
        <v>348</v>
      </c>
      <c r="Q1" s="760" t="s">
        <v>392</v>
      </c>
      <c r="R1" s="760" t="s">
        <v>646</v>
      </c>
      <c r="S1" s="760" t="s">
        <v>349</v>
      </c>
      <c r="T1" s="760" t="s">
        <v>349</v>
      </c>
    </row>
    <row r="2" spans="1:20" ht="55.2">
      <c r="A2" s="760"/>
      <c r="B2" s="768"/>
      <c r="C2" s="760"/>
      <c r="D2" s="760"/>
      <c r="E2" s="760"/>
      <c r="F2" s="760"/>
      <c r="G2" s="769"/>
      <c r="H2" s="760"/>
      <c r="I2" s="760"/>
      <c r="J2" s="760"/>
      <c r="K2" s="760"/>
      <c r="L2" s="760"/>
      <c r="M2" s="16" t="s">
        <v>340</v>
      </c>
      <c r="N2" s="16" t="s">
        <v>341</v>
      </c>
      <c r="O2" s="16" t="s">
        <v>347</v>
      </c>
      <c r="P2" s="760"/>
      <c r="Q2" s="760"/>
      <c r="R2" s="760"/>
      <c r="S2" s="760"/>
      <c r="T2" s="760"/>
    </row>
    <row r="3" spans="1:20" hidden="1">
      <c r="A3" s="744">
        <v>1</v>
      </c>
      <c r="B3" s="761" t="s">
        <v>369</v>
      </c>
      <c r="C3" s="761"/>
      <c r="D3" s="761"/>
      <c r="E3" s="761"/>
      <c r="F3" s="761"/>
      <c r="G3" s="761"/>
      <c r="H3" s="761"/>
      <c r="I3" s="761"/>
      <c r="J3" s="761"/>
      <c r="K3" s="761"/>
      <c r="L3" s="761"/>
      <c r="M3" s="761"/>
      <c r="N3" s="761"/>
      <c r="O3" s="761"/>
      <c r="P3" s="761"/>
      <c r="Q3" s="761"/>
      <c r="R3" s="761"/>
      <c r="S3" s="449">
        <f>SUM(S4:S9)</f>
        <v>0</v>
      </c>
      <c r="T3" s="448"/>
    </row>
    <row r="4" spans="1:20" hidden="1">
      <c r="A4" s="745"/>
      <c r="B4" s="782" t="s">
        <v>369</v>
      </c>
      <c r="C4" s="336" t="s">
        <v>289</v>
      </c>
      <c r="D4" s="337" t="s">
        <v>342</v>
      </c>
      <c r="E4" s="338">
        <v>399</v>
      </c>
      <c r="F4" s="339">
        <v>5184000</v>
      </c>
      <c r="G4" s="349">
        <v>0.94799999999999995</v>
      </c>
      <c r="H4" s="340">
        <v>0.1</v>
      </c>
      <c r="I4" s="341">
        <f>E4*F4*G4/(1+H4)</f>
        <v>1782598516.3636363</v>
      </c>
      <c r="J4" s="342" t="s">
        <v>346</v>
      </c>
      <c r="K4" s="337" t="s">
        <v>203</v>
      </c>
      <c r="L4" s="343">
        <v>0.4</v>
      </c>
      <c r="M4" s="337">
        <v>25</v>
      </c>
      <c r="N4" s="337">
        <v>8</v>
      </c>
      <c r="O4" s="343">
        <f>N4/M4</f>
        <v>0.32</v>
      </c>
      <c r="P4" s="343">
        <f>AVERAGE(L4,O4)</f>
        <v>0.36</v>
      </c>
      <c r="Q4" s="343">
        <v>0.8</v>
      </c>
      <c r="R4" s="343">
        <v>0</v>
      </c>
      <c r="S4" s="345">
        <f>I4*R4</f>
        <v>0</v>
      </c>
    </row>
    <row r="5" spans="1:20" hidden="1">
      <c r="A5" s="745"/>
      <c r="B5" s="782"/>
      <c r="C5" s="336" t="s">
        <v>393</v>
      </c>
      <c r="D5" s="337" t="s">
        <v>342</v>
      </c>
      <c r="E5" s="338">
        <v>122</v>
      </c>
      <c r="F5" s="339">
        <v>5184000</v>
      </c>
      <c r="G5" s="349">
        <v>0.94799999999999995</v>
      </c>
      <c r="H5" s="340">
        <f>H4</f>
        <v>0.1</v>
      </c>
      <c r="I5" s="341">
        <f t="shared" ref="I5:I42" si="0">E5*F5*G5/(1+H5)</f>
        <v>545055185.45454538</v>
      </c>
      <c r="J5" s="342" t="str">
        <f>J4</f>
        <v>Năm 2016</v>
      </c>
      <c r="K5" s="337" t="str">
        <f>K4</f>
        <v>Tháng 12/2024</v>
      </c>
      <c r="L5" s="343">
        <f>L4</f>
        <v>0.4</v>
      </c>
      <c r="M5" s="337">
        <v>25</v>
      </c>
      <c r="N5" s="337">
        <f>N4</f>
        <v>8</v>
      </c>
      <c r="O5" s="343">
        <f t="shared" ref="O5:O8" si="1">N5/M5</f>
        <v>0.32</v>
      </c>
      <c r="P5" s="343">
        <f t="shared" ref="P5:P8" si="2">AVERAGE(L5,O5)</f>
        <v>0.36</v>
      </c>
      <c r="Q5" s="343">
        <v>0.8</v>
      </c>
      <c r="R5" s="343">
        <v>0</v>
      </c>
      <c r="S5" s="345">
        <f>I5*R5</f>
        <v>0</v>
      </c>
    </row>
    <row r="6" spans="1:20" hidden="1">
      <c r="A6" s="745"/>
      <c r="B6" s="782"/>
      <c r="C6" s="336" t="s">
        <v>394</v>
      </c>
      <c r="D6" s="337" t="s">
        <v>342</v>
      </c>
      <c r="E6" s="338">
        <v>360</v>
      </c>
      <c r="F6" s="339">
        <v>2853000</v>
      </c>
      <c r="G6" s="349">
        <v>0.93100000000000005</v>
      </c>
      <c r="H6" s="340">
        <f t="shared" ref="H6:H72" si="3">H5</f>
        <v>0.1</v>
      </c>
      <c r="I6" s="341">
        <f t="shared" si="0"/>
        <v>869283163.63636363</v>
      </c>
      <c r="J6" s="342" t="str">
        <f t="shared" ref="J6:J8" si="4">J5</f>
        <v>Năm 2016</v>
      </c>
      <c r="K6" s="337" t="str">
        <f t="shared" ref="K6:L8" si="5">K5</f>
        <v>Tháng 12/2024</v>
      </c>
      <c r="L6" s="343">
        <f t="shared" si="5"/>
        <v>0.4</v>
      </c>
      <c r="M6" s="337">
        <v>25</v>
      </c>
      <c r="N6" s="337">
        <f t="shared" ref="N6:N8" si="6">N5</f>
        <v>8</v>
      </c>
      <c r="O6" s="343">
        <f t="shared" si="1"/>
        <v>0.32</v>
      </c>
      <c r="P6" s="343">
        <f t="shared" si="2"/>
        <v>0.36</v>
      </c>
      <c r="Q6" s="343">
        <v>0.7</v>
      </c>
      <c r="R6" s="343">
        <v>0</v>
      </c>
      <c r="S6" s="345">
        <f>I6*R6</f>
        <v>0</v>
      </c>
    </row>
    <row r="7" spans="1:20" hidden="1">
      <c r="A7" s="745"/>
      <c r="B7" s="782"/>
      <c r="C7" s="336" t="s">
        <v>395</v>
      </c>
      <c r="D7" s="337" t="s">
        <v>342</v>
      </c>
      <c r="E7" s="338">
        <v>660</v>
      </c>
      <c r="F7" s="339">
        <v>2853000</v>
      </c>
      <c r="G7" s="349">
        <v>0.93100000000000005</v>
      </c>
      <c r="H7" s="340">
        <f t="shared" si="3"/>
        <v>0.1</v>
      </c>
      <c r="I7" s="341">
        <f t="shared" si="0"/>
        <v>1593685799.9999998</v>
      </c>
      <c r="J7" s="342" t="str">
        <f t="shared" si="4"/>
        <v>Năm 2016</v>
      </c>
      <c r="K7" s="337" t="str">
        <f t="shared" si="5"/>
        <v>Tháng 12/2024</v>
      </c>
      <c r="L7" s="343">
        <f t="shared" si="5"/>
        <v>0.4</v>
      </c>
      <c r="M7" s="337">
        <v>25</v>
      </c>
      <c r="N7" s="337">
        <f t="shared" si="6"/>
        <v>8</v>
      </c>
      <c r="O7" s="343">
        <f t="shared" si="1"/>
        <v>0.32</v>
      </c>
      <c r="P7" s="343">
        <f t="shared" si="2"/>
        <v>0.36</v>
      </c>
      <c r="Q7" s="343">
        <v>0.7</v>
      </c>
      <c r="R7" s="343">
        <v>0</v>
      </c>
      <c r="S7" s="345">
        <f>I7*R7</f>
        <v>0</v>
      </c>
    </row>
    <row r="8" spans="1:20" hidden="1">
      <c r="A8" s="745"/>
      <c r="B8" s="782"/>
      <c r="C8" s="344" t="s">
        <v>396</v>
      </c>
      <c r="D8" s="337" t="s">
        <v>344</v>
      </c>
      <c r="E8" s="338">
        <v>945</v>
      </c>
      <c r="F8" s="339">
        <v>2853000</v>
      </c>
      <c r="G8" s="349">
        <v>0.93100000000000005</v>
      </c>
      <c r="H8" s="340">
        <f t="shared" si="3"/>
        <v>0.1</v>
      </c>
      <c r="I8" s="341">
        <f t="shared" si="0"/>
        <v>2281868304.5454545</v>
      </c>
      <c r="J8" s="342" t="str">
        <f t="shared" si="4"/>
        <v>Năm 2016</v>
      </c>
      <c r="K8" s="337" t="str">
        <f t="shared" si="5"/>
        <v>Tháng 12/2024</v>
      </c>
      <c r="L8" s="343">
        <v>0.5</v>
      </c>
      <c r="M8" s="337">
        <v>20</v>
      </c>
      <c r="N8" s="337">
        <f t="shared" si="6"/>
        <v>8</v>
      </c>
      <c r="O8" s="343">
        <f t="shared" si="1"/>
        <v>0.4</v>
      </c>
      <c r="P8" s="343">
        <f t="shared" si="2"/>
        <v>0.45</v>
      </c>
      <c r="Q8" s="343">
        <v>0.7</v>
      </c>
      <c r="R8" s="343">
        <v>0</v>
      </c>
      <c r="S8" s="345">
        <f>I8*R8</f>
        <v>0</v>
      </c>
    </row>
    <row r="9" spans="1:20" hidden="1">
      <c r="A9" s="746"/>
      <c r="B9" s="782"/>
      <c r="C9" s="344" t="s">
        <v>397</v>
      </c>
      <c r="D9" s="337"/>
      <c r="E9" s="338">
        <v>30</v>
      </c>
      <c r="F9" s="339">
        <v>2853000</v>
      </c>
      <c r="G9" s="349">
        <v>0.93100000000000005</v>
      </c>
      <c r="H9" s="340">
        <f t="shared" si="3"/>
        <v>0.1</v>
      </c>
      <c r="I9" s="341">
        <f t="shared" si="0"/>
        <v>72440263.636363626</v>
      </c>
      <c r="J9" s="342"/>
      <c r="K9" s="337"/>
      <c r="L9" s="343"/>
      <c r="M9" s="337"/>
      <c r="N9" s="337"/>
      <c r="O9" s="343"/>
      <c r="P9" s="343"/>
      <c r="Q9" s="343">
        <v>0.7</v>
      </c>
      <c r="R9" s="343">
        <v>0</v>
      </c>
      <c r="S9" s="345">
        <f t="shared" ref="S9:S72" si="7">I9*R9</f>
        <v>0</v>
      </c>
    </row>
    <row r="10" spans="1:20" ht="15.6" hidden="1">
      <c r="A10" s="747">
        <v>2</v>
      </c>
      <c r="B10" s="757" t="s">
        <v>648</v>
      </c>
      <c r="C10" s="758"/>
      <c r="D10" s="758"/>
      <c r="E10" s="758"/>
      <c r="F10" s="758"/>
      <c r="G10" s="758"/>
      <c r="H10" s="758"/>
      <c r="I10" s="758"/>
      <c r="J10" s="758"/>
      <c r="K10" s="758"/>
      <c r="L10" s="758"/>
      <c r="M10" s="758"/>
      <c r="N10" s="758"/>
      <c r="O10" s="758"/>
      <c r="P10" s="758"/>
      <c r="Q10" s="758"/>
      <c r="R10" s="759"/>
      <c r="S10" s="347">
        <f>SUM(S11:S15)</f>
        <v>0</v>
      </c>
    </row>
    <row r="11" spans="1:20" hidden="1">
      <c r="A11" s="748"/>
      <c r="B11" s="783" t="s">
        <v>648</v>
      </c>
      <c r="C11" s="361" t="s">
        <v>398</v>
      </c>
      <c r="D11" s="362" t="s">
        <v>342</v>
      </c>
      <c r="E11" s="363">
        <f>6*13</f>
        <v>78</v>
      </c>
      <c r="F11" s="364">
        <f>F9</f>
        <v>2853000</v>
      </c>
      <c r="G11" s="365">
        <f>G9</f>
        <v>0.93100000000000005</v>
      </c>
      <c r="H11" s="366">
        <f>H9</f>
        <v>0.1</v>
      </c>
      <c r="I11" s="346">
        <f t="shared" si="0"/>
        <v>188344685.45454544</v>
      </c>
      <c r="J11" s="367"/>
      <c r="K11" s="362"/>
      <c r="L11" s="368"/>
      <c r="M11" s="362"/>
      <c r="N11" s="362"/>
      <c r="O11" s="368"/>
      <c r="P11" s="368"/>
      <c r="Q11" s="368"/>
      <c r="R11" s="368">
        <v>0</v>
      </c>
      <c r="S11" s="347">
        <f t="shared" si="7"/>
        <v>0</v>
      </c>
    </row>
    <row r="12" spans="1:20" hidden="1">
      <c r="A12" s="748"/>
      <c r="B12" s="783"/>
      <c r="C12" s="361" t="s">
        <v>399</v>
      </c>
      <c r="D12" s="362" t="s">
        <v>342</v>
      </c>
      <c r="E12" s="363">
        <f>3.5*8.7</f>
        <v>30.449999999999996</v>
      </c>
      <c r="F12" s="364">
        <f t="shared" ref="F12:F15" si="8">F11</f>
        <v>2853000</v>
      </c>
      <c r="G12" s="365">
        <f t="shared" ref="G12:G15" si="9">G11</f>
        <v>0.93100000000000005</v>
      </c>
      <c r="H12" s="366">
        <f t="shared" si="3"/>
        <v>0.1</v>
      </c>
      <c r="I12" s="346">
        <f t="shared" si="0"/>
        <v>73526867.590909079</v>
      </c>
      <c r="J12" s="367"/>
      <c r="K12" s="362"/>
      <c r="L12" s="368"/>
      <c r="M12" s="362"/>
      <c r="N12" s="362"/>
      <c r="O12" s="368"/>
      <c r="P12" s="368"/>
      <c r="Q12" s="368"/>
      <c r="R12" s="368">
        <v>0</v>
      </c>
      <c r="S12" s="347">
        <f t="shared" si="7"/>
        <v>0</v>
      </c>
    </row>
    <row r="13" spans="1:20" hidden="1">
      <c r="A13" s="748"/>
      <c r="B13" s="783"/>
      <c r="C13" s="361" t="s">
        <v>400</v>
      </c>
      <c r="D13" s="362" t="s">
        <v>342</v>
      </c>
      <c r="E13" s="363">
        <v>20</v>
      </c>
      <c r="F13" s="364">
        <f t="shared" si="8"/>
        <v>2853000</v>
      </c>
      <c r="G13" s="365">
        <f t="shared" si="9"/>
        <v>0.93100000000000005</v>
      </c>
      <c r="H13" s="366">
        <f t="shared" si="3"/>
        <v>0.1</v>
      </c>
      <c r="I13" s="346">
        <f t="shared" si="0"/>
        <v>48293509.090909086</v>
      </c>
      <c r="J13" s="367"/>
      <c r="K13" s="362"/>
      <c r="L13" s="368"/>
      <c r="M13" s="362"/>
      <c r="N13" s="362"/>
      <c r="O13" s="368"/>
      <c r="P13" s="368"/>
      <c r="Q13" s="368"/>
      <c r="R13" s="368">
        <v>0</v>
      </c>
      <c r="S13" s="347">
        <f t="shared" si="7"/>
        <v>0</v>
      </c>
    </row>
    <row r="14" spans="1:20" hidden="1">
      <c r="A14" s="748"/>
      <c r="B14" s="783"/>
      <c r="C14" s="361" t="s">
        <v>401</v>
      </c>
      <c r="D14" s="362" t="s">
        <v>342</v>
      </c>
      <c r="E14" s="363">
        <f>2.5*5.5</f>
        <v>13.75</v>
      </c>
      <c r="F14" s="364">
        <f t="shared" si="8"/>
        <v>2853000</v>
      </c>
      <c r="G14" s="365">
        <f t="shared" si="9"/>
        <v>0.93100000000000005</v>
      </c>
      <c r="H14" s="366">
        <f t="shared" si="3"/>
        <v>0.1</v>
      </c>
      <c r="I14" s="346">
        <f t="shared" si="0"/>
        <v>33201787.499999996</v>
      </c>
      <c r="J14" s="367"/>
      <c r="K14" s="362"/>
      <c r="L14" s="368"/>
      <c r="M14" s="362"/>
      <c r="N14" s="362"/>
      <c r="O14" s="368"/>
      <c r="P14" s="368"/>
      <c r="Q14" s="368"/>
      <c r="R14" s="368">
        <v>0</v>
      </c>
      <c r="S14" s="347">
        <f t="shared" si="7"/>
        <v>0</v>
      </c>
    </row>
    <row r="15" spans="1:20" hidden="1">
      <c r="A15" s="749"/>
      <c r="B15" s="783"/>
      <c r="C15" s="361" t="s">
        <v>402</v>
      </c>
      <c r="D15" s="362" t="s">
        <v>342</v>
      </c>
      <c r="E15" s="363">
        <f>2.8*5.8*3</f>
        <v>48.72</v>
      </c>
      <c r="F15" s="364">
        <f t="shared" si="8"/>
        <v>2853000</v>
      </c>
      <c r="G15" s="365">
        <f t="shared" si="9"/>
        <v>0.93100000000000005</v>
      </c>
      <c r="H15" s="366">
        <f t="shared" si="3"/>
        <v>0.1</v>
      </c>
      <c r="I15" s="346">
        <f t="shared" si="0"/>
        <v>117642988.14545454</v>
      </c>
      <c r="J15" s="367"/>
      <c r="K15" s="362"/>
      <c r="L15" s="368"/>
      <c r="M15" s="362"/>
      <c r="N15" s="362"/>
      <c r="O15" s="368"/>
      <c r="P15" s="368"/>
      <c r="Q15" s="368"/>
      <c r="R15" s="368">
        <v>0</v>
      </c>
      <c r="S15" s="347">
        <f>I15*R15</f>
        <v>0</v>
      </c>
    </row>
    <row r="16" spans="1:20" hidden="1">
      <c r="A16" s="744">
        <v>3</v>
      </c>
      <c r="B16" s="762" t="s">
        <v>649</v>
      </c>
      <c r="C16" s="763"/>
      <c r="D16" s="763"/>
      <c r="E16" s="763"/>
      <c r="F16" s="763"/>
      <c r="G16" s="763"/>
      <c r="H16" s="763"/>
      <c r="I16" s="763"/>
      <c r="J16" s="763"/>
      <c r="K16" s="763"/>
      <c r="L16" s="763"/>
      <c r="M16" s="763"/>
      <c r="N16" s="763"/>
      <c r="O16" s="763"/>
      <c r="P16" s="763"/>
      <c r="Q16" s="763"/>
      <c r="R16" s="764"/>
      <c r="S16" s="345">
        <f>S17</f>
        <v>0</v>
      </c>
    </row>
    <row r="17" spans="1:20" ht="27.6" hidden="1">
      <c r="A17" s="746"/>
      <c r="B17" s="348" t="s">
        <v>649</v>
      </c>
      <c r="C17" s="344" t="s">
        <v>403</v>
      </c>
      <c r="D17" s="337" t="s">
        <v>342</v>
      </c>
      <c r="E17" s="338">
        <v>100</v>
      </c>
      <c r="F17" s="339">
        <v>2853000</v>
      </c>
      <c r="G17" s="349">
        <v>0.93100000000000005</v>
      </c>
      <c r="H17" s="340">
        <f>H15</f>
        <v>0.1</v>
      </c>
      <c r="I17" s="341">
        <f t="shared" si="0"/>
        <v>241467545.45454544</v>
      </c>
      <c r="J17" s="342"/>
      <c r="K17" s="337"/>
      <c r="L17" s="343"/>
      <c r="M17" s="337"/>
      <c r="N17" s="337"/>
      <c r="O17" s="343"/>
      <c r="P17" s="343"/>
      <c r="Q17" s="343">
        <v>0.7</v>
      </c>
      <c r="R17" s="343">
        <v>0</v>
      </c>
      <c r="S17" s="345">
        <f t="shared" si="7"/>
        <v>0</v>
      </c>
    </row>
    <row r="18" spans="1:20" hidden="1">
      <c r="A18" s="747" t="s">
        <v>410</v>
      </c>
      <c r="B18" s="773" t="s">
        <v>404</v>
      </c>
      <c r="C18" s="774"/>
      <c r="D18" s="774"/>
      <c r="E18" s="774"/>
      <c r="F18" s="774"/>
      <c r="G18" s="774"/>
      <c r="H18" s="774"/>
      <c r="I18" s="774"/>
      <c r="J18" s="774"/>
      <c r="K18" s="774"/>
      <c r="L18" s="774"/>
      <c r="M18" s="774"/>
      <c r="N18" s="774"/>
      <c r="O18" s="774"/>
      <c r="P18" s="774"/>
      <c r="Q18" s="774"/>
      <c r="R18" s="775"/>
      <c r="S18" s="347">
        <f>S19</f>
        <v>0</v>
      </c>
    </row>
    <row r="19" spans="1:20" ht="27.6" hidden="1">
      <c r="A19" s="749"/>
      <c r="B19" s="370" t="s">
        <v>404</v>
      </c>
      <c r="C19" s="361" t="s">
        <v>362</v>
      </c>
      <c r="D19" s="362" t="s">
        <v>342</v>
      </c>
      <c r="E19" s="363">
        <v>84.3</v>
      </c>
      <c r="F19" s="364">
        <v>5184000</v>
      </c>
      <c r="G19" s="365">
        <v>0.94799999999999995</v>
      </c>
      <c r="H19" s="366">
        <f>H17</f>
        <v>0.1</v>
      </c>
      <c r="I19" s="346">
        <f t="shared" si="0"/>
        <v>376624197.81818175</v>
      </c>
      <c r="J19" s="367"/>
      <c r="K19" s="362"/>
      <c r="L19" s="368"/>
      <c r="M19" s="362"/>
      <c r="N19" s="362"/>
      <c r="O19" s="368"/>
      <c r="P19" s="368"/>
      <c r="Q19" s="368">
        <v>0.7</v>
      </c>
      <c r="R19" s="368">
        <v>0</v>
      </c>
      <c r="S19" s="347">
        <f t="shared" si="7"/>
        <v>0</v>
      </c>
      <c r="T19">
        <f>100-8*2</f>
        <v>84</v>
      </c>
    </row>
    <row r="20" spans="1:20" hidden="1">
      <c r="A20" s="750">
        <v>6</v>
      </c>
      <c r="B20" s="776" t="str">
        <f>B21</f>
        <v>Thị trấn Vương, huyện Tiên Lữ, tỉnh Hưng Yên</v>
      </c>
      <c r="C20" s="777"/>
      <c r="D20" s="777"/>
      <c r="E20" s="777"/>
      <c r="F20" s="777"/>
      <c r="G20" s="777"/>
      <c r="H20" s="777"/>
      <c r="I20" s="777"/>
      <c r="J20" s="777"/>
      <c r="K20" s="777"/>
      <c r="L20" s="777"/>
      <c r="M20" s="777"/>
      <c r="N20" s="777"/>
      <c r="O20" s="777"/>
      <c r="P20" s="777"/>
      <c r="Q20" s="777"/>
      <c r="R20" s="778"/>
      <c r="S20" s="477">
        <f>S21</f>
        <v>0</v>
      </c>
    </row>
    <row r="21" spans="1:20" ht="27.6" hidden="1">
      <c r="A21" s="751"/>
      <c r="B21" s="437" t="str">
        <f>Đất!D7</f>
        <v>Thị trấn Vương, huyện Tiên Lữ, tỉnh Hưng Yên</v>
      </c>
      <c r="C21" s="438" t="s">
        <v>405</v>
      </c>
      <c r="D21" s="450" t="s">
        <v>342</v>
      </c>
      <c r="E21" s="459"/>
      <c r="F21" s="460"/>
      <c r="G21" s="461"/>
      <c r="H21" s="462">
        <f>H19</f>
        <v>0.1</v>
      </c>
      <c r="I21" s="463">
        <f t="shared" si="0"/>
        <v>0</v>
      </c>
      <c r="J21" s="464"/>
      <c r="K21" s="450"/>
      <c r="L21" s="465"/>
      <c r="M21" s="450"/>
      <c r="N21" s="450"/>
      <c r="O21" s="465"/>
      <c r="P21" s="465"/>
      <c r="Q21" s="465"/>
      <c r="R21" s="465"/>
      <c r="S21" s="477">
        <f t="shared" si="7"/>
        <v>0</v>
      </c>
    </row>
    <row r="22" spans="1:20" hidden="1">
      <c r="A22" s="747">
        <v>7</v>
      </c>
      <c r="B22" s="773" t="str">
        <f>B23</f>
        <v>Phường Minh Khai, Thị xã Hưng Yên, tỉnh Hưng Yên (1190m²)</v>
      </c>
      <c r="C22" s="774"/>
      <c r="D22" s="774"/>
      <c r="E22" s="774"/>
      <c r="F22" s="774"/>
      <c r="G22" s="774"/>
      <c r="H22" s="774"/>
      <c r="I22" s="774"/>
      <c r="J22" s="774"/>
      <c r="K22" s="774"/>
      <c r="L22" s="774"/>
      <c r="M22" s="774"/>
      <c r="N22" s="774"/>
      <c r="O22" s="774"/>
      <c r="P22" s="774"/>
      <c r="Q22" s="774"/>
      <c r="R22" s="775"/>
      <c r="S22" s="347">
        <f>SUM(S23:S25)</f>
        <v>0</v>
      </c>
    </row>
    <row r="23" spans="1:20" hidden="1">
      <c r="A23" s="748"/>
      <c r="B23" s="783" t="s">
        <v>652</v>
      </c>
      <c r="C23" s="361" t="s">
        <v>406</v>
      </c>
      <c r="D23" s="362" t="s">
        <v>342</v>
      </c>
      <c r="E23" s="363">
        <f>36*8*2</f>
        <v>576</v>
      </c>
      <c r="F23" s="364">
        <f>8225000</f>
        <v>8225000</v>
      </c>
      <c r="G23" s="365">
        <v>0.94799999999999995</v>
      </c>
      <c r="H23" s="366">
        <f>H21</f>
        <v>0.1</v>
      </c>
      <c r="I23" s="346">
        <f t="shared" si="0"/>
        <v>4082949818.181818</v>
      </c>
      <c r="J23" s="367"/>
      <c r="K23" s="362"/>
      <c r="L23" s="368"/>
      <c r="M23" s="362"/>
      <c r="N23" s="362"/>
      <c r="O23" s="368"/>
      <c r="P23" s="368"/>
      <c r="Q23" s="368"/>
      <c r="R23" s="368">
        <v>0</v>
      </c>
      <c r="S23" s="347">
        <f t="shared" si="7"/>
        <v>0</v>
      </c>
      <c r="T23">
        <f>100-(2025-1997)*2</f>
        <v>44</v>
      </c>
    </row>
    <row r="24" spans="1:20" hidden="1">
      <c r="A24" s="748"/>
      <c r="B24" s="783"/>
      <c r="C24" s="361" t="s">
        <v>407</v>
      </c>
      <c r="D24" s="362" t="s">
        <v>342</v>
      </c>
      <c r="E24" s="363">
        <f>7.5*11</f>
        <v>82.5</v>
      </c>
      <c r="F24" s="364">
        <v>5184000</v>
      </c>
      <c r="G24" s="365">
        <v>0.94799999999999995</v>
      </c>
      <c r="H24" s="366">
        <f t="shared" si="3"/>
        <v>0.1</v>
      </c>
      <c r="I24" s="346">
        <f t="shared" si="0"/>
        <v>368582400</v>
      </c>
      <c r="J24" s="367"/>
      <c r="K24" s="362"/>
      <c r="L24" s="368"/>
      <c r="M24" s="362"/>
      <c r="N24" s="362"/>
      <c r="O24" s="368"/>
      <c r="P24" s="368"/>
      <c r="Q24" s="368"/>
      <c r="R24" s="368">
        <v>0</v>
      </c>
      <c r="S24" s="347">
        <f t="shared" si="7"/>
        <v>0</v>
      </c>
    </row>
    <row r="25" spans="1:20" hidden="1">
      <c r="A25" s="749"/>
      <c r="B25" s="783"/>
      <c r="C25" s="361" t="s">
        <v>408</v>
      </c>
      <c r="D25" s="362" t="s">
        <v>342</v>
      </c>
      <c r="E25" s="363">
        <f>7*7.5</f>
        <v>52.5</v>
      </c>
      <c r="F25" s="364">
        <v>5184000</v>
      </c>
      <c r="G25" s="365">
        <v>0.94799999999999995</v>
      </c>
      <c r="H25" s="366">
        <f t="shared" si="3"/>
        <v>0.1</v>
      </c>
      <c r="I25" s="346">
        <f t="shared" si="0"/>
        <v>234552436.36363634</v>
      </c>
      <c r="J25" s="367"/>
      <c r="K25" s="362"/>
      <c r="L25" s="368"/>
      <c r="M25" s="362"/>
      <c r="N25" s="362"/>
      <c r="O25" s="368"/>
      <c r="P25" s="368"/>
      <c r="Q25" s="368"/>
      <c r="R25" s="368">
        <v>0</v>
      </c>
      <c r="S25" s="347">
        <f t="shared" si="7"/>
        <v>0</v>
      </c>
    </row>
    <row r="26" spans="1:20" hidden="1">
      <c r="A26" s="750">
        <v>8</v>
      </c>
      <c r="B26" s="776" t="str">
        <f>B27</f>
        <v>Phường Minh Khai, Thị xã Hưng Yên, tỉnh Hưng Yên (1027m²)</v>
      </c>
      <c r="C26" s="777"/>
      <c r="D26" s="777"/>
      <c r="E26" s="777"/>
      <c r="F26" s="777"/>
      <c r="G26" s="777"/>
      <c r="H26" s="777"/>
      <c r="I26" s="777"/>
      <c r="J26" s="777"/>
      <c r="K26" s="777"/>
      <c r="L26" s="777"/>
      <c r="M26" s="777"/>
      <c r="N26" s="777"/>
      <c r="O26" s="777"/>
      <c r="P26" s="777"/>
      <c r="Q26" s="777"/>
      <c r="R26" s="778"/>
      <c r="S26" s="477">
        <f>SUM(S27:S29)</f>
        <v>0</v>
      </c>
    </row>
    <row r="27" spans="1:20" hidden="1">
      <c r="A27" s="752"/>
      <c r="B27" s="784" t="s">
        <v>650</v>
      </c>
      <c r="C27" s="785" t="s">
        <v>409</v>
      </c>
      <c r="D27" s="450" t="s">
        <v>342</v>
      </c>
      <c r="E27" s="459"/>
      <c r="F27" s="460"/>
      <c r="G27" s="461"/>
      <c r="H27" s="462">
        <f>H25</f>
        <v>0.1</v>
      </c>
      <c r="I27" s="463">
        <f t="shared" si="0"/>
        <v>0</v>
      </c>
      <c r="J27" s="464"/>
      <c r="K27" s="450"/>
      <c r="L27" s="465"/>
      <c r="M27" s="450"/>
      <c r="N27" s="450"/>
      <c r="O27" s="465"/>
      <c r="P27" s="465"/>
      <c r="Q27" s="465"/>
      <c r="R27" s="465"/>
      <c r="S27" s="477">
        <f t="shared" si="7"/>
        <v>0</v>
      </c>
    </row>
    <row r="28" spans="1:20" hidden="1">
      <c r="A28" s="752"/>
      <c r="B28" s="784"/>
      <c r="C28" s="785"/>
      <c r="D28" s="450" t="s">
        <v>342</v>
      </c>
      <c r="E28" s="459"/>
      <c r="F28" s="460"/>
      <c r="G28" s="461"/>
      <c r="H28" s="462">
        <f t="shared" si="3"/>
        <v>0.1</v>
      </c>
      <c r="I28" s="463">
        <f t="shared" si="0"/>
        <v>0</v>
      </c>
      <c r="J28" s="464"/>
      <c r="K28" s="450"/>
      <c r="L28" s="465"/>
      <c r="M28" s="450"/>
      <c r="N28" s="450"/>
      <c r="O28" s="465"/>
      <c r="P28" s="465"/>
      <c r="Q28" s="465"/>
      <c r="R28" s="465"/>
      <c r="S28" s="477">
        <f t="shared" si="7"/>
        <v>0</v>
      </c>
    </row>
    <row r="29" spans="1:20" hidden="1">
      <c r="A29" s="751"/>
      <c r="B29" s="784"/>
      <c r="C29" s="785"/>
      <c r="D29" s="450" t="s">
        <v>342</v>
      </c>
      <c r="E29" s="459"/>
      <c r="F29" s="460"/>
      <c r="G29" s="461"/>
      <c r="H29" s="462">
        <f t="shared" si="3"/>
        <v>0.1</v>
      </c>
      <c r="I29" s="463">
        <f t="shared" si="0"/>
        <v>0</v>
      </c>
      <c r="J29" s="464"/>
      <c r="K29" s="450"/>
      <c r="L29" s="465"/>
      <c r="M29" s="450"/>
      <c r="N29" s="450"/>
      <c r="O29" s="465"/>
      <c r="P29" s="465"/>
      <c r="Q29" s="465"/>
      <c r="R29" s="465"/>
      <c r="S29" s="477">
        <f t="shared" si="7"/>
        <v>0</v>
      </c>
    </row>
    <row r="30" spans="1:20" hidden="1">
      <c r="A30" s="747">
        <v>9</v>
      </c>
      <c r="B30" s="773" t="str">
        <f>B31</f>
        <v>Thị trấn Ân Thi, huyện Ân Thi, tỉnh Hưng Yên (các công trình xây dựng năm 2021)</v>
      </c>
      <c r="C30" s="774"/>
      <c r="D30" s="774"/>
      <c r="E30" s="774"/>
      <c r="F30" s="774"/>
      <c r="G30" s="774"/>
      <c r="H30" s="774"/>
      <c r="I30" s="774"/>
      <c r="J30" s="774"/>
      <c r="K30" s="774"/>
      <c r="L30" s="774"/>
      <c r="M30" s="774"/>
      <c r="N30" s="774"/>
      <c r="O30" s="774"/>
      <c r="P30" s="774"/>
      <c r="Q30" s="774"/>
      <c r="R30" s="775"/>
      <c r="S30" s="347">
        <f>SUM(S31:S40)</f>
        <v>0</v>
      </c>
    </row>
    <row r="31" spans="1:20" hidden="1">
      <c r="A31" s="748"/>
      <c r="B31" s="786" t="s">
        <v>414</v>
      </c>
      <c r="C31" s="451" t="s">
        <v>411</v>
      </c>
      <c r="D31" s="362" t="s">
        <v>342</v>
      </c>
      <c r="E31" s="452">
        <v>157</v>
      </c>
      <c r="F31" s="453">
        <f>F24</f>
        <v>5184000</v>
      </c>
      <c r="G31" s="454">
        <v>0.94799999999999995</v>
      </c>
      <c r="H31" s="455">
        <f>H29</f>
        <v>0.1</v>
      </c>
      <c r="I31" s="346">
        <f t="shared" si="0"/>
        <v>701423476.36363626</v>
      </c>
      <c r="J31" s="367"/>
      <c r="K31" s="362"/>
      <c r="L31" s="368"/>
      <c r="M31" s="362"/>
      <c r="N31" s="362"/>
      <c r="O31" s="368"/>
      <c r="P31" s="368"/>
      <c r="Q31" s="368">
        <v>0.9</v>
      </c>
      <c r="R31" s="368">
        <v>0</v>
      </c>
      <c r="S31" s="347">
        <f t="shared" si="7"/>
        <v>0</v>
      </c>
      <c r="T31">
        <f>100-(2025-2021)*4</f>
        <v>84</v>
      </c>
    </row>
    <row r="32" spans="1:20" hidden="1">
      <c r="A32" s="748"/>
      <c r="B32" s="786"/>
      <c r="C32" s="451" t="s">
        <v>412</v>
      </c>
      <c r="D32" s="362" t="s">
        <v>342</v>
      </c>
      <c r="E32" s="452">
        <v>110</v>
      </c>
      <c r="F32" s="453">
        <f>F31</f>
        <v>5184000</v>
      </c>
      <c r="G32" s="454">
        <v>0.94799999999999995</v>
      </c>
      <c r="H32" s="455">
        <f t="shared" si="3"/>
        <v>0.1</v>
      </c>
      <c r="I32" s="346">
        <f t="shared" si="0"/>
        <v>491443199.99999994</v>
      </c>
      <c r="J32" s="367"/>
      <c r="K32" s="362"/>
      <c r="L32" s="368"/>
      <c r="M32" s="362"/>
      <c r="N32" s="362"/>
      <c r="O32" s="368"/>
      <c r="P32" s="368"/>
      <c r="Q32" s="368">
        <v>0.9</v>
      </c>
      <c r="R32" s="368">
        <v>0</v>
      </c>
      <c r="S32" s="347">
        <f t="shared" si="7"/>
        <v>0</v>
      </c>
    </row>
    <row r="33" spans="1:20" hidden="1">
      <c r="A33" s="748"/>
      <c r="B33" s="786"/>
      <c r="C33" s="451" t="s">
        <v>413</v>
      </c>
      <c r="D33" s="362" t="s">
        <v>342</v>
      </c>
      <c r="E33" s="452">
        <v>75</v>
      </c>
      <c r="F33" s="453">
        <v>2853000</v>
      </c>
      <c r="G33" s="454">
        <v>0.93100000000000005</v>
      </c>
      <c r="H33" s="455">
        <f t="shared" si="3"/>
        <v>0.1</v>
      </c>
      <c r="I33" s="346">
        <f t="shared" si="0"/>
        <v>181100659.09090906</v>
      </c>
      <c r="J33" s="367"/>
      <c r="K33" s="362"/>
      <c r="L33" s="368"/>
      <c r="M33" s="362"/>
      <c r="N33" s="362"/>
      <c r="O33" s="368"/>
      <c r="P33" s="368"/>
      <c r="Q33" s="368">
        <v>0.85</v>
      </c>
      <c r="R33" s="368">
        <v>0</v>
      </c>
      <c r="S33" s="347">
        <f t="shared" si="7"/>
        <v>0</v>
      </c>
    </row>
    <row r="34" spans="1:20" hidden="1">
      <c r="A34" s="748"/>
      <c r="B34" s="786"/>
      <c r="C34" s="451" t="s">
        <v>413</v>
      </c>
      <c r="D34" s="362" t="str">
        <f>D33</f>
        <v xml:space="preserve"> m² </v>
      </c>
      <c r="E34" s="452">
        <v>75</v>
      </c>
      <c r="F34" s="453">
        <v>2853000</v>
      </c>
      <c r="G34" s="454">
        <v>0.93100000000000005</v>
      </c>
      <c r="H34" s="455">
        <f t="shared" si="3"/>
        <v>0.1</v>
      </c>
      <c r="I34" s="346">
        <f t="shared" si="0"/>
        <v>181100659.09090906</v>
      </c>
      <c r="J34" s="367"/>
      <c r="K34" s="362"/>
      <c r="L34" s="368"/>
      <c r="M34" s="362"/>
      <c r="N34" s="362"/>
      <c r="O34" s="368"/>
      <c r="P34" s="368"/>
      <c r="Q34" s="368">
        <v>0.85</v>
      </c>
      <c r="R34" s="368">
        <v>0</v>
      </c>
      <c r="S34" s="347">
        <f t="shared" si="7"/>
        <v>0</v>
      </c>
    </row>
    <row r="35" spans="1:20" hidden="1">
      <c r="A35" s="748"/>
      <c r="B35" s="786"/>
      <c r="C35" s="451" t="s">
        <v>402</v>
      </c>
      <c r="D35" s="362" t="str">
        <f t="shared" ref="D35:D72" si="10">D34</f>
        <v xml:space="preserve"> m² </v>
      </c>
      <c r="E35" s="452">
        <v>16</v>
      </c>
      <c r="F35" s="453">
        <f>F32</f>
        <v>5184000</v>
      </c>
      <c r="G35" s="454">
        <v>0.94799999999999995</v>
      </c>
      <c r="H35" s="455">
        <f t="shared" si="3"/>
        <v>0.1</v>
      </c>
      <c r="I35" s="346">
        <f t="shared" si="0"/>
        <v>71482647.272727266</v>
      </c>
      <c r="J35" s="367"/>
      <c r="K35" s="362"/>
      <c r="L35" s="368"/>
      <c r="M35" s="362"/>
      <c r="N35" s="362"/>
      <c r="O35" s="368"/>
      <c r="P35" s="368"/>
      <c r="Q35" s="368">
        <v>0.85</v>
      </c>
      <c r="R35" s="368">
        <v>0</v>
      </c>
      <c r="S35" s="347">
        <f t="shared" si="7"/>
        <v>0</v>
      </c>
    </row>
    <row r="36" spans="1:20" hidden="1">
      <c r="A36" s="748"/>
      <c r="B36" s="786"/>
      <c r="C36" s="456" t="s">
        <v>402</v>
      </c>
      <c r="D36" s="362" t="str">
        <f t="shared" si="10"/>
        <v xml:space="preserve"> m² </v>
      </c>
      <c r="E36" s="452">
        <v>16</v>
      </c>
      <c r="F36" s="453">
        <f t="shared" ref="F36:F40" si="11">F35</f>
        <v>5184000</v>
      </c>
      <c r="G36" s="454">
        <v>0.94799999999999995</v>
      </c>
      <c r="H36" s="455">
        <f t="shared" si="3"/>
        <v>0.1</v>
      </c>
      <c r="I36" s="346">
        <f t="shared" si="0"/>
        <v>71482647.272727266</v>
      </c>
      <c r="J36" s="367"/>
      <c r="K36" s="362"/>
      <c r="L36" s="368"/>
      <c r="M36" s="362"/>
      <c r="N36" s="362"/>
      <c r="O36" s="368"/>
      <c r="P36" s="368"/>
      <c r="Q36" s="368">
        <v>0.85</v>
      </c>
      <c r="R36" s="368">
        <v>0</v>
      </c>
      <c r="S36" s="347">
        <f t="shared" si="7"/>
        <v>0</v>
      </c>
    </row>
    <row r="37" spans="1:20" hidden="1">
      <c r="A37" s="748"/>
      <c r="B37" s="786"/>
      <c r="C37" s="456" t="s">
        <v>402</v>
      </c>
      <c r="D37" s="362" t="str">
        <f t="shared" si="10"/>
        <v xml:space="preserve"> m² </v>
      </c>
      <c r="E37" s="452">
        <v>16</v>
      </c>
      <c r="F37" s="453">
        <f t="shared" si="11"/>
        <v>5184000</v>
      </c>
      <c r="G37" s="454">
        <v>0.94799999999999995</v>
      </c>
      <c r="H37" s="455">
        <f t="shared" si="3"/>
        <v>0.1</v>
      </c>
      <c r="I37" s="346">
        <f t="shared" si="0"/>
        <v>71482647.272727266</v>
      </c>
      <c r="J37" s="367"/>
      <c r="K37" s="362"/>
      <c r="L37" s="368"/>
      <c r="M37" s="362"/>
      <c r="N37" s="362"/>
      <c r="O37" s="368"/>
      <c r="P37" s="368"/>
      <c r="Q37" s="368">
        <v>0.85</v>
      </c>
      <c r="R37" s="368">
        <v>0</v>
      </c>
      <c r="S37" s="347">
        <f t="shared" si="7"/>
        <v>0</v>
      </c>
    </row>
    <row r="38" spans="1:20" hidden="1">
      <c r="A38" s="748"/>
      <c r="B38" s="786"/>
      <c r="C38" s="456" t="s">
        <v>402</v>
      </c>
      <c r="D38" s="362" t="str">
        <f t="shared" si="10"/>
        <v xml:space="preserve"> m² </v>
      </c>
      <c r="E38" s="452">
        <v>84</v>
      </c>
      <c r="F38" s="453">
        <f t="shared" si="11"/>
        <v>5184000</v>
      </c>
      <c r="G38" s="454">
        <v>0.94799999999999995</v>
      </c>
      <c r="H38" s="455">
        <f t="shared" si="3"/>
        <v>0.1</v>
      </c>
      <c r="I38" s="346">
        <f t="shared" si="0"/>
        <v>375283898.18181813</v>
      </c>
      <c r="J38" s="367"/>
      <c r="K38" s="362"/>
      <c r="L38" s="368"/>
      <c r="M38" s="362"/>
      <c r="N38" s="362"/>
      <c r="O38" s="368"/>
      <c r="P38" s="368"/>
      <c r="Q38" s="368">
        <v>0.85</v>
      </c>
      <c r="R38" s="368">
        <v>0</v>
      </c>
      <c r="S38" s="347">
        <f t="shared" si="7"/>
        <v>0</v>
      </c>
    </row>
    <row r="39" spans="1:20" hidden="1">
      <c r="A39" s="748"/>
      <c r="B39" s="786"/>
      <c r="C39" s="456" t="s">
        <v>402</v>
      </c>
      <c r="D39" s="362" t="str">
        <f t="shared" si="10"/>
        <v xml:space="preserve"> m² </v>
      </c>
      <c r="E39" s="452">
        <v>28</v>
      </c>
      <c r="F39" s="453">
        <f t="shared" si="11"/>
        <v>5184000</v>
      </c>
      <c r="G39" s="454">
        <v>0.94799999999999995</v>
      </c>
      <c r="H39" s="455">
        <f t="shared" si="3"/>
        <v>0.1</v>
      </c>
      <c r="I39" s="346">
        <f t="shared" si="0"/>
        <v>125094632.72727272</v>
      </c>
      <c r="J39" s="367"/>
      <c r="K39" s="362"/>
      <c r="L39" s="368"/>
      <c r="M39" s="362"/>
      <c r="N39" s="362"/>
      <c r="O39" s="368"/>
      <c r="P39" s="368"/>
      <c r="Q39" s="368">
        <v>0.85</v>
      </c>
      <c r="R39" s="368">
        <v>0</v>
      </c>
      <c r="S39" s="347">
        <f t="shared" si="7"/>
        <v>0</v>
      </c>
    </row>
    <row r="40" spans="1:20" hidden="1">
      <c r="A40" s="749"/>
      <c r="B40" s="786"/>
      <c r="C40" s="456" t="s">
        <v>402</v>
      </c>
      <c r="D40" s="362" t="str">
        <f t="shared" si="10"/>
        <v xml:space="preserve"> m² </v>
      </c>
      <c r="E40" s="452">
        <v>28</v>
      </c>
      <c r="F40" s="453">
        <f t="shared" si="11"/>
        <v>5184000</v>
      </c>
      <c r="G40" s="454">
        <v>0.94799999999999995</v>
      </c>
      <c r="H40" s="455">
        <f t="shared" si="3"/>
        <v>0.1</v>
      </c>
      <c r="I40" s="346">
        <f t="shared" si="0"/>
        <v>125094632.72727272</v>
      </c>
      <c r="J40" s="367"/>
      <c r="K40" s="362"/>
      <c r="L40" s="368"/>
      <c r="M40" s="362"/>
      <c r="N40" s="362"/>
      <c r="O40" s="368"/>
      <c r="P40" s="368"/>
      <c r="Q40" s="368">
        <v>0.85</v>
      </c>
      <c r="R40" s="368">
        <v>0</v>
      </c>
      <c r="S40" s="347">
        <f t="shared" si="7"/>
        <v>0</v>
      </c>
    </row>
    <row r="41" spans="1:20" ht="15.6" hidden="1">
      <c r="A41" s="744">
        <v>10</v>
      </c>
      <c r="B41" s="779" t="str">
        <f>B42</f>
        <v>Xã Nghĩa Dân, huyện Kim Động, tỉnh Hưng Yên</v>
      </c>
      <c r="C41" s="780"/>
      <c r="D41" s="780"/>
      <c r="E41" s="780"/>
      <c r="F41" s="780"/>
      <c r="G41" s="780"/>
      <c r="H41" s="780"/>
      <c r="I41" s="780"/>
      <c r="J41" s="780"/>
      <c r="K41" s="780"/>
      <c r="L41" s="780"/>
      <c r="M41" s="780"/>
      <c r="N41" s="780"/>
      <c r="O41" s="780"/>
      <c r="P41" s="780"/>
      <c r="Q41" s="780"/>
      <c r="R41" s="781"/>
      <c r="S41" s="345">
        <f>SUM(S42:S44)</f>
        <v>0</v>
      </c>
    </row>
    <row r="42" spans="1:20" hidden="1">
      <c r="A42" s="745"/>
      <c r="B42" s="765" t="str">
        <f>Đất!D11</f>
        <v>Xã Nghĩa Dân, huyện Kim Động, tỉnh Hưng Yên</v>
      </c>
      <c r="C42" s="344" t="s">
        <v>415</v>
      </c>
      <c r="D42" s="337" t="str">
        <f>D40</f>
        <v xml:space="preserve"> m² </v>
      </c>
      <c r="E42" s="338">
        <f>5*11</f>
        <v>55</v>
      </c>
      <c r="F42" s="339">
        <f>F40</f>
        <v>5184000</v>
      </c>
      <c r="G42" s="349">
        <v>0.94799999999999995</v>
      </c>
      <c r="H42" s="340">
        <f>H40</f>
        <v>0.1</v>
      </c>
      <c r="I42" s="341">
        <f t="shared" si="0"/>
        <v>245721599.99999997</v>
      </c>
      <c r="J42" s="342"/>
      <c r="K42" s="337"/>
      <c r="L42" s="343"/>
      <c r="M42" s="337"/>
      <c r="N42" s="337"/>
      <c r="O42" s="343"/>
      <c r="P42" s="343"/>
      <c r="Q42" s="343"/>
      <c r="R42" s="343">
        <v>0</v>
      </c>
      <c r="S42" s="345">
        <f t="shared" si="7"/>
        <v>0</v>
      </c>
    </row>
    <row r="43" spans="1:20" hidden="1">
      <c r="A43" s="745"/>
      <c r="B43" s="766"/>
      <c r="C43" s="344" t="s">
        <v>416</v>
      </c>
      <c r="D43" s="337" t="str">
        <f t="shared" si="10"/>
        <v xml:space="preserve"> m² </v>
      </c>
      <c r="E43" s="338">
        <f>12*28</f>
        <v>336</v>
      </c>
      <c r="F43" s="339">
        <v>5184000</v>
      </c>
      <c r="G43" s="349">
        <v>0.94799999999999995</v>
      </c>
      <c r="H43" s="340">
        <f t="shared" si="3"/>
        <v>0.1</v>
      </c>
      <c r="I43" s="341">
        <f>E43*F43*G43/(1+H43)</f>
        <v>1501135592.7272725</v>
      </c>
      <c r="J43" s="342"/>
      <c r="K43" s="337"/>
      <c r="L43" s="343"/>
      <c r="M43" s="337"/>
      <c r="N43" s="337"/>
      <c r="O43" s="343"/>
      <c r="P43" s="343"/>
      <c r="Q43" s="343"/>
      <c r="R43" s="343">
        <v>0</v>
      </c>
      <c r="S43" s="345">
        <f t="shared" si="7"/>
        <v>0</v>
      </c>
      <c r="T43">
        <f>100-(2025-2021)*4</f>
        <v>84</v>
      </c>
    </row>
    <row r="44" spans="1:20" hidden="1">
      <c r="A44" s="746"/>
      <c r="B44" s="767"/>
      <c r="C44" s="344" t="s">
        <v>413</v>
      </c>
      <c r="D44" s="337" t="str">
        <f t="shared" si="10"/>
        <v xml:space="preserve"> m² </v>
      </c>
      <c r="E44" s="338">
        <v>163.4</v>
      </c>
      <c r="F44" s="339">
        <v>2853000</v>
      </c>
      <c r="G44" s="349">
        <v>0.93100000000000005</v>
      </c>
      <c r="H44" s="340">
        <f t="shared" si="3"/>
        <v>0.1</v>
      </c>
      <c r="I44" s="341">
        <f t="shared" ref="I44:I72" si="12">E44*F44</f>
        <v>466180200</v>
      </c>
      <c r="J44" s="342"/>
      <c r="K44" s="337"/>
      <c r="L44" s="343"/>
      <c r="M44" s="337"/>
      <c r="N44" s="337"/>
      <c r="O44" s="343"/>
      <c r="P44" s="343"/>
      <c r="Q44" s="343"/>
      <c r="R44" s="343">
        <v>0</v>
      </c>
      <c r="S44" s="345">
        <f t="shared" si="7"/>
        <v>0</v>
      </c>
    </row>
    <row r="45" spans="1:20" ht="15.6">
      <c r="A45" s="747">
        <v>11</v>
      </c>
      <c r="B45" s="757" t="str">
        <f>B46</f>
        <v>Thị trấn Khoái Châu, huyện Khoái Châu, tỉnh Hưng Yên</v>
      </c>
      <c r="C45" s="758"/>
      <c r="D45" s="758"/>
      <c r="E45" s="758"/>
      <c r="F45" s="758"/>
      <c r="G45" s="758"/>
      <c r="H45" s="758"/>
      <c r="I45" s="758"/>
      <c r="J45" s="758"/>
      <c r="K45" s="758"/>
      <c r="L45" s="758"/>
      <c r="M45" s="758"/>
      <c r="N45" s="758"/>
      <c r="O45" s="758"/>
      <c r="P45" s="758"/>
      <c r="Q45" s="758"/>
      <c r="R45" s="759"/>
      <c r="S45" s="347">
        <f>SUM(S46:S50)</f>
        <v>206841600</v>
      </c>
    </row>
    <row r="46" spans="1:20" ht="27.6" hidden="1">
      <c r="A46" s="748"/>
      <c r="B46" s="787" t="str">
        <f>Đất!D12</f>
        <v>Thị trấn Khoái Châu, huyện Khoái Châu, tỉnh Hưng Yên</v>
      </c>
      <c r="C46" s="439" t="s">
        <v>417</v>
      </c>
      <c r="D46" s="440" t="str">
        <f>D44</f>
        <v xml:space="preserve"> m² </v>
      </c>
      <c r="E46" s="441"/>
      <c r="F46" s="442"/>
      <c r="G46" s="443"/>
      <c r="H46" s="444">
        <f>H44</f>
        <v>0.1</v>
      </c>
      <c r="I46" s="445">
        <f t="shared" si="12"/>
        <v>0</v>
      </c>
      <c r="J46" s="446"/>
      <c r="K46" s="440"/>
      <c r="L46" s="447"/>
      <c r="M46" s="440"/>
      <c r="N46" s="440"/>
      <c r="O46" s="447"/>
      <c r="P46" s="447"/>
      <c r="Q46" s="447">
        <v>0.35</v>
      </c>
      <c r="R46" s="447">
        <v>0</v>
      </c>
      <c r="S46" s="466">
        <f t="shared" si="7"/>
        <v>0</v>
      </c>
    </row>
    <row r="47" spans="1:20">
      <c r="A47" s="748"/>
      <c r="B47" s="788"/>
      <c r="C47" s="361" t="s">
        <v>418</v>
      </c>
      <c r="D47" s="362" t="str">
        <f t="shared" si="10"/>
        <v xml:space="preserve"> m² </v>
      </c>
      <c r="E47" s="363">
        <v>133</v>
      </c>
      <c r="F47" s="364">
        <v>5184000</v>
      </c>
      <c r="G47" s="365">
        <v>0.94799999999999995</v>
      </c>
      <c r="H47" s="366">
        <f t="shared" si="3"/>
        <v>0.1</v>
      </c>
      <c r="I47" s="346">
        <f t="shared" si="12"/>
        <v>689472000</v>
      </c>
      <c r="J47" s="367"/>
      <c r="K47" s="362"/>
      <c r="L47" s="368"/>
      <c r="M47" s="362"/>
      <c r="N47" s="362"/>
      <c r="O47" s="368"/>
      <c r="P47" s="368"/>
      <c r="Q47" s="368">
        <v>0.35</v>
      </c>
      <c r="R47" s="368">
        <v>0.3</v>
      </c>
      <c r="S47" s="347">
        <f t="shared" si="7"/>
        <v>206841600</v>
      </c>
    </row>
    <row r="48" spans="1:20" hidden="1">
      <c r="A48" s="748"/>
      <c r="B48" s="788"/>
      <c r="C48" s="361" t="s">
        <v>441</v>
      </c>
      <c r="D48" s="362" t="str">
        <f t="shared" si="10"/>
        <v xml:space="preserve"> m² </v>
      </c>
      <c r="E48" s="363">
        <v>120</v>
      </c>
      <c r="F48" s="364">
        <v>8225000</v>
      </c>
      <c r="G48" s="365">
        <v>0.94799999999999995</v>
      </c>
      <c r="H48" s="366">
        <f t="shared" si="3"/>
        <v>0.1</v>
      </c>
      <c r="I48" s="346">
        <f t="shared" si="12"/>
        <v>987000000</v>
      </c>
      <c r="J48" s="367"/>
      <c r="K48" s="362"/>
      <c r="L48" s="368"/>
      <c r="M48" s="362"/>
      <c r="N48" s="362"/>
      <c r="O48" s="368"/>
      <c r="P48" s="368"/>
      <c r="Q48" s="368">
        <v>0.3</v>
      </c>
      <c r="R48" s="368">
        <v>0</v>
      </c>
      <c r="S48" s="347">
        <f>I48*R48</f>
        <v>0</v>
      </c>
    </row>
    <row r="49" spans="1:20" ht="27.6" hidden="1">
      <c r="A49" s="748"/>
      <c r="B49" s="788"/>
      <c r="C49" s="361" t="s">
        <v>419</v>
      </c>
      <c r="D49" s="362" t="str">
        <f t="shared" si="10"/>
        <v xml:space="preserve"> m² </v>
      </c>
      <c r="E49" s="363">
        <v>117</v>
      </c>
      <c r="F49" s="364">
        <v>5184000</v>
      </c>
      <c r="G49" s="365">
        <v>0.94799999999999995</v>
      </c>
      <c r="H49" s="366">
        <f t="shared" si="3"/>
        <v>0.1</v>
      </c>
      <c r="I49" s="346">
        <f t="shared" si="12"/>
        <v>606528000</v>
      </c>
      <c r="J49" s="367"/>
      <c r="K49" s="362"/>
      <c r="L49" s="368"/>
      <c r="M49" s="362"/>
      <c r="N49" s="362"/>
      <c r="O49" s="368"/>
      <c r="P49" s="368"/>
      <c r="Q49" s="368">
        <v>0.5</v>
      </c>
      <c r="R49" s="368">
        <v>0</v>
      </c>
      <c r="S49" s="347">
        <f t="shared" si="7"/>
        <v>0</v>
      </c>
    </row>
    <row r="50" spans="1:20" hidden="1">
      <c r="A50" s="749"/>
      <c r="B50" s="789"/>
      <c r="C50" s="361" t="s">
        <v>420</v>
      </c>
      <c r="D50" s="362" t="str">
        <f t="shared" si="10"/>
        <v xml:space="preserve"> m² </v>
      </c>
      <c r="E50" s="363">
        <v>444</v>
      </c>
      <c r="F50" s="364">
        <v>5184000</v>
      </c>
      <c r="G50" s="365">
        <v>0.94799999999999995</v>
      </c>
      <c r="H50" s="366">
        <f t="shared" si="3"/>
        <v>0.1</v>
      </c>
      <c r="I50" s="346">
        <f t="shared" si="12"/>
        <v>2301696000</v>
      </c>
      <c r="J50" s="367"/>
      <c r="K50" s="362"/>
      <c r="L50" s="368"/>
      <c r="M50" s="362"/>
      <c r="N50" s="362"/>
      <c r="O50" s="368"/>
      <c r="P50" s="368"/>
      <c r="Q50" s="368">
        <v>0.6</v>
      </c>
      <c r="R50" s="368">
        <v>0</v>
      </c>
      <c r="S50" s="347">
        <f t="shared" si="7"/>
        <v>0</v>
      </c>
    </row>
    <row r="51" spans="1:20" ht="15.6" hidden="1">
      <c r="A51" s="744">
        <v>12</v>
      </c>
      <c r="B51" s="770" t="s">
        <v>651</v>
      </c>
      <c r="C51" s="771"/>
      <c r="D51" s="771"/>
      <c r="E51" s="771"/>
      <c r="F51" s="771"/>
      <c r="G51" s="771"/>
      <c r="H51" s="771"/>
      <c r="I51" s="771"/>
      <c r="J51" s="771"/>
      <c r="K51" s="771"/>
      <c r="L51" s="771"/>
      <c r="M51" s="771"/>
      <c r="N51" s="771"/>
      <c r="O51" s="771"/>
      <c r="P51" s="771"/>
      <c r="Q51" s="771"/>
      <c r="R51" s="772"/>
      <c r="S51" s="345">
        <f>SUM(S52:S65)</f>
        <v>0</v>
      </c>
    </row>
    <row r="52" spans="1:20" ht="27.6" hidden="1">
      <c r="A52" s="745"/>
      <c r="B52" s="765" t="s">
        <v>429</v>
      </c>
      <c r="C52" s="344" t="s">
        <v>431</v>
      </c>
      <c r="D52" s="337" t="str">
        <f>D50</f>
        <v xml:space="preserve"> m² </v>
      </c>
      <c r="E52" s="338">
        <v>150</v>
      </c>
      <c r="F52" s="339">
        <v>5184000</v>
      </c>
      <c r="G52" s="349">
        <v>0.94799999999999995</v>
      </c>
      <c r="H52" s="340">
        <f>H50</f>
        <v>0.1</v>
      </c>
      <c r="I52" s="341">
        <f t="shared" si="12"/>
        <v>777600000</v>
      </c>
      <c r="J52" s="342"/>
      <c r="K52" s="337"/>
      <c r="L52" s="343"/>
      <c r="M52" s="337"/>
      <c r="N52" s="337"/>
      <c r="O52" s="343"/>
      <c r="P52" s="343"/>
      <c r="Q52" s="343">
        <v>0.6</v>
      </c>
      <c r="R52" s="343">
        <v>0</v>
      </c>
      <c r="S52" s="345">
        <f>I52*R52</f>
        <v>0</v>
      </c>
      <c r="T52">
        <f>100-(2025-2010)*4</f>
        <v>40</v>
      </c>
    </row>
    <row r="53" spans="1:20" ht="27.6" hidden="1">
      <c r="A53" s="745"/>
      <c r="B53" s="766"/>
      <c r="C53" s="438" t="s">
        <v>428</v>
      </c>
      <c r="D53" s="450" t="str">
        <f t="shared" si="10"/>
        <v xml:space="preserve"> m² </v>
      </c>
      <c r="E53" s="459">
        <v>60</v>
      </c>
      <c r="F53" s="460">
        <v>0</v>
      </c>
      <c r="G53" s="461"/>
      <c r="H53" s="462">
        <f t="shared" si="3"/>
        <v>0.1</v>
      </c>
      <c r="I53" s="463">
        <f t="shared" si="12"/>
        <v>0</v>
      </c>
      <c r="J53" s="464"/>
      <c r="K53" s="450"/>
      <c r="L53" s="465"/>
      <c r="M53" s="450"/>
      <c r="N53" s="450"/>
      <c r="O53" s="465"/>
      <c r="P53" s="465"/>
      <c r="Q53" s="465"/>
      <c r="R53" s="465">
        <v>0</v>
      </c>
      <c r="S53" s="477">
        <f t="shared" si="7"/>
        <v>0</v>
      </c>
    </row>
    <row r="54" spans="1:20" ht="27.6" hidden="1">
      <c r="A54" s="745"/>
      <c r="B54" s="766"/>
      <c r="C54" s="344" t="s">
        <v>432</v>
      </c>
      <c r="D54" s="337" t="str">
        <f t="shared" si="10"/>
        <v xml:space="preserve"> m² </v>
      </c>
      <c r="E54" s="338">
        <v>91</v>
      </c>
      <c r="F54" s="339">
        <v>5184000</v>
      </c>
      <c r="G54" s="349">
        <v>0.94799999999999995</v>
      </c>
      <c r="H54" s="340">
        <f t="shared" si="3"/>
        <v>0.1</v>
      </c>
      <c r="I54" s="341">
        <f t="shared" si="12"/>
        <v>471744000</v>
      </c>
      <c r="J54" s="342"/>
      <c r="K54" s="337"/>
      <c r="L54" s="343"/>
      <c r="M54" s="337"/>
      <c r="N54" s="337"/>
      <c r="O54" s="343"/>
      <c r="P54" s="343"/>
      <c r="Q54" s="343">
        <v>0.85</v>
      </c>
      <c r="R54" s="343">
        <v>0</v>
      </c>
      <c r="S54" s="345">
        <f t="shared" si="7"/>
        <v>0</v>
      </c>
      <c r="T54">
        <f>100-(2025-2019)*4</f>
        <v>76</v>
      </c>
    </row>
    <row r="55" spans="1:20" ht="27.6" hidden="1">
      <c r="A55" s="745"/>
      <c r="B55" s="767"/>
      <c r="C55" s="344" t="s">
        <v>430</v>
      </c>
      <c r="D55" s="337" t="str">
        <f t="shared" si="10"/>
        <v xml:space="preserve"> m² </v>
      </c>
      <c r="E55" s="338">
        <v>190</v>
      </c>
      <c r="F55" s="339">
        <v>2853000</v>
      </c>
      <c r="G55" s="349">
        <v>0.93100000000000005</v>
      </c>
      <c r="H55" s="340">
        <f t="shared" si="3"/>
        <v>0.1</v>
      </c>
      <c r="I55" s="341">
        <f t="shared" si="12"/>
        <v>542070000</v>
      </c>
      <c r="J55" s="342"/>
      <c r="K55" s="337"/>
      <c r="L55" s="343"/>
      <c r="M55" s="337"/>
      <c r="N55" s="337"/>
      <c r="O55" s="343"/>
      <c r="P55" s="343"/>
      <c r="Q55" s="343">
        <v>0.6</v>
      </c>
      <c r="R55" s="343">
        <v>0</v>
      </c>
      <c r="S55" s="345">
        <f t="shared" si="7"/>
        <v>0</v>
      </c>
    </row>
    <row r="56" spans="1:20" hidden="1">
      <c r="A56" s="745"/>
      <c r="B56" s="765" t="s">
        <v>433</v>
      </c>
      <c r="C56" s="344" t="s">
        <v>427</v>
      </c>
      <c r="D56" s="337" t="str">
        <f t="shared" si="10"/>
        <v xml:space="preserve"> m² </v>
      </c>
      <c r="E56" s="338">
        <v>546</v>
      </c>
      <c r="F56" s="339">
        <v>2853000</v>
      </c>
      <c r="G56" s="349">
        <v>0.93100000000000005</v>
      </c>
      <c r="H56" s="340">
        <f t="shared" si="3"/>
        <v>0.1</v>
      </c>
      <c r="I56" s="341">
        <f t="shared" si="12"/>
        <v>1557738000</v>
      </c>
      <c r="J56" s="342"/>
      <c r="K56" s="337"/>
      <c r="L56" s="343"/>
      <c r="M56" s="337"/>
      <c r="N56" s="337"/>
      <c r="O56" s="343"/>
      <c r="P56" s="343"/>
      <c r="Q56" s="343">
        <v>0.8</v>
      </c>
      <c r="R56" s="343">
        <v>0</v>
      </c>
      <c r="S56" s="345">
        <f t="shared" si="7"/>
        <v>0</v>
      </c>
    </row>
    <row r="57" spans="1:20" hidden="1">
      <c r="A57" s="745"/>
      <c r="B57" s="766"/>
      <c r="C57" s="351" t="s">
        <v>427</v>
      </c>
      <c r="D57" s="337" t="str">
        <f t="shared" si="10"/>
        <v xml:space="preserve"> m² </v>
      </c>
      <c r="E57" s="353">
        <v>450</v>
      </c>
      <c r="F57" s="339">
        <v>2853000</v>
      </c>
      <c r="G57" s="349">
        <v>0.93100000000000005</v>
      </c>
      <c r="H57" s="340">
        <f t="shared" si="3"/>
        <v>0.1</v>
      </c>
      <c r="I57" s="341">
        <f t="shared" si="12"/>
        <v>1283850000</v>
      </c>
      <c r="J57" s="342"/>
      <c r="K57" s="337"/>
      <c r="L57" s="343"/>
      <c r="M57" s="337"/>
      <c r="N57" s="337"/>
      <c r="O57" s="343"/>
      <c r="P57" s="343"/>
      <c r="Q57" s="343">
        <v>0.85</v>
      </c>
      <c r="R57" s="343">
        <v>0</v>
      </c>
      <c r="S57" s="345">
        <f t="shared" si="7"/>
        <v>0</v>
      </c>
    </row>
    <row r="58" spans="1:20" hidden="1">
      <c r="A58" s="745"/>
      <c r="B58" s="765" t="s">
        <v>434</v>
      </c>
      <c r="C58" s="344" t="s">
        <v>413</v>
      </c>
      <c r="D58" s="337" t="str">
        <f t="shared" si="10"/>
        <v xml:space="preserve"> m² </v>
      </c>
      <c r="E58" s="338">
        <v>63</v>
      </c>
      <c r="F58" s="339">
        <v>2853000</v>
      </c>
      <c r="G58" s="349">
        <v>0.93100000000000005</v>
      </c>
      <c r="H58" s="340">
        <f t="shared" si="3"/>
        <v>0.1</v>
      </c>
      <c r="I58" s="341">
        <f t="shared" si="12"/>
        <v>179739000</v>
      </c>
      <c r="J58" s="342"/>
      <c r="K58" s="337"/>
      <c r="L58" s="343"/>
      <c r="M58" s="337"/>
      <c r="N58" s="337"/>
      <c r="O58" s="343"/>
      <c r="P58" s="343"/>
      <c r="Q58" s="343">
        <v>0.76</v>
      </c>
      <c r="R58" s="343">
        <v>0</v>
      </c>
      <c r="S58" s="345">
        <f t="shared" si="7"/>
        <v>0</v>
      </c>
    </row>
    <row r="59" spans="1:20" ht="27.6" hidden="1">
      <c r="A59" s="745"/>
      <c r="B59" s="767"/>
      <c r="C59" s="438" t="s">
        <v>435</v>
      </c>
      <c r="D59" s="450" t="str">
        <f t="shared" si="10"/>
        <v xml:space="preserve"> m² </v>
      </c>
      <c r="E59" s="459">
        <v>525</v>
      </c>
      <c r="F59" s="460">
        <v>0</v>
      </c>
      <c r="G59" s="461"/>
      <c r="H59" s="462">
        <f t="shared" si="3"/>
        <v>0.1</v>
      </c>
      <c r="I59" s="463">
        <f t="shared" si="12"/>
        <v>0</v>
      </c>
      <c r="J59" s="464"/>
      <c r="K59" s="450"/>
      <c r="L59" s="465"/>
      <c r="M59" s="450"/>
      <c r="N59" s="450"/>
      <c r="O59" s="465"/>
      <c r="P59" s="465"/>
      <c r="Q59" s="465"/>
      <c r="R59" s="465"/>
      <c r="S59" s="477">
        <f t="shared" si="7"/>
        <v>0</v>
      </c>
    </row>
    <row r="60" spans="1:20" hidden="1">
      <c r="A60" s="745"/>
      <c r="B60" s="765" t="s">
        <v>436</v>
      </c>
      <c r="C60" s="344" t="s">
        <v>421</v>
      </c>
      <c r="D60" s="337" t="str">
        <f t="shared" si="10"/>
        <v xml:space="preserve"> m² </v>
      </c>
      <c r="E60" s="338">
        <f>(19*20+15*20)</f>
        <v>680</v>
      </c>
      <c r="F60" s="339">
        <f>2853000</f>
        <v>2853000</v>
      </c>
      <c r="G60" s="349">
        <v>0.93100000000000005</v>
      </c>
      <c r="H60" s="340">
        <f t="shared" si="3"/>
        <v>0.1</v>
      </c>
      <c r="I60" s="341">
        <f t="shared" si="12"/>
        <v>1940040000</v>
      </c>
      <c r="J60" s="342"/>
      <c r="K60" s="337"/>
      <c r="L60" s="343"/>
      <c r="M60" s="337"/>
      <c r="N60" s="337"/>
      <c r="O60" s="343"/>
      <c r="P60" s="343"/>
      <c r="Q60" s="343">
        <v>0.7</v>
      </c>
      <c r="R60" s="343">
        <v>0</v>
      </c>
      <c r="S60" s="345">
        <f t="shared" si="7"/>
        <v>0</v>
      </c>
    </row>
    <row r="61" spans="1:20" hidden="1">
      <c r="A61" s="745"/>
      <c r="B61" s="766"/>
      <c r="C61" s="344" t="s">
        <v>422</v>
      </c>
      <c r="D61" s="337" t="str">
        <f t="shared" si="10"/>
        <v xml:space="preserve"> m² </v>
      </c>
      <c r="E61" s="338">
        <f>25*30</f>
        <v>750</v>
      </c>
      <c r="F61" s="339">
        <f t="shared" ref="F61:F64" si="13">2853000</f>
        <v>2853000</v>
      </c>
      <c r="G61" s="349">
        <v>0.93100000000000005</v>
      </c>
      <c r="H61" s="340">
        <f t="shared" si="3"/>
        <v>0.1</v>
      </c>
      <c r="I61" s="341">
        <f t="shared" si="12"/>
        <v>2139750000</v>
      </c>
      <c r="J61" s="342"/>
      <c r="K61" s="337"/>
      <c r="L61" s="343"/>
      <c r="M61" s="337"/>
      <c r="N61" s="337"/>
      <c r="O61" s="343"/>
      <c r="P61" s="343"/>
      <c r="Q61" s="343">
        <v>0.7</v>
      </c>
      <c r="R61" s="343">
        <v>0</v>
      </c>
      <c r="S61" s="345">
        <f t="shared" si="7"/>
        <v>0</v>
      </c>
    </row>
    <row r="62" spans="1:20" hidden="1">
      <c r="A62" s="745"/>
      <c r="B62" s="766"/>
      <c r="C62" s="344" t="s">
        <v>423</v>
      </c>
      <c r="D62" s="337" t="str">
        <f t="shared" si="10"/>
        <v xml:space="preserve"> m² </v>
      </c>
      <c r="E62" s="338">
        <f>30*18</f>
        <v>540</v>
      </c>
      <c r="F62" s="339">
        <f t="shared" si="13"/>
        <v>2853000</v>
      </c>
      <c r="G62" s="349">
        <v>0.93100000000000005</v>
      </c>
      <c r="H62" s="340">
        <f t="shared" si="3"/>
        <v>0.1</v>
      </c>
      <c r="I62" s="341">
        <f t="shared" si="12"/>
        <v>1540620000</v>
      </c>
      <c r="J62" s="342"/>
      <c r="K62" s="337"/>
      <c r="L62" s="343"/>
      <c r="M62" s="337"/>
      <c r="N62" s="337"/>
      <c r="O62" s="343"/>
      <c r="P62" s="343"/>
      <c r="Q62" s="343">
        <v>0.7</v>
      </c>
      <c r="R62" s="343">
        <v>0</v>
      </c>
      <c r="S62" s="345">
        <f t="shared" si="7"/>
        <v>0</v>
      </c>
    </row>
    <row r="63" spans="1:20" hidden="1">
      <c r="A63" s="745"/>
      <c r="B63" s="766"/>
      <c r="C63" s="344" t="s">
        <v>424</v>
      </c>
      <c r="D63" s="337" t="str">
        <f t="shared" si="10"/>
        <v xml:space="preserve"> m² </v>
      </c>
      <c r="E63" s="338">
        <f>200</f>
        <v>200</v>
      </c>
      <c r="F63" s="339">
        <f t="shared" si="13"/>
        <v>2853000</v>
      </c>
      <c r="G63" s="349">
        <v>0.93100000000000005</v>
      </c>
      <c r="H63" s="340">
        <f t="shared" si="3"/>
        <v>0.1</v>
      </c>
      <c r="I63" s="341">
        <f t="shared" si="12"/>
        <v>570600000</v>
      </c>
      <c r="J63" s="342"/>
      <c r="K63" s="337"/>
      <c r="L63" s="343"/>
      <c r="M63" s="337"/>
      <c r="N63" s="337"/>
      <c r="O63" s="343"/>
      <c r="P63" s="343"/>
      <c r="Q63" s="343">
        <v>0.7</v>
      </c>
      <c r="R63" s="343">
        <v>0</v>
      </c>
      <c r="S63" s="345">
        <f t="shared" si="7"/>
        <v>0</v>
      </c>
    </row>
    <row r="64" spans="1:20" hidden="1">
      <c r="A64" s="745"/>
      <c r="B64" s="766"/>
      <c r="C64" s="344" t="s">
        <v>425</v>
      </c>
      <c r="D64" s="337" t="str">
        <f t="shared" si="10"/>
        <v xml:space="preserve"> m² </v>
      </c>
      <c r="E64" s="338">
        <v>120</v>
      </c>
      <c r="F64" s="339">
        <f t="shared" si="13"/>
        <v>2853000</v>
      </c>
      <c r="G64" s="349">
        <v>0.93100000000000005</v>
      </c>
      <c r="H64" s="340">
        <f t="shared" si="3"/>
        <v>0.1</v>
      </c>
      <c r="I64" s="341">
        <f t="shared" si="12"/>
        <v>342360000</v>
      </c>
      <c r="J64" s="342"/>
      <c r="K64" s="337"/>
      <c r="L64" s="343"/>
      <c r="M64" s="337"/>
      <c r="N64" s="337"/>
      <c r="O64" s="343"/>
      <c r="P64" s="343"/>
      <c r="Q64" s="343">
        <v>0.7</v>
      </c>
      <c r="R64" s="343">
        <v>0</v>
      </c>
      <c r="S64" s="345">
        <f t="shared" si="7"/>
        <v>0</v>
      </c>
    </row>
    <row r="65" spans="1:20" hidden="1">
      <c r="A65" s="746"/>
      <c r="B65" s="766"/>
      <c r="C65" s="351" t="s">
        <v>426</v>
      </c>
      <c r="D65" s="352" t="str">
        <f t="shared" si="10"/>
        <v xml:space="preserve"> m² </v>
      </c>
      <c r="E65" s="353">
        <v>380</v>
      </c>
      <c r="F65" s="354">
        <f t="shared" ref="F65" si="14">2835000</f>
        <v>2835000</v>
      </c>
      <c r="G65" s="355">
        <v>0.93100000000000005</v>
      </c>
      <c r="H65" s="458">
        <f t="shared" si="3"/>
        <v>0.1</v>
      </c>
      <c r="I65" s="356">
        <f t="shared" si="12"/>
        <v>1077300000</v>
      </c>
      <c r="J65" s="357"/>
      <c r="K65" s="352"/>
      <c r="L65" s="358"/>
      <c r="M65" s="352"/>
      <c r="N65" s="352"/>
      <c r="O65" s="358"/>
      <c r="P65" s="358"/>
      <c r="Q65" s="358">
        <v>0.7</v>
      </c>
      <c r="R65" s="343">
        <v>0</v>
      </c>
      <c r="S65" s="359">
        <f t="shared" si="7"/>
        <v>0</v>
      </c>
    </row>
    <row r="66" spans="1:20" ht="15.6" hidden="1">
      <c r="A66" s="747">
        <v>13</v>
      </c>
      <c r="B66" s="757" t="str">
        <f>B67</f>
        <v>Thị trấn Lương Bằng, huyện Kim Động, tỉnh Hưng Yên</v>
      </c>
      <c r="C66" s="758"/>
      <c r="D66" s="758"/>
      <c r="E66" s="758"/>
      <c r="F66" s="758"/>
      <c r="G66" s="758"/>
      <c r="H66" s="758"/>
      <c r="I66" s="758"/>
      <c r="J66" s="758"/>
      <c r="K66" s="758"/>
      <c r="L66" s="758"/>
      <c r="M66" s="758"/>
      <c r="N66" s="758"/>
      <c r="O66" s="758"/>
      <c r="P66" s="758"/>
      <c r="Q66" s="758"/>
      <c r="R66" s="759"/>
      <c r="S66" s="347">
        <f>S67</f>
        <v>0</v>
      </c>
    </row>
    <row r="67" spans="1:20" ht="31.2" hidden="1">
      <c r="A67" s="749"/>
      <c r="B67" s="457" t="str">
        <f>Đất!D15</f>
        <v>Thị trấn Lương Bằng, huyện Kim Động, tỉnh Hưng Yên</v>
      </c>
      <c r="C67" s="440" t="s">
        <v>437</v>
      </c>
      <c r="D67" s="440" t="str">
        <f>D65</f>
        <v xml:space="preserve"> m² </v>
      </c>
      <c r="E67" s="441">
        <f>75*9</f>
        <v>675</v>
      </c>
      <c r="F67" s="442"/>
      <c r="G67" s="443"/>
      <c r="H67" s="444">
        <f>H65</f>
        <v>0.1</v>
      </c>
      <c r="I67" s="445">
        <f t="shared" si="12"/>
        <v>0</v>
      </c>
      <c r="J67" s="446"/>
      <c r="K67" s="440"/>
      <c r="L67" s="447"/>
      <c r="M67" s="440"/>
      <c r="N67" s="440"/>
      <c r="O67" s="447"/>
      <c r="P67" s="447"/>
      <c r="Q67" s="447"/>
      <c r="R67" s="447"/>
      <c r="S67" s="466">
        <f t="shared" si="7"/>
        <v>0</v>
      </c>
    </row>
    <row r="68" spans="1:20" ht="15.6">
      <c r="A68" s="753">
        <v>14</v>
      </c>
      <c r="B68" s="770" t="str">
        <f>B69</f>
        <v>An Tảo, thành phố Hưng Yên, tỉnh Hưng Yên</v>
      </c>
      <c r="C68" s="771"/>
      <c r="D68" s="771"/>
      <c r="E68" s="771"/>
      <c r="F68" s="771"/>
      <c r="G68" s="771"/>
      <c r="H68" s="771"/>
      <c r="I68" s="771"/>
      <c r="J68" s="771"/>
      <c r="K68" s="771"/>
      <c r="L68" s="771"/>
      <c r="M68" s="771"/>
      <c r="N68" s="771"/>
      <c r="O68" s="771"/>
      <c r="P68" s="771"/>
      <c r="Q68" s="771"/>
      <c r="R68" s="772"/>
      <c r="S68" s="476">
        <f>SUM(S69:S72)</f>
        <v>169753500</v>
      </c>
    </row>
    <row r="69" spans="1:20" hidden="1">
      <c r="A69" s="754"/>
      <c r="B69" s="756" t="str">
        <f>Đất!D16</f>
        <v>An Tảo, thành phố Hưng Yên, tỉnh Hưng Yên</v>
      </c>
      <c r="C69" s="467" t="s">
        <v>440</v>
      </c>
      <c r="D69" s="468" t="str">
        <f>D67</f>
        <v xml:space="preserve"> m² </v>
      </c>
      <c r="E69" s="469">
        <f>50*45</f>
        <v>2250</v>
      </c>
      <c r="F69" s="470">
        <f>2853000</f>
        <v>2853000</v>
      </c>
      <c r="G69" s="471">
        <v>0.93100000000000005</v>
      </c>
      <c r="H69" s="472">
        <f>H67</f>
        <v>0.1</v>
      </c>
      <c r="I69" s="473">
        <f t="shared" si="12"/>
        <v>6419250000</v>
      </c>
      <c r="J69" s="474"/>
      <c r="K69" s="468"/>
      <c r="L69" s="475"/>
      <c r="M69" s="468"/>
      <c r="N69" s="468"/>
      <c r="O69" s="475"/>
      <c r="P69" s="475"/>
      <c r="Q69" s="475">
        <v>0.8</v>
      </c>
      <c r="R69" s="475">
        <v>0</v>
      </c>
      <c r="S69" s="476">
        <f t="shared" si="7"/>
        <v>0</v>
      </c>
      <c r="T69">
        <f>100-(2025-2019)*4</f>
        <v>76</v>
      </c>
    </row>
    <row r="70" spans="1:20" ht="27.6">
      <c r="A70" s="754"/>
      <c r="B70" s="756"/>
      <c r="C70" s="467" t="s">
        <v>438</v>
      </c>
      <c r="D70" s="468" t="str">
        <f t="shared" si="10"/>
        <v xml:space="preserve"> m² </v>
      </c>
      <c r="E70" s="469">
        <v>10</v>
      </c>
      <c r="F70" s="470">
        <f t="shared" ref="F70:F72" si="15">2853000</f>
        <v>2853000</v>
      </c>
      <c r="G70" s="471">
        <v>0.93100000000000005</v>
      </c>
      <c r="H70" s="472">
        <f t="shared" si="3"/>
        <v>0.1</v>
      </c>
      <c r="I70" s="473">
        <f t="shared" si="12"/>
        <v>28530000</v>
      </c>
      <c r="J70" s="474"/>
      <c r="K70" s="468"/>
      <c r="L70" s="475"/>
      <c r="M70" s="468"/>
      <c r="N70" s="468"/>
      <c r="O70" s="475"/>
      <c r="P70" s="475"/>
      <c r="Q70" s="475">
        <v>0.5</v>
      </c>
      <c r="R70" s="475">
        <v>0.7</v>
      </c>
      <c r="S70" s="476">
        <f t="shared" si="7"/>
        <v>19971000</v>
      </c>
    </row>
    <row r="71" spans="1:20" hidden="1">
      <c r="A71" s="754"/>
      <c r="B71" s="756"/>
      <c r="C71" s="467" t="s">
        <v>402</v>
      </c>
      <c r="D71" s="468" t="str">
        <f t="shared" si="10"/>
        <v xml:space="preserve"> m² </v>
      </c>
      <c r="E71" s="469">
        <v>30</v>
      </c>
      <c r="F71" s="470">
        <f t="shared" si="15"/>
        <v>2853000</v>
      </c>
      <c r="G71" s="471">
        <v>0.93100000000000005</v>
      </c>
      <c r="H71" s="472">
        <f t="shared" si="3"/>
        <v>0.1</v>
      </c>
      <c r="I71" s="473">
        <f t="shared" si="12"/>
        <v>85590000</v>
      </c>
      <c r="J71" s="474"/>
      <c r="K71" s="468"/>
      <c r="L71" s="475"/>
      <c r="M71" s="468"/>
      <c r="N71" s="468"/>
      <c r="O71" s="475"/>
      <c r="P71" s="475"/>
      <c r="Q71" s="475"/>
      <c r="R71" s="475">
        <v>0</v>
      </c>
      <c r="S71" s="476">
        <f t="shared" si="7"/>
        <v>0</v>
      </c>
    </row>
    <row r="72" spans="1:20" ht="27.6">
      <c r="A72" s="755"/>
      <c r="B72" s="756"/>
      <c r="C72" s="467" t="s">
        <v>439</v>
      </c>
      <c r="D72" s="468" t="str">
        <f t="shared" si="10"/>
        <v xml:space="preserve"> m² </v>
      </c>
      <c r="E72" s="469">
        <v>75</v>
      </c>
      <c r="F72" s="470">
        <f t="shared" si="15"/>
        <v>2853000</v>
      </c>
      <c r="G72" s="471">
        <v>0.93100000000000005</v>
      </c>
      <c r="H72" s="472">
        <f t="shared" si="3"/>
        <v>0.1</v>
      </c>
      <c r="I72" s="473">
        <f t="shared" si="12"/>
        <v>213975000</v>
      </c>
      <c r="J72" s="474"/>
      <c r="K72" s="468"/>
      <c r="L72" s="475"/>
      <c r="M72" s="468"/>
      <c r="N72" s="468"/>
      <c r="O72" s="475"/>
      <c r="P72" s="475"/>
      <c r="Q72" s="475">
        <v>0.7</v>
      </c>
      <c r="R72" s="475">
        <v>0.7</v>
      </c>
      <c r="S72" s="476">
        <f t="shared" si="7"/>
        <v>149782500</v>
      </c>
    </row>
    <row r="73" spans="1:20">
      <c r="A73" s="741" t="s">
        <v>343</v>
      </c>
      <c r="B73" s="742"/>
      <c r="C73" s="742"/>
      <c r="D73" s="742"/>
      <c r="E73" s="742"/>
      <c r="F73" s="742"/>
      <c r="G73" s="742"/>
      <c r="H73" s="742"/>
      <c r="I73" s="742"/>
      <c r="J73" s="742"/>
      <c r="K73" s="742"/>
      <c r="L73" s="742"/>
      <c r="M73" s="742"/>
      <c r="N73" s="742"/>
      <c r="O73" s="742"/>
      <c r="P73" s="742"/>
      <c r="Q73" s="742"/>
      <c r="R73" s="743"/>
      <c r="S73" s="360">
        <f>SUM(S3:S72)/2</f>
        <v>376595100</v>
      </c>
    </row>
    <row r="74" spans="1:20">
      <c r="S74" s="369"/>
    </row>
    <row r="77" spans="1:20">
      <c r="J77">
        <f>2024-2016</f>
        <v>8</v>
      </c>
    </row>
  </sheetData>
  <sheetProtection algorithmName="SHA-512" hashValue="nXwso3u6h2QAt5rFsyAvkeevrz6/poflfnzGQr2Ah0/Fedvooezj6rIJfjEcPsIZyVjN+zOZDpmm+Xek4KWffg==" saltValue="rSFrXGmiRIb9j3FOfH+Wcw==" spinCount="100000" sheet="1" objects="1" scenarios="1"/>
  <mergeCells count="58">
    <mergeCell ref="B42:B44"/>
    <mergeCell ref="B27:B29"/>
    <mergeCell ref="C27:C29"/>
    <mergeCell ref="B31:B40"/>
    <mergeCell ref="B46:B50"/>
    <mergeCell ref="R1:R2"/>
    <mergeCell ref="Q1:Q2"/>
    <mergeCell ref="B4:B9"/>
    <mergeCell ref="B11:B15"/>
    <mergeCell ref="B23:B25"/>
    <mergeCell ref="B68:R68"/>
    <mergeCell ref="A1:A2"/>
    <mergeCell ref="C1:C2"/>
    <mergeCell ref="B56:B57"/>
    <mergeCell ref="B58:B59"/>
    <mergeCell ref="D1:D2"/>
    <mergeCell ref="B18:R18"/>
    <mergeCell ref="B20:R20"/>
    <mergeCell ref="B22:R22"/>
    <mergeCell ref="B26:R26"/>
    <mergeCell ref="B30:R30"/>
    <mergeCell ref="B41:R41"/>
    <mergeCell ref="B45:R45"/>
    <mergeCell ref="B51:R51"/>
    <mergeCell ref="E1:E2"/>
    <mergeCell ref="F1:F2"/>
    <mergeCell ref="T1:T2"/>
    <mergeCell ref="B3:R3"/>
    <mergeCell ref="B10:R10"/>
    <mergeCell ref="B16:R16"/>
    <mergeCell ref="B60:B65"/>
    <mergeCell ref="B52:B55"/>
    <mergeCell ref="B1:B2"/>
    <mergeCell ref="I1:I2"/>
    <mergeCell ref="G1:G2"/>
    <mergeCell ref="H1:H2"/>
    <mergeCell ref="P1:P2"/>
    <mergeCell ref="S1:S2"/>
    <mergeCell ref="J1:J2"/>
    <mergeCell ref="K1:K2"/>
    <mergeCell ref="L1:L2"/>
    <mergeCell ref="M1:O1"/>
    <mergeCell ref="A73:R73"/>
    <mergeCell ref="A3:A9"/>
    <mergeCell ref="A10:A15"/>
    <mergeCell ref="A16:A17"/>
    <mergeCell ref="A18:A19"/>
    <mergeCell ref="A20:A21"/>
    <mergeCell ref="A22:A25"/>
    <mergeCell ref="A26:A29"/>
    <mergeCell ref="A30:A40"/>
    <mergeCell ref="A41:A44"/>
    <mergeCell ref="A45:A50"/>
    <mergeCell ref="A51:A65"/>
    <mergeCell ref="A66:A67"/>
    <mergeCell ref="A68:A72"/>
    <mergeCell ref="B69:B72"/>
    <mergeCell ref="B66:R66"/>
  </mergeCells>
  <phoneticPr fontId="38" type="noConversion"/>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5DE3B5-704B-4297-8CB0-0D8B884843D5}">
  <dimension ref="A1:O33"/>
  <sheetViews>
    <sheetView tabSelected="1" topLeftCell="A2" zoomScale="65" zoomScaleNormal="55" workbookViewId="0">
      <selection activeCell="Q8" sqref="Q8"/>
    </sheetView>
  </sheetViews>
  <sheetFormatPr defaultRowHeight="15.6"/>
  <cols>
    <col min="1" max="1" width="7.88671875" style="85" customWidth="1"/>
    <col min="2" max="2" width="10.6640625" style="85" customWidth="1"/>
    <col min="3" max="3" width="8.88671875" style="24"/>
    <col min="4" max="4" width="32.6640625" style="24" customWidth="1"/>
    <col min="5" max="5" width="17.44140625" style="25" hidden="1" customWidth="1"/>
    <col min="6" max="6" width="33.33203125" style="24" hidden="1" customWidth="1"/>
    <col min="7" max="7" width="22.21875" style="85" hidden="1" customWidth="1"/>
    <col min="8" max="8" width="14" style="85" customWidth="1"/>
    <col min="9" max="9" width="17.88671875" style="85" customWidth="1"/>
    <col min="10" max="10" width="17.44140625" style="85" customWidth="1"/>
    <col min="11" max="11" width="20.88671875" style="85" customWidth="1"/>
    <col min="12" max="13" width="8.88671875" style="85"/>
    <col min="14" max="14" width="15" style="85" bestFit="1" customWidth="1"/>
    <col min="15" max="15" width="13.44140625" style="85" bestFit="1" customWidth="1"/>
    <col min="16" max="16384" width="8.88671875" style="85"/>
  </cols>
  <sheetData>
    <row r="1" spans="1:15" ht="75" customHeight="1">
      <c r="A1" s="328" t="s">
        <v>6</v>
      </c>
      <c r="B1" s="328" t="s">
        <v>364</v>
      </c>
      <c r="C1" s="224" t="s">
        <v>365</v>
      </c>
      <c r="D1" s="224" t="s">
        <v>366</v>
      </c>
      <c r="E1" s="377" t="s">
        <v>450</v>
      </c>
      <c r="F1" s="224" t="s">
        <v>473</v>
      </c>
      <c r="G1" s="328" t="s">
        <v>368</v>
      </c>
      <c r="H1" s="328" t="s">
        <v>367</v>
      </c>
      <c r="I1" s="328" t="s">
        <v>669</v>
      </c>
      <c r="J1" s="328" t="s">
        <v>667</v>
      </c>
      <c r="K1" s="328" t="s">
        <v>668</v>
      </c>
      <c r="L1" s="102"/>
      <c r="M1" s="102"/>
    </row>
    <row r="2" spans="1:15" ht="36" customHeight="1">
      <c r="A2" s="326">
        <v>1</v>
      </c>
      <c r="B2" s="326">
        <v>67</v>
      </c>
      <c r="C2" s="334">
        <v>3</v>
      </c>
      <c r="D2" s="331" t="s">
        <v>369</v>
      </c>
      <c r="E2" s="379" t="s">
        <v>453</v>
      </c>
      <c r="F2" s="331" t="s">
        <v>472</v>
      </c>
      <c r="G2" s="324" t="s">
        <v>371</v>
      </c>
      <c r="H2" s="327">
        <v>2947.3</v>
      </c>
      <c r="I2" s="329">
        <f>1301000*0.907</f>
        <v>1180007</v>
      </c>
      <c r="J2" s="533">
        <f>O4</f>
        <v>0.14666666666666661</v>
      </c>
      <c r="K2" s="330">
        <f>H2*I2*J2</f>
        <v>510082412.56133318</v>
      </c>
      <c r="L2" s="102"/>
      <c r="O2" s="85">
        <f>2025-1993</f>
        <v>32</v>
      </c>
    </row>
    <row r="3" spans="1:15" ht="31.2">
      <c r="A3" s="326">
        <v>2</v>
      </c>
      <c r="B3" s="326">
        <v>449</v>
      </c>
      <c r="C3" s="334">
        <v>21</v>
      </c>
      <c r="D3" s="331" t="s">
        <v>372</v>
      </c>
      <c r="E3" s="379" t="s">
        <v>466</v>
      </c>
      <c r="F3" s="331" t="s">
        <v>645</v>
      </c>
      <c r="G3" s="331" t="s">
        <v>644</v>
      </c>
      <c r="H3" s="332">
        <v>363</v>
      </c>
      <c r="I3" s="329">
        <f>I2</f>
        <v>1180007</v>
      </c>
      <c r="J3" s="533">
        <f>J2</f>
        <v>0.14666666666666661</v>
      </c>
      <c r="K3" s="330">
        <f t="shared" ref="K3:K15" si="0">H3*I3*J3</f>
        <v>62823572.679999977</v>
      </c>
      <c r="L3" s="102"/>
      <c r="O3" s="85">
        <f>1/37.5</f>
        <v>2.6666666666666668E-2</v>
      </c>
    </row>
    <row r="4" spans="1:15" ht="58.8" customHeight="1">
      <c r="A4" s="326">
        <v>3</v>
      </c>
      <c r="B4" s="326">
        <v>18</v>
      </c>
      <c r="C4" s="334">
        <v>19</v>
      </c>
      <c r="D4" s="331" t="s">
        <v>449</v>
      </c>
      <c r="E4" s="379" t="s">
        <v>452</v>
      </c>
      <c r="F4" s="331" t="s">
        <v>451</v>
      </c>
      <c r="G4" s="324" t="s">
        <v>373</v>
      </c>
      <c r="H4" s="327">
        <v>447</v>
      </c>
      <c r="I4" s="329">
        <f t="shared" ref="I4:I16" si="1">I3</f>
        <v>1180007</v>
      </c>
      <c r="J4" s="533">
        <f t="shared" ref="J4:J16" si="2">J3</f>
        <v>0.14666666666666661</v>
      </c>
      <c r="K4" s="330">
        <f t="shared" si="0"/>
        <v>77361258.919999972</v>
      </c>
      <c r="L4" s="102"/>
      <c r="O4" s="85">
        <f>1-O3*O2</f>
        <v>0.14666666666666661</v>
      </c>
    </row>
    <row r="5" spans="1:15" ht="31.2">
      <c r="A5" s="326">
        <v>4</v>
      </c>
      <c r="B5" s="326">
        <v>190</v>
      </c>
      <c r="C5" s="334">
        <v>1</v>
      </c>
      <c r="D5" s="331" t="s">
        <v>374</v>
      </c>
      <c r="E5" s="379" t="s">
        <v>465</v>
      </c>
      <c r="F5" s="331" t="s">
        <v>464</v>
      </c>
      <c r="G5" s="324" t="s">
        <v>375</v>
      </c>
      <c r="H5" s="327">
        <v>250</v>
      </c>
      <c r="I5" s="329">
        <f t="shared" si="1"/>
        <v>1180007</v>
      </c>
      <c r="J5" s="533">
        <f t="shared" si="2"/>
        <v>0.14666666666666661</v>
      </c>
      <c r="K5" s="330">
        <f t="shared" si="0"/>
        <v>43266923.333333313</v>
      </c>
      <c r="L5" s="102"/>
    </row>
    <row r="6" spans="1:15" ht="31.2">
      <c r="A6" s="326">
        <v>5</v>
      </c>
      <c r="B6" s="326">
        <v>191</v>
      </c>
      <c r="C6" s="334">
        <v>1</v>
      </c>
      <c r="D6" s="331" t="str">
        <f>D5</f>
        <v>xã Tiên Tiến, huyện Phù Cừ, tỉnh Hưng Yên</v>
      </c>
      <c r="E6" s="379" t="s">
        <v>465</v>
      </c>
      <c r="F6" s="331" t="s">
        <v>464</v>
      </c>
      <c r="G6" s="324" t="s">
        <v>375</v>
      </c>
      <c r="H6" s="327">
        <v>5325</v>
      </c>
      <c r="I6" s="329">
        <f t="shared" si="1"/>
        <v>1180007</v>
      </c>
      <c r="J6" s="533">
        <f t="shared" si="2"/>
        <v>0.14666666666666661</v>
      </c>
      <c r="K6" s="330">
        <f t="shared" si="0"/>
        <v>921585466.99999964</v>
      </c>
      <c r="L6" s="102"/>
    </row>
    <row r="7" spans="1:15" ht="46.8">
      <c r="A7" s="326">
        <v>6</v>
      </c>
      <c r="B7" s="326">
        <v>447</v>
      </c>
      <c r="C7" s="334">
        <v>12</v>
      </c>
      <c r="D7" s="331" t="s">
        <v>376</v>
      </c>
      <c r="E7" s="379" t="s">
        <v>460</v>
      </c>
      <c r="F7" s="331" t="s">
        <v>459</v>
      </c>
      <c r="G7" s="324" t="s">
        <v>458</v>
      </c>
      <c r="H7" s="327">
        <v>1279</v>
      </c>
      <c r="I7" s="329">
        <f t="shared" si="1"/>
        <v>1180007</v>
      </c>
      <c r="J7" s="533">
        <f t="shared" si="2"/>
        <v>0.14666666666666661</v>
      </c>
      <c r="K7" s="330">
        <f t="shared" si="0"/>
        <v>221353579.77333325</v>
      </c>
      <c r="L7" s="102"/>
    </row>
    <row r="8" spans="1:15" ht="35.4" customHeight="1">
      <c r="A8" s="326">
        <v>7</v>
      </c>
      <c r="B8" s="326">
        <v>30</v>
      </c>
      <c r="C8" s="334">
        <v>9</v>
      </c>
      <c r="D8" s="331" t="s">
        <v>377</v>
      </c>
      <c r="E8" s="379" t="s">
        <v>468</v>
      </c>
      <c r="F8" s="331" t="s">
        <v>447</v>
      </c>
      <c r="G8" s="324" t="s">
        <v>378</v>
      </c>
      <c r="H8" s="327">
        <v>1190</v>
      </c>
      <c r="I8" s="329">
        <f t="shared" si="1"/>
        <v>1180007</v>
      </c>
      <c r="J8" s="533">
        <f t="shared" si="2"/>
        <v>0.14666666666666661</v>
      </c>
      <c r="K8" s="330">
        <f t="shared" si="0"/>
        <v>205950555.0666666</v>
      </c>
      <c r="L8" s="102"/>
    </row>
    <row r="9" spans="1:15" ht="40.799999999999997" customHeight="1">
      <c r="A9" s="326">
        <v>8</v>
      </c>
      <c r="B9" s="326">
        <v>189</v>
      </c>
      <c r="C9" s="334">
        <v>6</v>
      </c>
      <c r="D9" s="331" t="str">
        <f>D8</f>
        <v>Phường Minh Khai, thị xã Hưng Yên, tỉnh Hưng Yên</v>
      </c>
      <c r="E9" s="379" t="s">
        <v>467</v>
      </c>
      <c r="F9" s="331" t="s">
        <v>446</v>
      </c>
      <c r="G9" s="324" t="s">
        <v>445</v>
      </c>
      <c r="H9" s="327">
        <v>1027</v>
      </c>
      <c r="I9" s="329">
        <f t="shared" si="1"/>
        <v>1180007</v>
      </c>
      <c r="J9" s="533">
        <f t="shared" si="2"/>
        <v>0.14666666666666661</v>
      </c>
      <c r="K9" s="330">
        <f t="shared" si="0"/>
        <v>177740521.05333325</v>
      </c>
      <c r="L9" s="102"/>
    </row>
    <row r="10" spans="1:15" ht="31.2">
      <c r="A10" s="326">
        <v>9</v>
      </c>
      <c r="B10" s="326">
        <v>30</v>
      </c>
      <c r="C10" s="334">
        <v>30</v>
      </c>
      <c r="D10" s="331" t="s">
        <v>379</v>
      </c>
      <c r="E10" s="379" t="s">
        <v>457</v>
      </c>
      <c r="F10" s="331" t="s">
        <v>456</v>
      </c>
      <c r="G10" s="324" t="s">
        <v>380</v>
      </c>
      <c r="H10" s="327">
        <v>891</v>
      </c>
      <c r="I10" s="329">
        <f t="shared" si="1"/>
        <v>1180007</v>
      </c>
      <c r="J10" s="533">
        <f t="shared" si="2"/>
        <v>0.14666666666666661</v>
      </c>
      <c r="K10" s="330">
        <f t="shared" si="0"/>
        <v>154203314.75999993</v>
      </c>
      <c r="L10" s="102"/>
    </row>
    <row r="11" spans="1:15" ht="31.2">
      <c r="A11" s="326">
        <v>10</v>
      </c>
      <c r="B11" s="326">
        <v>62</v>
      </c>
      <c r="C11" s="334">
        <v>4</v>
      </c>
      <c r="D11" s="331" t="s">
        <v>381</v>
      </c>
      <c r="E11" s="379" t="s">
        <v>469</v>
      </c>
      <c r="F11" s="331" t="s">
        <v>444</v>
      </c>
      <c r="G11" s="324" t="s">
        <v>382</v>
      </c>
      <c r="H11" s="327">
        <v>163.4</v>
      </c>
      <c r="I11" s="329">
        <f t="shared" si="1"/>
        <v>1180007</v>
      </c>
      <c r="J11" s="533">
        <f t="shared" si="2"/>
        <v>0.14666666666666661</v>
      </c>
      <c r="K11" s="330">
        <f t="shared" si="0"/>
        <v>28279261.090666659</v>
      </c>
      <c r="L11" s="102"/>
    </row>
    <row r="12" spans="1:15" ht="46.8">
      <c r="A12" s="326">
        <v>11</v>
      </c>
      <c r="B12" s="326">
        <v>27</v>
      </c>
      <c r="C12" s="334">
        <v>2</v>
      </c>
      <c r="D12" s="331" t="s">
        <v>383</v>
      </c>
      <c r="E12" s="379" t="s">
        <v>455</v>
      </c>
      <c r="F12" s="331" t="s">
        <v>454</v>
      </c>
      <c r="G12" s="324" t="s">
        <v>384</v>
      </c>
      <c r="H12" s="327">
        <v>2215</v>
      </c>
      <c r="I12" s="329">
        <f t="shared" si="1"/>
        <v>1180007</v>
      </c>
      <c r="J12" s="533">
        <f t="shared" si="2"/>
        <v>0.14666666666666661</v>
      </c>
      <c r="K12" s="330">
        <f t="shared" si="0"/>
        <v>383344940.73333317</v>
      </c>
      <c r="L12" s="102"/>
    </row>
    <row r="13" spans="1:15" ht="46.8">
      <c r="A13" s="372">
        <v>12</v>
      </c>
      <c r="B13" s="372" t="s">
        <v>385</v>
      </c>
      <c r="C13" s="373">
        <v>8</v>
      </c>
      <c r="D13" s="374" t="s">
        <v>386</v>
      </c>
      <c r="E13" s="380" t="s">
        <v>470</v>
      </c>
      <c r="F13" s="374" t="s">
        <v>442</v>
      </c>
      <c r="G13" s="375" t="s">
        <v>613</v>
      </c>
      <c r="H13" s="376">
        <f>6859</f>
        <v>6859</v>
      </c>
      <c r="I13" s="329">
        <f t="shared" si="1"/>
        <v>1180007</v>
      </c>
      <c r="J13" s="533">
        <f t="shared" si="2"/>
        <v>0.14666666666666661</v>
      </c>
      <c r="K13" s="330">
        <f t="shared" si="0"/>
        <v>1187071308.5733328</v>
      </c>
      <c r="L13" s="102"/>
    </row>
    <row r="14" spans="1:15" ht="31.2">
      <c r="A14" s="326">
        <v>13</v>
      </c>
      <c r="B14" s="326" t="s">
        <v>385</v>
      </c>
      <c r="C14" s="334">
        <v>8</v>
      </c>
      <c r="D14" s="331" t="s">
        <v>386</v>
      </c>
      <c r="E14" s="378"/>
      <c r="F14" s="331"/>
      <c r="G14" s="324" t="s">
        <v>387</v>
      </c>
      <c r="H14" s="327">
        <v>0</v>
      </c>
      <c r="I14" s="329">
        <f t="shared" si="1"/>
        <v>1180007</v>
      </c>
      <c r="J14" s="533">
        <f t="shared" si="2"/>
        <v>0.14666666666666661</v>
      </c>
      <c r="K14" s="330">
        <f t="shared" si="0"/>
        <v>0</v>
      </c>
      <c r="L14" s="102"/>
    </row>
    <row r="15" spans="1:15" ht="31.2">
      <c r="A15" s="326">
        <v>13</v>
      </c>
      <c r="B15" s="326">
        <v>262</v>
      </c>
      <c r="C15" s="334">
        <v>15</v>
      </c>
      <c r="D15" s="331" t="s">
        <v>388</v>
      </c>
      <c r="E15" s="379" t="s">
        <v>463</v>
      </c>
      <c r="F15" s="331" t="s">
        <v>461</v>
      </c>
      <c r="G15" s="324" t="s">
        <v>462</v>
      </c>
      <c r="H15" s="327">
        <v>1575.5</v>
      </c>
      <c r="I15" s="329">
        <f t="shared" si="1"/>
        <v>1180007</v>
      </c>
      <c r="J15" s="533">
        <f t="shared" si="2"/>
        <v>0.14666666666666661</v>
      </c>
      <c r="K15" s="330">
        <f t="shared" si="0"/>
        <v>272668150.84666657</v>
      </c>
      <c r="L15" s="102"/>
    </row>
    <row r="16" spans="1:15" ht="46.8">
      <c r="A16" s="326">
        <v>14</v>
      </c>
      <c r="B16" s="326">
        <v>7</v>
      </c>
      <c r="C16" s="334">
        <v>49</v>
      </c>
      <c r="D16" s="331" t="s">
        <v>389</v>
      </c>
      <c r="E16" s="379" t="s">
        <v>471</v>
      </c>
      <c r="F16" s="331" t="s">
        <v>448</v>
      </c>
      <c r="G16" s="324" t="s">
        <v>390</v>
      </c>
      <c r="H16" s="327">
        <v>3888</v>
      </c>
      <c r="I16" s="329">
        <f t="shared" si="1"/>
        <v>1180007</v>
      </c>
      <c r="J16" s="533">
        <f t="shared" si="2"/>
        <v>0.14666666666666661</v>
      </c>
      <c r="K16" s="330">
        <f>H16*I16*J16</f>
        <v>672887191.67999971</v>
      </c>
      <c r="L16" s="102"/>
    </row>
    <row r="17" spans="1:14" ht="28.8" customHeight="1">
      <c r="A17" s="790" t="s">
        <v>151</v>
      </c>
      <c r="B17" s="790"/>
      <c r="C17" s="790"/>
      <c r="D17" s="790"/>
      <c r="E17" s="790"/>
      <c r="F17" s="790"/>
      <c r="G17" s="790"/>
      <c r="H17" s="790"/>
      <c r="I17" s="790"/>
      <c r="J17" s="790"/>
      <c r="K17" s="531">
        <f>SUM(K2:K16)</f>
        <v>4918618458.0719976</v>
      </c>
      <c r="L17" s="102"/>
      <c r="N17" s="534"/>
    </row>
    <row r="18" spans="1:14">
      <c r="A18" s="102"/>
      <c r="B18" s="102"/>
      <c r="C18" s="39"/>
      <c r="D18" s="39"/>
      <c r="E18" s="82"/>
      <c r="F18" s="39"/>
      <c r="G18" s="102"/>
      <c r="H18" s="102"/>
      <c r="I18" s="102"/>
      <c r="J18" s="102"/>
      <c r="K18" s="102"/>
      <c r="L18" s="102"/>
    </row>
    <row r="19" spans="1:14">
      <c r="A19" s="102"/>
      <c r="B19" s="102"/>
      <c r="C19" s="39"/>
      <c r="D19" s="39"/>
      <c r="E19" s="82"/>
      <c r="F19" s="39"/>
      <c r="G19" s="102"/>
      <c r="H19" s="102"/>
      <c r="I19" s="102"/>
      <c r="J19" s="102"/>
      <c r="K19" s="102"/>
      <c r="L19" s="102"/>
    </row>
    <row r="20" spans="1:14">
      <c r="A20" s="102"/>
      <c r="B20" s="102"/>
      <c r="C20" s="39"/>
      <c r="D20" s="39"/>
      <c r="E20" s="82"/>
      <c r="F20" s="39"/>
      <c r="G20" s="102"/>
      <c r="H20" s="102"/>
      <c r="I20" s="102"/>
      <c r="J20" s="102"/>
      <c r="K20" s="102"/>
      <c r="L20" s="102"/>
    </row>
    <row r="21" spans="1:14">
      <c r="A21" s="102"/>
      <c r="B21" s="102"/>
      <c r="C21" s="39"/>
      <c r="D21" s="39"/>
      <c r="E21" s="82"/>
      <c r="F21" s="39"/>
      <c r="G21" s="102"/>
      <c r="H21" s="102"/>
      <c r="I21" s="102"/>
      <c r="J21" s="102"/>
      <c r="K21" s="102"/>
      <c r="L21" s="102"/>
    </row>
    <row r="22" spans="1:14">
      <c r="A22" s="102"/>
      <c r="B22" s="102"/>
      <c r="C22" s="39"/>
      <c r="D22" s="39"/>
      <c r="E22" s="82"/>
      <c r="F22" s="39"/>
      <c r="G22" s="102"/>
      <c r="H22" s="102"/>
      <c r="I22" s="102"/>
      <c r="J22" s="102"/>
      <c r="K22" s="102"/>
      <c r="L22" s="102"/>
    </row>
    <row r="23" spans="1:14">
      <c r="A23" s="102"/>
      <c r="B23" s="102"/>
      <c r="C23" s="39"/>
      <c r="D23" s="39"/>
      <c r="E23" s="82"/>
      <c r="F23" s="39"/>
      <c r="G23" s="102"/>
      <c r="H23" s="102"/>
      <c r="I23" s="102"/>
      <c r="J23" s="102"/>
      <c r="K23" s="102"/>
      <c r="L23" s="102"/>
    </row>
    <row r="24" spans="1:14">
      <c r="A24" s="102"/>
      <c r="B24" s="102"/>
      <c r="C24" s="39"/>
      <c r="D24" s="39"/>
      <c r="E24" s="82"/>
      <c r="F24" s="39"/>
      <c r="G24" s="102"/>
      <c r="H24" s="102"/>
      <c r="I24" s="102"/>
      <c r="J24" s="102"/>
      <c r="K24" s="102"/>
      <c r="L24" s="102"/>
    </row>
    <row r="25" spans="1:14">
      <c r="A25" s="102"/>
      <c r="B25" s="102"/>
      <c r="C25" s="39"/>
      <c r="D25" s="39"/>
      <c r="E25" s="82"/>
      <c r="F25" s="39"/>
      <c r="G25" s="102"/>
      <c r="H25" s="102"/>
      <c r="I25" s="102"/>
      <c r="J25" s="102"/>
      <c r="K25" s="102"/>
      <c r="L25" s="102"/>
    </row>
    <row r="26" spans="1:14">
      <c r="A26" s="102"/>
      <c r="B26" s="102"/>
      <c r="C26" s="39"/>
      <c r="D26" s="39"/>
      <c r="E26" s="82"/>
      <c r="F26" s="39"/>
      <c r="G26" s="102"/>
      <c r="H26" s="102"/>
      <c r="I26" s="102"/>
      <c r="J26" s="102"/>
      <c r="K26" s="102"/>
      <c r="L26" s="102"/>
    </row>
    <row r="27" spans="1:14">
      <c r="A27" s="102"/>
      <c r="B27" s="102"/>
      <c r="C27" s="39"/>
      <c r="D27" s="39"/>
      <c r="E27" s="82"/>
      <c r="F27" s="39"/>
      <c r="G27" s="102"/>
      <c r="H27" s="102"/>
      <c r="I27" s="102"/>
      <c r="J27" s="102"/>
      <c r="K27" s="102"/>
      <c r="L27" s="102"/>
    </row>
    <row r="28" spans="1:14">
      <c r="A28" s="102"/>
      <c r="B28" s="102"/>
      <c r="C28" s="39"/>
      <c r="D28" s="39"/>
      <c r="E28" s="82"/>
      <c r="F28" s="39"/>
      <c r="G28" s="102"/>
      <c r="H28" s="102"/>
      <c r="I28" s="102"/>
      <c r="J28" s="102"/>
      <c r="K28" s="102"/>
      <c r="L28" s="102"/>
    </row>
    <row r="29" spans="1:14">
      <c r="A29" s="102"/>
      <c r="B29" s="102"/>
      <c r="C29" s="39"/>
      <c r="D29" s="39"/>
      <c r="E29" s="82"/>
      <c r="F29" s="39"/>
      <c r="G29" s="102"/>
      <c r="H29" s="102"/>
      <c r="I29" s="102"/>
      <c r="J29" s="102"/>
      <c r="K29" s="102"/>
      <c r="L29" s="102"/>
    </row>
    <row r="30" spans="1:14">
      <c r="A30" s="102"/>
      <c r="B30" s="102"/>
      <c r="C30" s="39"/>
      <c r="D30" s="39"/>
      <c r="E30" s="82"/>
      <c r="F30" s="39"/>
      <c r="G30" s="102"/>
      <c r="H30" s="102"/>
      <c r="I30" s="102"/>
      <c r="J30" s="102"/>
      <c r="K30" s="102"/>
      <c r="L30" s="102"/>
    </row>
    <row r="31" spans="1:14">
      <c r="A31" s="102"/>
      <c r="B31" s="102"/>
      <c r="C31" s="39"/>
      <c r="D31" s="39"/>
      <c r="E31" s="82"/>
      <c r="F31" s="39"/>
      <c r="G31" s="102"/>
      <c r="H31" s="102"/>
      <c r="I31" s="102"/>
      <c r="J31" s="102"/>
      <c r="K31" s="102"/>
      <c r="L31" s="102"/>
    </row>
    <row r="32" spans="1:14">
      <c r="A32" s="102"/>
      <c r="B32" s="102"/>
      <c r="C32" s="39"/>
      <c r="D32" s="39"/>
      <c r="E32" s="82"/>
      <c r="F32" s="39"/>
      <c r="G32" s="102"/>
      <c r="H32" s="102"/>
      <c r="I32" s="102"/>
      <c r="J32" s="102"/>
      <c r="K32" s="102"/>
      <c r="L32" s="102"/>
    </row>
    <row r="33" spans="1:12">
      <c r="A33" s="102"/>
      <c r="B33" s="102"/>
      <c r="C33" s="39"/>
      <c r="D33" s="39"/>
      <c r="E33" s="82"/>
      <c r="F33" s="39"/>
      <c r="G33" s="102"/>
      <c r="H33" s="102"/>
      <c r="I33" s="102"/>
      <c r="J33" s="102"/>
      <c r="K33" s="102"/>
      <c r="L33" s="102"/>
    </row>
  </sheetData>
  <mergeCells count="1">
    <mergeCell ref="A17:J17"/>
  </mergeCells>
  <hyperlinks>
    <hyperlink ref="E2" r:id="rId1" xr:uid="{8B6D2BFE-B6E1-4211-858A-93C634036681}"/>
    <hyperlink ref="E16" r:id="rId2" xr:uid="{836146C0-DC98-4CF1-8471-8A343297CF13}"/>
    <hyperlink ref="E13" r:id="rId3" xr:uid="{FDA071F7-6148-4E37-A20F-014BFB4F70E9}"/>
    <hyperlink ref="E11" r:id="rId4" xr:uid="{BB2739F2-AAF7-40E8-B4AB-EA5C66776D9E}"/>
    <hyperlink ref="E8" r:id="rId5" xr:uid="{D891A50C-BDF1-4F96-8B84-062FCECB24A1}"/>
    <hyperlink ref="E9" r:id="rId6" xr:uid="{AF488B0B-CE2D-4ADC-8D82-9A1CD3C5CE61}"/>
    <hyperlink ref="E3" r:id="rId7" xr:uid="{80439C50-9813-49DA-8600-7ACE12F76CC1}"/>
    <hyperlink ref="E6" r:id="rId8" xr:uid="{E4536B95-00CC-4AF9-80B7-34038AE08D3A}"/>
    <hyperlink ref="E5" r:id="rId9" xr:uid="{0AB3ACC4-CD8E-49E0-B787-82BB83E52FF8}"/>
    <hyperlink ref="E15" r:id="rId10" xr:uid="{CC7DE915-EF4A-4DF0-AC76-4907D896EE92}"/>
    <hyperlink ref="E7" r:id="rId11" xr:uid="{23D5B863-BB09-4970-BDE4-0C6C7E8DF23C}"/>
    <hyperlink ref="E10" r:id="rId12" xr:uid="{7CC5DE5C-1546-4B58-A92D-9DAC1887A3D2}"/>
    <hyperlink ref="E12" r:id="rId13" xr:uid="{CE211448-F30B-4522-AD0C-086A892EA96C}"/>
    <hyperlink ref="E4" r:id="rId14" xr:uid="{82D36684-D3F4-4144-A7EC-FAC31EF24F8F}"/>
  </hyperlinks>
  <pageMargins left="0.7" right="0.7" top="0.75" bottom="0.75" header="0.3" footer="0.3"/>
  <drawing r:id="rId1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DB6B4-3099-40E5-8F78-238B1475A68D}">
  <dimension ref="A1:Q33"/>
  <sheetViews>
    <sheetView zoomScaleNormal="100" workbookViewId="0">
      <selection sqref="A1:XFD1048576"/>
    </sheetView>
  </sheetViews>
  <sheetFormatPr defaultRowHeight="15.6"/>
  <cols>
    <col min="1" max="1" width="7.88671875" style="85" customWidth="1"/>
    <col min="2" max="2" width="10.6640625" style="85" customWidth="1"/>
    <col min="3" max="3" width="8.88671875" style="24"/>
    <col min="4" max="4" width="32.6640625" style="24" customWidth="1"/>
    <col min="5" max="5" width="17.44140625" style="25" hidden="1" customWidth="1"/>
    <col min="6" max="6" width="33.33203125" style="24" customWidth="1"/>
    <col min="7" max="7" width="22.21875" style="85" customWidth="1"/>
    <col min="8" max="8" width="14" style="85" customWidth="1"/>
    <col min="9" max="9" width="17.88671875" style="85" customWidth="1"/>
    <col min="10" max="10" width="13.44140625" style="323" customWidth="1"/>
    <col min="11" max="11" width="12.21875" style="323" customWidth="1"/>
    <col min="12" max="12" width="13.77734375" style="323" customWidth="1"/>
    <col min="13" max="13" width="13.109375" style="85" customWidth="1"/>
    <col min="14" max="14" width="17.44140625" style="85" customWidth="1"/>
    <col min="15" max="15" width="20.88671875" style="85" customWidth="1"/>
    <col min="16" max="16384" width="8.88671875" style="85"/>
  </cols>
  <sheetData>
    <row r="1" spans="1:17" ht="75" customHeight="1">
      <c r="A1" s="328" t="s">
        <v>6</v>
      </c>
      <c r="B1" s="328" t="s">
        <v>364</v>
      </c>
      <c r="C1" s="224" t="s">
        <v>365</v>
      </c>
      <c r="D1" s="224" t="s">
        <v>366</v>
      </c>
      <c r="E1" s="377" t="s">
        <v>450</v>
      </c>
      <c r="F1" s="224" t="s">
        <v>473</v>
      </c>
      <c r="G1" s="328" t="s">
        <v>368</v>
      </c>
      <c r="H1" s="328" t="s">
        <v>367</v>
      </c>
      <c r="I1" s="328" t="s">
        <v>474</v>
      </c>
      <c r="J1" s="335" t="s">
        <v>283</v>
      </c>
      <c r="K1" s="335" t="s">
        <v>370</v>
      </c>
      <c r="L1" s="335" t="s">
        <v>665</v>
      </c>
      <c r="M1" s="328" t="s">
        <v>666</v>
      </c>
      <c r="N1" s="328" t="s">
        <v>667</v>
      </c>
      <c r="O1" s="328" t="s">
        <v>668</v>
      </c>
      <c r="P1" s="102"/>
      <c r="Q1" s="102"/>
    </row>
    <row r="2" spans="1:17" ht="46.8">
      <c r="A2" s="326">
        <v>1</v>
      </c>
      <c r="B2" s="326">
        <v>67</v>
      </c>
      <c r="C2" s="334">
        <v>3</v>
      </c>
      <c r="D2" s="331" t="s">
        <v>369</v>
      </c>
      <c r="E2" s="379" t="s">
        <v>453</v>
      </c>
      <c r="F2" s="331" t="s">
        <v>472</v>
      </c>
      <c r="G2" s="324" t="s">
        <v>371</v>
      </c>
      <c r="H2" s="327">
        <v>2947.3</v>
      </c>
      <c r="I2" s="329">
        <v>2500000</v>
      </c>
      <c r="J2" s="325">
        <v>45783</v>
      </c>
      <c r="K2" s="325">
        <v>47041</v>
      </c>
      <c r="L2" s="530">
        <f>(K2-J2)/365</f>
        <v>3.4465753424657533</v>
      </c>
      <c r="M2" s="324">
        <v>70</v>
      </c>
      <c r="N2" s="329">
        <f>I2*L2/M2</f>
        <v>123091.97651663404</v>
      </c>
      <c r="O2" s="330">
        <f>N2*H2</f>
        <v>362788982.38747549</v>
      </c>
      <c r="P2" s="102"/>
    </row>
    <row r="3" spans="1:17" ht="31.2">
      <c r="A3" s="326">
        <v>2</v>
      </c>
      <c r="B3" s="326">
        <v>449</v>
      </c>
      <c r="C3" s="334">
        <v>21</v>
      </c>
      <c r="D3" s="331" t="s">
        <v>372</v>
      </c>
      <c r="E3" s="379" t="s">
        <v>466</v>
      </c>
      <c r="F3" s="331" t="s">
        <v>645</v>
      </c>
      <c r="G3" s="331" t="s">
        <v>644</v>
      </c>
      <c r="H3" s="332">
        <v>363</v>
      </c>
      <c r="I3" s="333">
        <v>1200000</v>
      </c>
      <c r="J3" s="325">
        <f>J2</f>
        <v>45783</v>
      </c>
      <c r="K3" s="325">
        <f>K2</f>
        <v>47041</v>
      </c>
      <c r="L3" s="530">
        <f t="shared" ref="L3:L16" si="0">(K3-J3)/365</f>
        <v>3.4465753424657533</v>
      </c>
      <c r="M3" s="324">
        <f>M2</f>
        <v>70</v>
      </c>
      <c r="N3" s="329">
        <f t="shared" ref="N3:N16" si="1">I3*L3/M3</f>
        <v>59084.148727984342</v>
      </c>
      <c r="O3" s="330">
        <f t="shared" ref="O3:O15" si="2">N3*H3</f>
        <v>21447545.988258317</v>
      </c>
      <c r="P3" s="102"/>
    </row>
    <row r="4" spans="1:17" ht="58.8" customHeight="1">
      <c r="A4" s="326">
        <v>3</v>
      </c>
      <c r="B4" s="326">
        <v>18</v>
      </c>
      <c r="C4" s="334">
        <v>19</v>
      </c>
      <c r="D4" s="331" t="s">
        <v>449</v>
      </c>
      <c r="E4" s="379" t="s">
        <v>452</v>
      </c>
      <c r="F4" s="331" t="s">
        <v>451</v>
      </c>
      <c r="G4" s="324" t="s">
        <v>373</v>
      </c>
      <c r="H4" s="327">
        <v>447</v>
      </c>
      <c r="I4" s="329">
        <v>1800000</v>
      </c>
      <c r="J4" s="325">
        <f t="shared" ref="J4:J16" si="3">J3</f>
        <v>45783</v>
      </c>
      <c r="K4" s="325">
        <f t="shared" ref="K4:K13" si="4">K3</f>
        <v>47041</v>
      </c>
      <c r="L4" s="530">
        <f t="shared" si="0"/>
        <v>3.4465753424657533</v>
      </c>
      <c r="M4" s="324">
        <f t="shared" ref="M4:M16" si="5">M3</f>
        <v>70</v>
      </c>
      <c r="N4" s="329">
        <f t="shared" si="1"/>
        <v>88626.223091976513</v>
      </c>
      <c r="O4" s="330">
        <f t="shared" si="2"/>
        <v>39615921.722113505</v>
      </c>
      <c r="P4" s="102"/>
    </row>
    <row r="5" spans="1:17" ht="31.2">
      <c r="A5" s="326">
        <v>4</v>
      </c>
      <c r="B5" s="326">
        <v>190</v>
      </c>
      <c r="C5" s="334">
        <v>1</v>
      </c>
      <c r="D5" s="331" t="s">
        <v>374</v>
      </c>
      <c r="E5" s="379" t="s">
        <v>465</v>
      </c>
      <c r="F5" s="331" t="s">
        <v>464</v>
      </c>
      <c r="G5" s="324" t="s">
        <v>375</v>
      </c>
      <c r="H5" s="327">
        <v>250</v>
      </c>
      <c r="I5" s="329">
        <v>1200000</v>
      </c>
      <c r="J5" s="325">
        <f t="shared" si="3"/>
        <v>45783</v>
      </c>
      <c r="K5" s="325">
        <f t="shared" si="4"/>
        <v>47041</v>
      </c>
      <c r="L5" s="530">
        <f t="shared" si="0"/>
        <v>3.4465753424657533</v>
      </c>
      <c r="M5" s="324">
        <f t="shared" si="5"/>
        <v>70</v>
      </c>
      <c r="N5" s="329">
        <f t="shared" si="1"/>
        <v>59084.148727984342</v>
      </c>
      <c r="O5" s="330">
        <f t="shared" si="2"/>
        <v>14771037.181996085</v>
      </c>
      <c r="P5" s="102"/>
    </row>
    <row r="6" spans="1:17" ht="31.2">
      <c r="A6" s="326">
        <v>5</v>
      </c>
      <c r="B6" s="326">
        <v>191</v>
      </c>
      <c r="C6" s="334">
        <v>1</v>
      </c>
      <c r="D6" s="331" t="str">
        <f>D5</f>
        <v>xã Tiên Tiến, huyện Phù Cừ, tỉnh Hưng Yên</v>
      </c>
      <c r="E6" s="379" t="s">
        <v>465</v>
      </c>
      <c r="F6" s="331" t="s">
        <v>464</v>
      </c>
      <c r="G6" s="324" t="s">
        <v>375</v>
      </c>
      <c r="H6" s="327">
        <v>5325</v>
      </c>
      <c r="I6" s="329">
        <v>1200000</v>
      </c>
      <c r="J6" s="325">
        <f t="shared" si="3"/>
        <v>45783</v>
      </c>
      <c r="K6" s="325">
        <f t="shared" si="4"/>
        <v>47041</v>
      </c>
      <c r="L6" s="530">
        <f t="shared" si="0"/>
        <v>3.4465753424657533</v>
      </c>
      <c r="M6" s="324">
        <f t="shared" si="5"/>
        <v>70</v>
      </c>
      <c r="N6" s="329">
        <f t="shared" si="1"/>
        <v>59084.148727984342</v>
      </c>
      <c r="O6" s="330">
        <f t="shared" si="2"/>
        <v>314623091.9765166</v>
      </c>
      <c r="P6" s="102"/>
    </row>
    <row r="7" spans="1:17" ht="46.8">
      <c r="A7" s="326">
        <v>6</v>
      </c>
      <c r="B7" s="326">
        <v>447</v>
      </c>
      <c r="C7" s="334">
        <v>12</v>
      </c>
      <c r="D7" s="331" t="s">
        <v>376</v>
      </c>
      <c r="E7" s="379" t="s">
        <v>460</v>
      </c>
      <c r="F7" s="331" t="s">
        <v>459</v>
      </c>
      <c r="G7" s="324" t="s">
        <v>458</v>
      </c>
      <c r="H7" s="327">
        <v>1279</v>
      </c>
      <c r="I7" s="329">
        <v>2300000</v>
      </c>
      <c r="J7" s="325">
        <f t="shared" si="3"/>
        <v>45783</v>
      </c>
      <c r="K7" s="325">
        <f t="shared" si="4"/>
        <v>47041</v>
      </c>
      <c r="L7" s="530">
        <f t="shared" si="0"/>
        <v>3.4465753424657533</v>
      </c>
      <c r="M7" s="324">
        <f t="shared" si="5"/>
        <v>70</v>
      </c>
      <c r="N7" s="329">
        <f t="shared" si="1"/>
        <v>113244.61839530332</v>
      </c>
      <c r="O7" s="330">
        <f t="shared" si="2"/>
        <v>144839866.92759293</v>
      </c>
      <c r="P7" s="102"/>
    </row>
    <row r="8" spans="1:17" ht="35.4" customHeight="1">
      <c r="A8" s="326">
        <v>7</v>
      </c>
      <c r="B8" s="326">
        <v>30</v>
      </c>
      <c r="C8" s="334">
        <v>9</v>
      </c>
      <c r="D8" s="331" t="s">
        <v>377</v>
      </c>
      <c r="E8" s="379" t="s">
        <v>468</v>
      </c>
      <c r="F8" s="331" t="s">
        <v>447</v>
      </c>
      <c r="G8" s="324" t="s">
        <v>378</v>
      </c>
      <c r="H8" s="327">
        <v>1190</v>
      </c>
      <c r="I8" s="329">
        <v>1500000</v>
      </c>
      <c r="J8" s="325">
        <f t="shared" si="3"/>
        <v>45783</v>
      </c>
      <c r="K8" s="325">
        <f t="shared" si="4"/>
        <v>47041</v>
      </c>
      <c r="L8" s="530">
        <f t="shared" si="0"/>
        <v>3.4465753424657533</v>
      </c>
      <c r="M8" s="324">
        <f t="shared" si="5"/>
        <v>70</v>
      </c>
      <c r="N8" s="329">
        <f t="shared" si="1"/>
        <v>73855.185909980428</v>
      </c>
      <c r="O8" s="330">
        <f t="shared" si="2"/>
        <v>87887671.232876703</v>
      </c>
      <c r="P8" s="102"/>
    </row>
    <row r="9" spans="1:17" ht="40.799999999999997" customHeight="1">
      <c r="A9" s="326">
        <v>8</v>
      </c>
      <c r="B9" s="326">
        <v>189</v>
      </c>
      <c r="C9" s="334">
        <v>6</v>
      </c>
      <c r="D9" s="331" t="str">
        <f>D8</f>
        <v>Phường Minh Khai, thị xã Hưng Yên, tỉnh Hưng Yên</v>
      </c>
      <c r="E9" s="379" t="s">
        <v>467</v>
      </c>
      <c r="F9" s="331" t="s">
        <v>446</v>
      </c>
      <c r="G9" s="324" t="s">
        <v>445</v>
      </c>
      <c r="H9" s="327">
        <v>1027</v>
      </c>
      <c r="I9" s="329">
        <v>1500000</v>
      </c>
      <c r="J9" s="325">
        <f t="shared" si="3"/>
        <v>45783</v>
      </c>
      <c r="K9" s="325">
        <f t="shared" si="4"/>
        <v>47041</v>
      </c>
      <c r="L9" s="530">
        <f t="shared" si="0"/>
        <v>3.4465753424657533</v>
      </c>
      <c r="M9" s="324">
        <f t="shared" si="5"/>
        <v>70</v>
      </c>
      <c r="N9" s="329">
        <f t="shared" si="1"/>
        <v>73855.185909980428</v>
      </c>
      <c r="O9" s="330">
        <f t="shared" si="2"/>
        <v>75849275.929549903</v>
      </c>
      <c r="P9" s="102"/>
    </row>
    <row r="10" spans="1:17" ht="31.2">
      <c r="A10" s="326">
        <v>9</v>
      </c>
      <c r="B10" s="326">
        <v>30</v>
      </c>
      <c r="C10" s="334">
        <v>30</v>
      </c>
      <c r="D10" s="331" t="s">
        <v>379</v>
      </c>
      <c r="E10" s="379" t="s">
        <v>457</v>
      </c>
      <c r="F10" s="331" t="s">
        <v>456</v>
      </c>
      <c r="G10" s="324" t="s">
        <v>380</v>
      </c>
      <c r="H10" s="327">
        <v>891</v>
      </c>
      <c r="I10" s="329">
        <v>1900000</v>
      </c>
      <c r="J10" s="325">
        <f t="shared" si="3"/>
        <v>45783</v>
      </c>
      <c r="K10" s="325">
        <f t="shared" si="4"/>
        <v>47041</v>
      </c>
      <c r="L10" s="530">
        <f t="shared" si="0"/>
        <v>3.4465753424657533</v>
      </c>
      <c r="M10" s="324">
        <f t="shared" si="5"/>
        <v>70</v>
      </c>
      <c r="N10" s="329">
        <f t="shared" si="1"/>
        <v>93549.90215264188</v>
      </c>
      <c r="O10" s="330">
        <f t="shared" si="2"/>
        <v>83352962.818003908</v>
      </c>
      <c r="P10" s="102"/>
    </row>
    <row r="11" spans="1:17" ht="31.2">
      <c r="A11" s="326">
        <v>10</v>
      </c>
      <c r="B11" s="326">
        <v>62</v>
      </c>
      <c r="C11" s="334">
        <v>4</v>
      </c>
      <c r="D11" s="331" t="s">
        <v>381</v>
      </c>
      <c r="E11" s="379" t="s">
        <v>469</v>
      </c>
      <c r="F11" s="331" t="s">
        <v>444</v>
      </c>
      <c r="G11" s="324" t="s">
        <v>382</v>
      </c>
      <c r="H11" s="327">
        <v>163.4</v>
      </c>
      <c r="I11" s="329">
        <v>2200000</v>
      </c>
      <c r="J11" s="325">
        <f t="shared" si="3"/>
        <v>45783</v>
      </c>
      <c r="K11" s="325">
        <f t="shared" si="4"/>
        <v>47041</v>
      </c>
      <c r="L11" s="530">
        <f t="shared" si="0"/>
        <v>3.4465753424657533</v>
      </c>
      <c r="M11" s="324">
        <f t="shared" si="5"/>
        <v>70</v>
      </c>
      <c r="N11" s="329">
        <f t="shared" si="1"/>
        <v>108320.93933463797</v>
      </c>
      <c r="O11" s="330">
        <f t="shared" si="2"/>
        <v>17699641.487279844</v>
      </c>
      <c r="P11" s="102"/>
    </row>
    <row r="12" spans="1:17" ht="46.8">
      <c r="A12" s="326">
        <v>11</v>
      </c>
      <c r="B12" s="326">
        <v>27</v>
      </c>
      <c r="C12" s="334">
        <v>2</v>
      </c>
      <c r="D12" s="331" t="s">
        <v>383</v>
      </c>
      <c r="E12" s="379" t="s">
        <v>455</v>
      </c>
      <c r="F12" s="331" t="s">
        <v>454</v>
      </c>
      <c r="G12" s="324" t="s">
        <v>384</v>
      </c>
      <c r="H12" s="327">
        <v>2215</v>
      </c>
      <c r="I12" s="329">
        <v>1800000</v>
      </c>
      <c r="J12" s="325">
        <f t="shared" si="3"/>
        <v>45783</v>
      </c>
      <c r="K12" s="325">
        <f t="shared" si="4"/>
        <v>47041</v>
      </c>
      <c r="L12" s="530">
        <f t="shared" si="0"/>
        <v>3.4465753424657533</v>
      </c>
      <c r="M12" s="324">
        <f t="shared" si="5"/>
        <v>70</v>
      </c>
      <c r="N12" s="329">
        <f t="shared" si="1"/>
        <v>88626.223091976513</v>
      </c>
      <c r="O12" s="330">
        <f t="shared" si="2"/>
        <v>196307084.14872798</v>
      </c>
      <c r="P12" s="102"/>
    </row>
    <row r="13" spans="1:17" ht="46.8">
      <c r="A13" s="372">
        <v>12</v>
      </c>
      <c r="B13" s="372" t="s">
        <v>385</v>
      </c>
      <c r="C13" s="373">
        <v>8</v>
      </c>
      <c r="D13" s="374" t="s">
        <v>386</v>
      </c>
      <c r="E13" s="380" t="s">
        <v>470</v>
      </c>
      <c r="F13" s="374" t="s">
        <v>442</v>
      </c>
      <c r="G13" s="375" t="s">
        <v>613</v>
      </c>
      <c r="H13" s="376">
        <f>6859</f>
        <v>6859</v>
      </c>
      <c r="I13" s="329">
        <v>1200000</v>
      </c>
      <c r="J13" s="325">
        <f t="shared" si="3"/>
        <v>45783</v>
      </c>
      <c r="K13" s="325">
        <f t="shared" si="4"/>
        <v>47041</v>
      </c>
      <c r="L13" s="530">
        <f t="shared" si="0"/>
        <v>3.4465753424657533</v>
      </c>
      <c r="M13" s="324">
        <f t="shared" si="5"/>
        <v>70</v>
      </c>
      <c r="N13" s="329">
        <f t="shared" si="1"/>
        <v>59084.148727984342</v>
      </c>
      <c r="O13" s="330">
        <f t="shared" si="2"/>
        <v>405258176.12524462</v>
      </c>
      <c r="P13" s="102"/>
    </row>
    <row r="14" spans="1:17" ht="31.2" hidden="1">
      <c r="A14" s="326">
        <v>13</v>
      </c>
      <c r="B14" s="326" t="s">
        <v>385</v>
      </c>
      <c r="C14" s="334">
        <v>8</v>
      </c>
      <c r="D14" s="331" t="s">
        <v>386</v>
      </c>
      <c r="E14" s="378"/>
      <c r="F14" s="331"/>
      <c r="G14" s="324" t="s">
        <v>387</v>
      </c>
      <c r="H14" s="327">
        <v>0</v>
      </c>
      <c r="I14" s="329"/>
      <c r="J14" s="325"/>
      <c r="K14" s="325"/>
      <c r="L14" s="530">
        <f t="shared" si="0"/>
        <v>0</v>
      </c>
      <c r="M14" s="324"/>
      <c r="N14" s="329" t="e">
        <f t="shared" si="1"/>
        <v>#DIV/0!</v>
      </c>
      <c r="O14" s="330">
        <f>H14*I14</f>
        <v>0</v>
      </c>
      <c r="P14" s="102"/>
    </row>
    <row r="15" spans="1:17" ht="31.2">
      <c r="A15" s="326">
        <v>13</v>
      </c>
      <c r="B15" s="326">
        <v>262</v>
      </c>
      <c r="C15" s="334">
        <v>15</v>
      </c>
      <c r="D15" s="331" t="s">
        <v>388</v>
      </c>
      <c r="E15" s="379" t="s">
        <v>463</v>
      </c>
      <c r="F15" s="331" t="s">
        <v>461</v>
      </c>
      <c r="G15" s="324" t="s">
        <v>462</v>
      </c>
      <c r="H15" s="327">
        <v>1575.5</v>
      </c>
      <c r="I15" s="329">
        <v>1200000</v>
      </c>
      <c r="J15" s="325">
        <f>J13</f>
        <v>45783</v>
      </c>
      <c r="K15" s="325">
        <f>K13</f>
        <v>47041</v>
      </c>
      <c r="L15" s="530">
        <f t="shared" si="0"/>
        <v>3.4465753424657533</v>
      </c>
      <c r="M15" s="324">
        <f>M13</f>
        <v>70</v>
      </c>
      <c r="N15" s="329">
        <f t="shared" si="1"/>
        <v>59084.148727984342</v>
      </c>
      <c r="O15" s="330">
        <f t="shared" si="2"/>
        <v>93087076.320939332</v>
      </c>
      <c r="P15" s="102"/>
    </row>
    <row r="16" spans="1:17" ht="46.8">
      <c r="A16" s="326">
        <v>14</v>
      </c>
      <c r="B16" s="326">
        <v>7</v>
      </c>
      <c r="C16" s="334">
        <v>49</v>
      </c>
      <c r="D16" s="331" t="s">
        <v>389</v>
      </c>
      <c r="E16" s="379" t="s">
        <v>471</v>
      </c>
      <c r="F16" s="331" t="s">
        <v>448</v>
      </c>
      <c r="G16" s="324" t="s">
        <v>390</v>
      </c>
      <c r="H16" s="327">
        <v>3888</v>
      </c>
      <c r="I16" s="329">
        <v>6000000</v>
      </c>
      <c r="J16" s="325">
        <f t="shared" si="3"/>
        <v>45783</v>
      </c>
      <c r="K16" s="325">
        <f>K15</f>
        <v>47041</v>
      </c>
      <c r="L16" s="530">
        <f t="shared" si="0"/>
        <v>3.4465753424657533</v>
      </c>
      <c r="M16" s="324">
        <f t="shared" si="5"/>
        <v>70</v>
      </c>
      <c r="N16" s="329">
        <f t="shared" si="1"/>
        <v>295420.74363992171</v>
      </c>
      <c r="O16" s="330">
        <f>N16*H16</f>
        <v>1148595851.2720156</v>
      </c>
      <c r="P16" s="102"/>
    </row>
    <row r="17" spans="1:16" ht="28.8" customHeight="1">
      <c r="A17" s="790" t="s">
        <v>151</v>
      </c>
      <c r="B17" s="790"/>
      <c r="C17" s="790"/>
      <c r="D17" s="790"/>
      <c r="E17" s="790"/>
      <c r="F17" s="790"/>
      <c r="G17" s="790"/>
      <c r="H17" s="790"/>
      <c r="I17" s="790"/>
      <c r="J17" s="790"/>
      <c r="K17" s="790"/>
      <c r="L17" s="790"/>
      <c r="M17" s="790"/>
      <c r="N17" s="790"/>
      <c r="O17" s="531">
        <f>SUM(O2:O16)</f>
        <v>3006124185.5185909</v>
      </c>
      <c r="P17" s="102"/>
    </row>
    <row r="18" spans="1:16">
      <c r="A18" s="102"/>
      <c r="B18" s="102"/>
      <c r="C18" s="39"/>
      <c r="D18" s="39"/>
      <c r="E18" s="82"/>
      <c r="F18" s="39"/>
      <c r="G18" s="102"/>
      <c r="H18" s="102"/>
      <c r="I18" s="102"/>
      <c r="J18" s="322"/>
      <c r="K18" s="322"/>
      <c r="L18" s="322"/>
      <c r="M18" s="102"/>
      <c r="N18" s="102"/>
      <c r="O18" s="102"/>
      <c r="P18" s="102"/>
    </row>
    <row r="19" spans="1:16">
      <c r="A19" s="102"/>
      <c r="B19" s="102"/>
      <c r="C19" s="39"/>
      <c r="D19" s="39"/>
      <c r="E19" s="82"/>
      <c r="F19" s="39"/>
      <c r="G19" s="102"/>
      <c r="H19" s="102"/>
      <c r="I19" s="102"/>
      <c r="J19" s="322"/>
      <c r="K19" s="322"/>
      <c r="L19" s="322"/>
      <c r="M19" s="102"/>
      <c r="N19" s="102"/>
      <c r="O19" s="102"/>
      <c r="P19" s="102"/>
    </row>
    <row r="20" spans="1:16">
      <c r="A20" s="102"/>
      <c r="B20" s="102"/>
      <c r="C20" s="39"/>
      <c r="D20" s="39"/>
      <c r="E20" s="82"/>
      <c r="F20" s="39"/>
      <c r="G20" s="102"/>
      <c r="H20" s="102"/>
      <c r="I20" s="102"/>
      <c r="J20" s="322"/>
      <c r="K20" s="322"/>
      <c r="L20" s="322"/>
      <c r="M20" s="102"/>
      <c r="N20" s="102"/>
      <c r="O20" s="102"/>
      <c r="P20" s="102"/>
    </row>
    <row r="21" spans="1:16">
      <c r="A21" s="102"/>
      <c r="B21" s="102"/>
      <c r="C21" s="39"/>
      <c r="D21" s="39"/>
      <c r="E21" s="82"/>
      <c r="F21" s="39"/>
      <c r="G21" s="102"/>
      <c r="H21" s="102"/>
      <c r="I21" s="102"/>
      <c r="J21" s="322"/>
      <c r="K21" s="322"/>
      <c r="L21" s="322"/>
      <c r="M21" s="102"/>
      <c r="N21" s="102"/>
      <c r="O21" s="102"/>
      <c r="P21" s="102"/>
    </row>
    <row r="22" spans="1:16">
      <c r="A22" s="102"/>
      <c r="B22" s="102"/>
      <c r="C22" s="39"/>
      <c r="D22" s="39"/>
      <c r="E22" s="82"/>
      <c r="F22" s="39"/>
      <c r="G22" s="102"/>
      <c r="H22" s="102"/>
      <c r="I22" s="102"/>
      <c r="J22" s="322"/>
      <c r="K22" s="322"/>
      <c r="L22" s="322"/>
      <c r="M22" s="102"/>
      <c r="N22" s="102"/>
      <c r="O22" s="102"/>
      <c r="P22" s="102"/>
    </row>
    <row r="23" spans="1:16">
      <c r="A23" s="102"/>
      <c r="B23" s="102"/>
      <c r="C23" s="39"/>
      <c r="D23" s="39"/>
      <c r="E23" s="82"/>
      <c r="F23" s="39"/>
      <c r="G23" s="102"/>
      <c r="H23" s="102"/>
      <c r="I23" s="102"/>
      <c r="J23" s="322"/>
      <c r="K23" s="322"/>
      <c r="L23" s="322"/>
      <c r="M23" s="102"/>
      <c r="N23" s="102"/>
      <c r="O23" s="102"/>
      <c r="P23" s="102"/>
    </row>
    <row r="24" spans="1:16">
      <c r="A24" s="102"/>
      <c r="B24" s="102"/>
      <c r="C24" s="39"/>
      <c r="D24" s="39"/>
      <c r="E24" s="82"/>
      <c r="F24" s="39"/>
      <c r="G24" s="102"/>
      <c r="H24" s="102"/>
      <c r="I24" s="102"/>
      <c r="J24" s="322"/>
      <c r="K24" s="322"/>
      <c r="L24" s="322"/>
      <c r="M24" s="102"/>
      <c r="N24" s="102"/>
      <c r="O24" s="102"/>
      <c r="P24" s="102"/>
    </row>
    <row r="25" spans="1:16">
      <c r="A25" s="102"/>
      <c r="B25" s="102"/>
      <c r="C25" s="39"/>
      <c r="D25" s="39"/>
      <c r="E25" s="82"/>
      <c r="F25" s="39"/>
      <c r="G25" s="102"/>
      <c r="H25" s="102"/>
      <c r="I25" s="102"/>
      <c r="J25" s="322"/>
      <c r="K25" s="322"/>
      <c r="L25" s="322"/>
      <c r="M25" s="102"/>
      <c r="N25" s="102"/>
      <c r="O25" s="102"/>
      <c r="P25" s="102"/>
    </row>
    <row r="26" spans="1:16">
      <c r="A26" s="102"/>
      <c r="B26" s="102"/>
      <c r="C26" s="39"/>
      <c r="D26" s="39"/>
      <c r="E26" s="82"/>
      <c r="F26" s="39"/>
      <c r="G26" s="102"/>
      <c r="H26" s="102"/>
      <c r="I26" s="102"/>
      <c r="J26" s="322"/>
      <c r="K26" s="322"/>
      <c r="L26" s="322"/>
      <c r="M26" s="102"/>
      <c r="N26" s="102"/>
      <c r="O26" s="102"/>
      <c r="P26" s="102"/>
    </row>
    <row r="27" spans="1:16">
      <c r="A27" s="102"/>
      <c r="B27" s="102"/>
      <c r="C27" s="39"/>
      <c r="D27" s="39"/>
      <c r="E27" s="82"/>
      <c r="F27" s="39"/>
      <c r="G27" s="102"/>
      <c r="H27" s="102"/>
      <c r="I27" s="102"/>
      <c r="J27" s="322"/>
      <c r="K27" s="322"/>
      <c r="L27" s="322"/>
      <c r="M27" s="102"/>
      <c r="N27" s="102"/>
      <c r="O27" s="102"/>
      <c r="P27" s="102"/>
    </row>
    <row r="28" spans="1:16">
      <c r="A28" s="102"/>
      <c r="B28" s="102"/>
      <c r="C28" s="39"/>
      <c r="D28" s="39"/>
      <c r="E28" s="82"/>
      <c r="F28" s="39"/>
      <c r="G28" s="102"/>
      <c r="H28" s="102"/>
      <c r="I28" s="102"/>
      <c r="J28" s="322"/>
      <c r="K28" s="322"/>
      <c r="L28" s="322"/>
      <c r="M28" s="102"/>
      <c r="N28" s="102"/>
      <c r="O28" s="102"/>
      <c r="P28" s="102"/>
    </row>
    <row r="29" spans="1:16">
      <c r="A29" s="102"/>
      <c r="B29" s="102"/>
      <c r="C29" s="39"/>
      <c r="D29" s="39"/>
      <c r="E29" s="82"/>
      <c r="F29" s="39"/>
      <c r="G29" s="102"/>
      <c r="H29" s="102"/>
      <c r="I29" s="102"/>
      <c r="J29" s="322"/>
      <c r="K29" s="322"/>
      <c r="L29" s="322"/>
      <c r="M29" s="102"/>
      <c r="N29" s="102"/>
      <c r="O29" s="102"/>
      <c r="P29" s="102"/>
    </row>
    <row r="30" spans="1:16">
      <c r="A30" s="102"/>
      <c r="B30" s="102"/>
      <c r="C30" s="39"/>
      <c r="D30" s="39"/>
      <c r="E30" s="82"/>
      <c r="F30" s="39"/>
      <c r="G30" s="102"/>
      <c r="H30" s="102"/>
      <c r="I30" s="102"/>
      <c r="J30" s="322"/>
      <c r="K30" s="322"/>
      <c r="L30" s="322"/>
      <c r="M30" s="102"/>
      <c r="N30" s="102"/>
      <c r="O30" s="102"/>
      <c r="P30" s="102"/>
    </row>
    <row r="31" spans="1:16">
      <c r="A31" s="102"/>
      <c r="B31" s="102"/>
      <c r="C31" s="39"/>
      <c r="D31" s="39"/>
      <c r="E31" s="82"/>
      <c r="F31" s="39"/>
      <c r="G31" s="102"/>
      <c r="H31" s="102"/>
      <c r="I31" s="102"/>
      <c r="J31" s="322"/>
      <c r="K31" s="322"/>
      <c r="L31" s="322"/>
      <c r="M31" s="102"/>
      <c r="N31" s="102"/>
      <c r="O31" s="102"/>
      <c r="P31" s="102"/>
    </row>
    <row r="32" spans="1:16">
      <c r="A32" s="102"/>
      <c r="B32" s="102"/>
      <c r="C32" s="39"/>
      <c r="D32" s="39"/>
      <c r="E32" s="82"/>
      <c r="F32" s="39"/>
      <c r="G32" s="102"/>
      <c r="H32" s="102"/>
      <c r="I32" s="102"/>
      <c r="J32" s="322"/>
      <c r="K32" s="322"/>
      <c r="L32" s="322"/>
      <c r="M32" s="102"/>
      <c r="N32" s="102"/>
      <c r="O32" s="102"/>
      <c r="P32" s="102"/>
    </row>
    <row r="33" spans="1:16">
      <c r="A33" s="102"/>
      <c r="B33" s="102"/>
      <c r="C33" s="39"/>
      <c r="D33" s="39"/>
      <c r="E33" s="82"/>
      <c r="F33" s="39"/>
      <c r="G33" s="102"/>
      <c r="H33" s="102"/>
      <c r="I33" s="102"/>
      <c r="J33" s="322"/>
      <c r="K33" s="322"/>
      <c r="L33" s="322"/>
      <c r="M33" s="102"/>
      <c r="N33" s="102"/>
      <c r="O33" s="102"/>
      <c r="P33" s="102"/>
    </row>
  </sheetData>
  <mergeCells count="1">
    <mergeCell ref="A17:N17"/>
  </mergeCells>
  <phoneticPr fontId="38" type="noConversion"/>
  <hyperlinks>
    <hyperlink ref="E2" r:id="rId1" xr:uid="{FCE6E9D7-F47E-48B0-8C84-55352D8CB7A5}"/>
    <hyperlink ref="E16" r:id="rId2" xr:uid="{03D8F566-E3F3-4498-B304-D60A19A4416F}"/>
    <hyperlink ref="E13" r:id="rId3" xr:uid="{C74C6203-8A8F-4333-8D0D-8FCB2AE63552}"/>
    <hyperlink ref="E11" r:id="rId4" xr:uid="{FFE5FC0B-038A-40C5-AB8F-1D9CEF25E786}"/>
    <hyperlink ref="E8" r:id="rId5" xr:uid="{9753A8EB-BE34-4D4B-B17B-5543546BF415}"/>
    <hyperlink ref="E9" r:id="rId6" xr:uid="{11648D1E-CBB2-40BC-8FD2-5B0F49FC9CF7}"/>
    <hyperlink ref="E3" r:id="rId7" xr:uid="{619C6C1F-B25E-4FA4-9AA5-485E66C58A70}"/>
    <hyperlink ref="E6" r:id="rId8" xr:uid="{43D8E285-947E-481B-B696-18100336F3BC}"/>
    <hyperlink ref="E5" r:id="rId9" xr:uid="{BE08DF7C-7E6A-47E1-911C-ACD54AEA52BC}"/>
    <hyperlink ref="E15" r:id="rId10" xr:uid="{8CA86897-8ED8-4B64-98E9-D8AFC09C0538}"/>
    <hyperlink ref="E7" r:id="rId11" xr:uid="{EA3CB3DE-6F19-4F5D-AA62-CF7C50FA859C}"/>
    <hyperlink ref="E10" r:id="rId12" xr:uid="{F04F5435-1944-4E00-A08E-8FC4BBB68775}"/>
    <hyperlink ref="E12" r:id="rId13" xr:uid="{7EF32415-C792-402C-9A48-AD41D4E53296}"/>
    <hyperlink ref="E4" r:id="rId14" xr:uid="{36EA2912-F646-4606-A379-FFDCD7E5F429}"/>
  </hyperlinks>
  <pageMargins left="0.7" right="0.7" top="0.75" bottom="0.75" header="0.3" footer="0.3"/>
  <pageSetup orientation="portrait" r:id="rId1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4FEEB-5A8F-46FE-BD60-6A03CD50442A}">
  <dimension ref="A1:J52"/>
  <sheetViews>
    <sheetView topLeftCell="A36" zoomScaleNormal="100" workbookViewId="0">
      <selection activeCell="B41" sqref="B41:D41"/>
    </sheetView>
  </sheetViews>
  <sheetFormatPr defaultColWidth="9.5546875" defaultRowHeight="15.6"/>
  <cols>
    <col min="1" max="1" width="5" style="19" customWidth="1"/>
    <col min="2" max="2" width="33.88671875" style="19" customWidth="1"/>
    <col min="3" max="3" width="14.6640625" style="19" customWidth="1"/>
    <col min="4" max="4" width="34" style="19" customWidth="1"/>
    <col min="5" max="5" width="11.21875" style="19" hidden="1" customWidth="1"/>
    <col min="6" max="6" width="18.77734375" style="19" customWidth="1"/>
    <col min="7" max="7" width="17.88671875" style="479" bestFit="1" customWidth="1"/>
    <col min="8" max="8" width="17.33203125" style="479" bestFit="1" customWidth="1"/>
    <col min="9" max="16384" width="9.5546875" style="19"/>
  </cols>
  <sheetData>
    <row r="1" spans="1:9" ht="31.2">
      <c r="A1" s="478" t="s">
        <v>8</v>
      </c>
      <c r="B1" s="478" t="s">
        <v>26</v>
      </c>
      <c r="C1" s="478" t="s">
        <v>287</v>
      </c>
      <c r="D1" s="478" t="s">
        <v>653</v>
      </c>
      <c r="E1" s="478" t="s">
        <v>654</v>
      </c>
      <c r="F1" s="478" t="s">
        <v>27</v>
      </c>
    </row>
    <row r="2" spans="1:9" ht="87.6" customHeight="1">
      <c r="A2" s="478">
        <v>1</v>
      </c>
      <c r="B2" s="794" t="str">
        <f>'1'!B12:E12</f>
        <v>Giá trị lợi thế quyền thuê đất và tài sản gắn liền với đất tại thửa đất số: 67, tờ bản đồ số: 3 có địa chỉ: Thị trấn Văn Giang, huyện Văn Giang, tỉnh Hưng Yên, theo Giấy chứng nhận quyền sử dụng đất số: AI 086818, số vào sổ cấp GCN: T00926 QSDĐ/QĐ-2355/T-2007 do UBND tỉnh Hưng Yên cấp ngày 17/01/2008. Chủ sử dụng đất là Chi nhánh Công ty Cổ phần lương thực Hưng Yên tại Văn Giang (cập nhật ngày 22/5/2014)</v>
      </c>
      <c r="C2" s="794"/>
      <c r="D2" s="794"/>
      <c r="E2" s="794"/>
      <c r="F2" s="480">
        <f>SUM(F3:F4)</f>
        <v>362788982.38747549</v>
      </c>
      <c r="I2" s="19">
        <f>2025-2008</f>
        <v>17</v>
      </c>
    </row>
    <row r="3" spans="1:9" ht="16.2" customHeight="1">
      <c r="A3" s="481" t="s">
        <v>4</v>
      </c>
      <c r="B3" s="791" t="s">
        <v>662</v>
      </c>
      <c r="C3" s="792"/>
      <c r="D3" s="793"/>
      <c r="E3" s="482"/>
      <c r="F3" s="529">
        <f>Đất!O2</f>
        <v>362788982.38747549</v>
      </c>
    </row>
    <row r="4" spans="1:9" ht="13.2" customHeight="1">
      <c r="A4" s="481" t="s">
        <v>4</v>
      </c>
      <c r="B4" s="791" t="s">
        <v>663</v>
      </c>
      <c r="C4" s="792"/>
      <c r="D4" s="793"/>
      <c r="E4" s="483">
        <v>1</v>
      </c>
      <c r="F4" s="484">
        <f>'Nhà vệ sinh, bảo vệ'!S3</f>
        <v>0</v>
      </c>
      <c r="G4" s="479">
        <f>F4*0.85</f>
        <v>0</v>
      </c>
      <c r="H4" s="479">
        <f>46*90*0.85</f>
        <v>3519</v>
      </c>
      <c r="I4" s="19">
        <f>100-2*I2</f>
        <v>66</v>
      </c>
    </row>
    <row r="5" spans="1:9" ht="103.2" customHeight="1">
      <c r="A5" s="485">
        <v>2</v>
      </c>
      <c r="B5" s="794" t="str">
        <f>'2'!B12:E12</f>
        <v>Giá trị lợi thế quyền thuê đất trả tiền hàng năm và tài sản gắn liền với đất tại thửa đất số: 449, tờ bản đồ số: 21 có địa chỉ: Xã Trưng Trắc, huyện Văn Lâm, tinh Hưng Yên, theo Giấy chứng nhận Giá trị Giá trị lợi thế quyền thuê đất trả tiền hàng năm số: AI 086822, số vào sổ cấp GCN: T00928 QSDĐ/QĐ-2353/T-2007 do UBND tỉnh Hưng Yên cấp ngày 17/01/2008. Chủ sử dụng đất là Chi nhánh Công ty Cổ phần lương thực Hưng Yên tại Yên Mỹ (cập nhật ngày 22/5/2014)</v>
      </c>
      <c r="C5" s="794"/>
      <c r="D5" s="794"/>
      <c r="E5" s="486"/>
      <c r="F5" s="480">
        <f>SUM(F6:F7)</f>
        <v>21447545.988258317</v>
      </c>
    </row>
    <row r="6" spans="1:9" ht="15.6" customHeight="1">
      <c r="A6" s="481" t="s">
        <v>4</v>
      </c>
      <c r="B6" s="791" t="s">
        <v>662</v>
      </c>
      <c r="C6" s="792"/>
      <c r="D6" s="793"/>
      <c r="E6" s="483"/>
      <c r="F6" s="484">
        <f>Đất!O3</f>
        <v>21447545.988258317</v>
      </c>
    </row>
    <row r="7" spans="1:9" ht="15.6" customHeight="1">
      <c r="A7" s="481" t="s">
        <v>4</v>
      </c>
      <c r="B7" s="791" t="s">
        <v>663</v>
      </c>
      <c r="C7" s="792"/>
      <c r="D7" s="793"/>
      <c r="E7" s="483">
        <v>1</v>
      </c>
      <c r="F7" s="484">
        <f>'Nhà vệ sinh, bảo vệ'!S10</f>
        <v>0</v>
      </c>
      <c r="G7" s="479">
        <f>F7*0.5</f>
        <v>0</v>
      </c>
    </row>
    <row r="8" spans="1:9" ht="102" customHeight="1">
      <c r="A8" s="485">
        <v>3</v>
      </c>
      <c r="B8" s="794" t="str">
        <f>'3'!B12:E12</f>
        <v>Giá trị lợi thế quyền thuê đất trả tiền hàng năm và tài sản gắn liền với đất  tại thửa đất số: 18, tờ bản đồ số: 19 có địa chỉ: Xã Phùng Chí Kiên, huyện Mỹ Hào, tỉnh Hưng Yên (nay là phường Phùng Chí Kiên, Thị xã Mỹ Hào, tỉnh Hưng Yên), theo Giấy chứng nhận Giá trị lợi thế quyền thuê đất trả tiền hàng năm số: AI 086824, số vào sổ cấp GCN: T00934 QSDĐ/QĐ-2352/T-2007 do UBND tỉnh Hưng Yên cấp ngày 17/01/2008. Chủ sử dụng đất là Công ty Cổ phần lương thực Hưng Yên (cập nhật ngày 22/5/2014)</v>
      </c>
      <c r="C8" s="794"/>
      <c r="D8" s="794"/>
      <c r="E8" s="486"/>
      <c r="F8" s="480">
        <f>SUM(F9:F10)</f>
        <v>39615921.722113505</v>
      </c>
    </row>
    <row r="9" spans="1:9">
      <c r="A9" s="481" t="s">
        <v>4</v>
      </c>
      <c r="B9" s="791" t="s">
        <v>662</v>
      </c>
      <c r="C9" s="792"/>
      <c r="D9" s="793"/>
      <c r="E9" s="486"/>
      <c r="F9" s="487">
        <f>Đất!O4</f>
        <v>39615921.722113505</v>
      </c>
    </row>
    <row r="10" spans="1:9">
      <c r="A10" s="481" t="s">
        <v>4</v>
      </c>
      <c r="B10" s="791" t="s">
        <v>663</v>
      </c>
      <c r="C10" s="792"/>
      <c r="D10" s="793"/>
      <c r="E10" s="483"/>
      <c r="F10" s="484">
        <f>'Nhà vệ sinh, bảo vệ'!S16</f>
        <v>0</v>
      </c>
    </row>
    <row r="11" spans="1:9" ht="96.6" customHeight="1">
      <c r="A11" s="485">
        <v>4</v>
      </c>
      <c r="B11" s="794" t="str">
        <f>'4'!B12:E12</f>
        <v>Giá trị lợi thế quyền thuê đất trả tiền hàng năm tại thửa đất số: 190, tờ bản đồ số: 01 có địa chỉ: xã Tiên Tiến, huyện Phù Cừ, tỉnh Hưng Yên, theo Giấy chứng nhận Giá trị lợi thế quyền thuê đất trả tiền hàng năm quyền sở hữu nhà ở và tài sản khác gắn liền với đất số: CH 344899, số vào sổ cấp GCN: CT 00750 do Sở Tài nguyên và Môi trường tỉnh Hưng Yên cấp ngày 31/5/2018. Chủ sử dụng đất là Công ty Cổ phần Lương thực Hưng Yên</v>
      </c>
      <c r="C11" s="794"/>
      <c r="D11" s="794"/>
      <c r="E11" s="486"/>
      <c r="F11" s="480">
        <f>SUM(F12:F13)</f>
        <v>14771037.181996085</v>
      </c>
    </row>
    <row r="12" spans="1:9">
      <c r="A12" s="481" t="s">
        <v>4</v>
      </c>
      <c r="B12" s="791" t="s">
        <v>662</v>
      </c>
      <c r="C12" s="792"/>
      <c r="D12" s="793"/>
      <c r="E12" s="486"/>
      <c r="F12" s="484">
        <f>Đất!O5</f>
        <v>14771037.181996085</v>
      </c>
    </row>
    <row r="13" spans="1:9" hidden="1">
      <c r="A13" s="481" t="s">
        <v>4</v>
      </c>
      <c r="B13" s="791" t="s">
        <v>663</v>
      </c>
      <c r="C13" s="792"/>
      <c r="D13" s="793"/>
      <c r="E13" s="483"/>
      <c r="F13" s="484"/>
    </row>
    <row r="14" spans="1:9" ht="98.4" customHeight="1">
      <c r="A14" s="485">
        <v>5</v>
      </c>
      <c r="B14" s="794" t="str">
        <f>'5'!B12:E12</f>
        <v>Giá trị lợi thế quyền thuê đất trả tiền hàng năm và tài sản gắn liền với đất tại thửa đất số: 191, tờ bản đồ số: 01 có địa chỉ: xã Tiên Tiến, huyện Phù Cừ, tỉnh Hưng Yên, theo Giấy chứng nhận Giá trị lợi thế quyền thuê đất trả tiền hàng năm quyền sở hữu nhà ở và tài sản khác gắn liền với đất số: CH 344900, số vào sổ cấp GCN: CT 00751 do Sở Tài nguyên và Môi trường tỉnh Hưng Yên cấp ngày 31/5/2018. Chủ sử dụng đất là Công ty Cổ phần Lương thực Hưng Yên</v>
      </c>
      <c r="C14" s="794"/>
      <c r="D14" s="794"/>
      <c r="E14" s="486"/>
      <c r="F14" s="480">
        <f>SUM(F15:F16)</f>
        <v>314623091.9765166</v>
      </c>
    </row>
    <row r="15" spans="1:9">
      <c r="A15" s="481" t="s">
        <v>4</v>
      </c>
      <c r="B15" s="791" t="s">
        <v>662</v>
      </c>
      <c r="C15" s="792"/>
      <c r="D15" s="793"/>
      <c r="E15" s="486"/>
      <c r="F15" s="484">
        <f>Đất!O6</f>
        <v>314623091.9765166</v>
      </c>
    </row>
    <row r="16" spans="1:9">
      <c r="A16" s="481" t="s">
        <v>4</v>
      </c>
      <c r="B16" s="791" t="s">
        <v>663</v>
      </c>
      <c r="C16" s="792"/>
      <c r="D16" s="793"/>
      <c r="E16" s="483"/>
      <c r="F16" s="484">
        <f>'Nhà vệ sinh, bảo vệ'!S18</f>
        <v>0</v>
      </c>
    </row>
    <row r="17" spans="1:6" ht="96" customHeight="1">
      <c r="A17" s="485">
        <v>6</v>
      </c>
      <c r="B17" s="794" t="str">
        <f>'6'!B12:E12</f>
        <v>Giá trị lợi thế quyền thuê đất trả tiền hàng năm tại thửa đất số: 447, tờ bản đồ số: 12 có địa chỉ: Thị trấn Vương, huyện Tiên Lữ, tỉnh Hưng Yên, theo Giấy chứng nhận Giá trị lợi thế quyền thuê đất trả tiền hàng năm số: AI 086820, số vào sổ cấp GCN: T00925 QSDĐ/QĐ-2354/T-2007 do UBND tỉnh Hưng Yên cấp ngày 17/01/2008. Chủ sử dụng đất là Chi nhánh Công ty Cổ phần lương thực Hưng Yên tại Ân Thi (cập nhật ngày 22/5/2014)</v>
      </c>
      <c r="C17" s="794"/>
      <c r="D17" s="794"/>
      <c r="E17" s="486"/>
      <c r="F17" s="480">
        <f>SUM(F18:F19)</f>
        <v>144839866.92759293</v>
      </c>
    </row>
    <row r="18" spans="1:6" ht="22.2" customHeight="1">
      <c r="A18" s="481" t="s">
        <v>4</v>
      </c>
      <c r="B18" s="791" t="s">
        <v>662</v>
      </c>
      <c r="C18" s="792"/>
      <c r="D18" s="793"/>
      <c r="E18" s="483"/>
      <c r="F18" s="484">
        <f>Đất!O7</f>
        <v>144839866.92759293</v>
      </c>
    </row>
    <row r="19" spans="1:6" ht="31.2" hidden="1" customHeight="1">
      <c r="A19" s="481" t="s">
        <v>4</v>
      </c>
      <c r="B19" s="791" t="s">
        <v>663</v>
      </c>
      <c r="C19" s="792"/>
      <c r="D19" s="793"/>
      <c r="E19" s="483"/>
      <c r="F19" s="484">
        <f>'Nhà vệ sinh, bảo vệ'!S20</f>
        <v>0</v>
      </c>
    </row>
    <row r="20" spans="1:6" ht="97.8" customHeight="1">
      <c r="A20" s="485">
        <v>7</v>
      </c>
      <c r="B20" s="794" t="str">
        <f>'7'!B12:E12</f>
        <v>Giá trị lợi thế quyền thuê đất trả tiền hàng năm tại thửa đất số: 30, tờ bản đồ số: 9 có địa chỉ: Phường Minh Khai, thị xã Hưng Yên, tỉnh Hưng Yên (nay là thành phố Hưng Yên, tỉnh Hưng Yên), theo Giấy chứng nhận Giá trị lợi thế quyền thuê đất trả tiền hàng năm số: AI 086828, số vào sổ cấp GCN: T00931 QSDĐ/QĐ-2352/T-2007 do UBND tỉnh Hưng Yên cấp ngày 17/01/2008. Chủ sử dụng đất là Công ty Cổ phần Lương thực Hưng Yên (cập nhật ngày 22/5/2014)</v>
      </c>
      <c r="C20" s="794"/>
      <c r="D20" s="794"/>
      <c r="E20" s="486"/>
      <c r="F20" s="480">
        <f>SUM(F21:F22)</f>
        <v>87887671.232876703</v>
      </c>
    </row>
    <row r="21" spans="1:6">
      <c r="A21" s="481" t="s">
        <v>4</v>
      </c>
      <c r="B21" s="791" t="s">
        <v>662</v>
      </c>
      <c r="C21" s="792"/>
      <c r="D21" s="793"/>
      <c r="E21" s="483"/>
      <c r="F21" s="484">
        <f>Đất!O8</f>
        <v>87887671.232876703</v>
      </c>
    </row>
    <row r="22" spans="1:6">
      <c r="A22" s="481" t="s">
        <v>4</v>
      </c>
      <c r="B22" s="791" t="s">
        <v>663</v>
      </c>
      <c r="C22" s="792"/>
      <c r="D22" s="793"/>
      <c r="E22" s="483"/>
      <c r="F22" s="484">
        <f>'Nhà vệ sinh, bảo vệ'!S22</f>
        <v>0</v>
      </c>
    </row>
    <row r="23" spans="1:6" ht="96.6" customHeight="1">
      <c r="A23" s="485">
        <v>8</v>
      </c>
      <c r="B23" s="794" t="str">
        <f>'8'!B12:E12</f>
        <v>Giá trị lợi thế quyền thuê đất trả tiền hàng năm tại thửa đất số: 189, tờ bản đồ số: 6 có địa chỉ: Phường Minh Khai, thị xã Hưng Yên, tỉnh Hưng Yên (nay là thành phố Hưng Yên, tỉnh Hưng Yên), theo Giấy chứng nhận Giá trị lợi thế quyền thuê đất trả tiền hàng năm số: AI 086827, số vào sổ cấp GCN: T00930 QSDĐ/QĐ-2352/T-2007 do UBND tỉnh Hưng Yên cấp ngày 17/01/2008. Chủ sử dụng đất là Công ty Cổ phần Lương thực Hưng Yên (cập nhật ngày 22/5/2014)</v>
      </c>
      <c r="C23" s="794"/>
      <c r="D23" s="794"/>
      <c r="E23" s="486"/>
      <c r="F23" s="480">
        <f>SUM(F24:F25)</f>
        <v>75849275.929549903</v>
      </c>
    </row>
    <row r="24" spans="1:6">
      <c r="A24" s="481" t="s">
        <v>4</v>
      </c>
      <c r="B24" s="791" t="s">
        <v>662</v>
      </c>
      <c r="C24" s="792"/>
      <c r="D24" s="793"/>
      <c r="E24" s="483"/>
      <c r="F24" s="484">
        <f>Đất!O9</f>
        <v>75849275.929549903</v>
      </c>
    </row>
    <row r="25" spans="1:6" hidden="1">
      <c r="A25" s="481" t="s">
        <v>4</v>
      </c>
      <c r="B25" s="791" t="s">
        <v>663</v>
      </c>
      <c r="C25" s="792"/>
      <c r="D25" s="793"/>
      <c r="E25" s="483"/>
      <c r="F25" s="484">
        <f>'Nhà vệ sinh, bảo vệ'!S26</f>
        <v>0</v>
      </c>
    </row>
    <row r="26" spans="1:6" ht="97.8" customHeight="1">
      <c r="A26" s="485">
        <v>9</v>
      </c>
      <c r="B26" s="794" t="str">
        <f>'9'!B12:E12</f>
        <v>Giá trị lợi thế quyền thuê đất trả tiền hàng năm và tài sản gắn liền với đất tại thửa đất số: 30, tờ bản đồ số: 30 có địa chỉ: Thị trấn Ân Thi, huyện Ân Thi, tỉnh Hưng Yên, theo Giấy chứng nhận Giá trị lợi thế quyền thuê đất trả tiền hàng năm số: AI 086819, số vào sổ cấp GCN: T00924 QSDĐ/QĐ-2354/T-2007 do UBND tỉnh Hưng Yên cấp ngày 17/01/2008. Chủ sử dụng đất là Chi nhánh Công ty Cổ phần lương thực Hưng Yên tại Ân Thi (cập nhật ngày 22/5/2014)</v>
      </c>
      <c r="C26" s="794"/>
      <c r="D26" s="794"/>
      <c r="E26" s="486"/>
      <c r="F26" s="480">
        <f>SUM(F27:F28)</f>
        <v>83352962.818003908</v>
      </c>
    </row>
    <row r="27" spans="1:6">
      <c r="A27" s="481" t="s">
        <v>4</v>
      </c>
      <c r="B27" s="791" t="s">
        <v>662</v>
      </c>
      <c r="C27" s="792"/>
      <c r="D27" s="793"/>
      <c r="E27" s="483"/>
      <c r="F27" s="484">
        <f>Đất!O10</f>
        <v>83352962.818003908</v>
      </c>
    </row>
    <row r="28" spans="1:6">
      <c r="A28" s="481" t="s">
        <v>4</v>
      </c>
      <c r="B28" s="791" t="s">
        <v>663</v>
      </c>
      <c r="C28" s="792"/>
      <c r="D28" s="793"/>
      <c r="E28" s="483"/>
      <c r="F28" s="484">
        <f>'Nhà vệ sinh, bảo vệ'!S30</f>
        <v>0</v>
      </c>
    </row>
    <row r="29" spans="1:6" ht="99.6" customHeight="1">
      <c r="A29" s="485">
        <v>10</v>
      </c>
      <c r="B29" s="794" t="str">
        <f>'10'!B12:E12</f>
        <v>Giá trị lợi thế quyền thuê đất trả tiền hàng năm và tài sản gắn liền với đất tại thửa đất số: 62, tờ bản đồ số: 4 có địa chỉ: Xã Nghĩa Dân, huyện Kim Động, tỉnh Hưng Yên, theo Giấy chứng nhận Giá trị lợi thế quyền thuê đất trả tiền hàng năm số: AI 086826, số vào sổ cấp GCN: T00933 QSDĐ/QĐ-2352/T-2007 do UBND tỉnh Hưng Yên cấp ngày 17/01/2008. Chủ sử dụng đất là Công ty Cổ phần lương thực Hưng Yên (cập nhật ngày 22/5/2014)</v>
      </c>
      <c r="C29" s="794"/>
      <c r="D29" s="794"/>
      <c r="E29" s="486"/>
      <c r="F29" s="480">
        <f>SUM(F30:F31)</f>
        <v>17699641.487279844</v>
      </c>
    </row>
    <row r="30" spans="1:6">
      <c r="A30" s="481" t="s">
        <v>4</v>
      </c>
      <c r="B30" s="791" t="s">
        <v>662</v>
      </c>
      <c r="C30" s="792"/>
      <c r="D30" s="793"/>
      <c r="E30" s="483"/>
      <c r="F30" s="484">
        <f>Đất!O11</f>
        <v>17699641.487279844</v>
      </c>
    </row>
    <row r="31" spans="1:6">
      <c r="A31" s="481" t="s">
        <v>4</v>
      </c>
      <c r="B31" s="791" t="s">
        <v>663</v>
      </c>
      <c r="C31" s="792"/>
      <c r="D31" s="793"/>
      <c r="E31" s="483"/>
      <c r="F31" s="484">
        <f>'Nhà vệ sinh, bảo vệ'!S41</f>
        <v>0</v>
      </c>
    </row>
    <row r="32" spans="1:6" ht="100.2" customHeight="1">
      <c r="A32" s="485">
        <v>11</v>
      </c>
      <c r="B32" s="794" t="str">
        <f>'11'!B12:E12</f>
        <v>Giá trị lợi thế quyền thuê đất trả tiền hàng năm và tài sản gắn liền với đất tại thửa đất số: 27, tờ bản đồ số: 2 có địa chỉ: Thị trấn Khoái Châu, huyện Khoái Châu, tỉnh Hưng Yên, theo Giấy chứng nhận Giá trị lợi thế quyền thuê đất trả tiền hàng năm số: AI 086817, số vào sổ cấp GCN: T00927 QSDĐ/QĐ-2355/T-2007 do UBND tỉnh Hưng Yên cấp ngày 17/01/2008. Chủ sử dụng đất là Chi nhánh Công ty Cổ phần lương thực Hưng Yên tại Văn Giang (cập nhật ngày 22/5/2014)</v>
      </c>
      <c r="C32" s="794"/>
      <c r="D32" s="794"/>
      <c r="E32" s="486"/>
      <c r="F32" s="480">
        <f>SUM(F33:F34)</f>
        <v>403148684.14872801</v>
      </c>
    </row>
    <row r="33" spans="1:10">
      <c r="A33" s="481" t="s">
        <v>4</v>
      </c>
      <c r="B33" s="791" t="s">
        <v>662</v>
      </c>
      <c r="C33" s="792"/>
      <c r="D33" s="793"/>
      <c r="E33" s="483"/>
      <c r="F33" s="484">
        <f>Đất!O12</f>
        <v>196307084.14872798</v>
      </c>
    </row>
    <row r="34" spans="1:10">
      <c r="A34" s="481" t="s">
        <v>4</v>
      </c>
      <c r="B34" s="791" t="s">
        <v>663</v>
      </c>
      <c r="C34" s="792"/>
      <c r="D34" s="793"/>
      <c r="E34" s="483"/>
      <c r="F34" s="484">
        <f>'Nhà vệ sinh, bảo vệ'!S45</f>
        <v>206841600</v>
      </c>
    </row>
    <row r="35" spans="1:10" ht="101.4" customHeight="1">
      <c r="A35" s="485">
        <v>12</v>
      </c>
      <c r="B35" s="794" t="str">
        <f>'12'!B12:E12</f>
        <v>Giá trị lợi thế quyền thuê đất trả tiền hàng năm và tài sản gắn liền với đất tại thửa đất số: 2 + 11+ 18 + 34, tờ bản đồ số: 8 có địa chỉ: xã Trung Hưng, huyện Yên Mỹ, tỉnh Hưng Yên, theo Giấy chứng nhận Giá trị lợi thế quyền thuê đất trả tiền hàng năm quyền sở hữu nhà ở và tài sản khác gắn liền với đất số: BA 914042, số vào sổ cấp GCN: CT 00019 do UBND tỉnh Hưng Yên cấp ngày 24/02/2010. Chủ sử dụng đất là Chi nhánh Công ty Cổ phần Lương thực Hưng Yên tại Yên Mỹ</v>
      </c>
      <c r="C35" s="794"/>
      <c r="D35" s="794"/>
      <c r="E35" s="486"/>
      <c r="F35" s="480">
        <f>SUM(F36:F37)</f>
        <v>405258176.12524462</v>
      </c>
    </row>
    <row r="36" spans="1:10">
      <c r="A36" s="481" t="s">
        <v>4</v>
      </c>
      <c r="B36" s="791" t="s">
        <v>662</v>
      </c>
      <c r="C36" s="792"/>
      <c r="D36" s="793"/>
      <c r="E36" s="483"/>
      <c r="F36" s="484">
        <f>Đất!O13</f>
        <v>405258176.12524462</v>
      </c>
    </row>
    <row r="37" spans="1:10">
      <c r="A37" s="481" t="s">
        <v>4</v>
      </c>
      <c r="B37" s="791" t="s">
        <v>663</v>
      </c>
      <c r="C37" s="792"/>
      <c r="D37" s="793"/>
      <c r="E37" s="483"/>
      <c r="F37" s="484">
        <f>'Nhà vệ sinh, bảo vệ'!S51</f>
        <v>0</v>
      </c>
    </row>
    <row r="38" spans="1:10" ht="91.8" customHeight="1">
      <c r="A38" s="485">
        <v>13</v>
      </c>
      <c r="B38" s="794" t="str">
        <f>'13'!B12:E12</f>
        <v>Giá trị lợi thế quyền thuê đất trả tiền hàng năm tại thửa đất số: 262, tờ bản đồ số: 15 có địa chỉ: Thị trấn Lương Bằng, huyện Kim Động, tỉnh Hưng Yên, theo Giấy chứng nhận Giá trị lợi thế quyền thuê đất trả tiền hàng năm số: AI 086825, số vào sổ cấp GCN: T00932 QSDĐ/QĐ-2352/T-2007 do UBND tỉnh Hưng Yên cấp ngày 17/01/2008. Chủ sử dụng đất là Công ty Cổ phần lương thực Hưng Yên (cập nhật ngày 22/5/2014)</v>
      </c>
      <c r="C38" s="794"/>
      <c r="D38" s="794"/>
      <c r="E38" s="486"/>
      <c r="F38" s="480">
        <f>SUM(F39:F40)</f>
        <v>93087076.320939332</v>
      </c>
    </row>
    <row r="39" spans="1:10">
      <c r="A39" s="481" t="s">
        <v>4</v>
      </c>
      <c r="B39" s="791" t="s">
        <v>662</v>
      </c>
      <c r="C39" s="792"/>
      <c r="D39" s="793"/>
      <c r="E39" s="483"/>
      <c r="F39" s="484">
        <f>Đất!O15</f>
        <v>93087076.320939332</v>
      </c>
    </row>
    <row r="40" spans="1:10" hidden="1">
      <c r="A40" s="481" t="s">
        <v>4</v>
      </c>
      <c r="B40" s="791" t="s">
        <v>663</v>
      </c>
      <c r="C40" s="792"/>
      <c r="D40" s="793"/>
      <c r="E40" s="483"/>
      <c r="F40" s="484">
        <f>'Nhà vệ sinh, bảo vệ'!S66</f>
        <v>0</v>
      </c>
    </row>
    <row r="41" spans="1:10" ht="98.4" customHeight="1">
      <c r="A41" s="485">
        <v>14</v>
      </c>
      <c r="B41" s="794" t="str">
        <f>'14'!B12:E12</f>
        <v>Giá trị lợi thế quyền thuê đất trả tiền hàng năm và tài sản gắn liền với đất tại thửa đất số: 7, tờ bản đồ số: 49 có địa chỉ: Phường An Tảo, thành phố Hưng Yên, tỉnh Hưng Yên, theo Giấy chứng nhận Giá trị lợi thế quyền thuê đất trả tiền hàng năm quyền sở hữu nhà ở và tài sản khác gắn liền với đất số: BA 914040, số vào sổ cấp GCN: CT 00018 do UBND tỉnh Hưng Yên cấp ngày 24/02/2010. Chủ sử dụng đất là Công ty Cổ phần Lương thực Hưng Yên</v>
      </c>
      <c r="C41" s="794"/>
      <c r="D41" s="794"/>
      <c r="E41" s="486"/>
      <c r="F41" s="480">
        <f>SUM(F42:F43)</f>
        <v>1318349351.2720156</v>
      </c>
    </row>
    <row r="42" spans="1:10">
      <c r="A42" s="481" t="s">
        <v>4</v>
      </c>
      <c r="B42" s="791" t="s">
        <v>662</v>
      </c>
      <c r="C42" s="792"/>
      <c r="D42" s="793"/>
      <c r="E42" s="483"/>
      <c r="F42" s="484">
        <f>Đất!O16</f>
        <v>1148595851.2720156</v>
      </c>
    </row>
    <row r="43" spans="1:10">
      <c r="A43" s="481" t="s">
        <v>4</v>
      </c>
      <c r="B43" s="791" t="s">
        <v>663</v>
      </c>
      <c r="C43" s="792"/>
      <c r="D43" s="793"/>
      <c r="E43" s="483"/>
      <c r="F43" s="484">
        <f>'Nhà vệ sinh, bảo vệ'!S68</f>
        <v>169753500</v>
      </c>
    </row>
    <row r="44" spans="1:10">
      <c r="A44" s="488"/>
      <c r="B44" s="795" t="s">
        <v>151</v>
      </c>
      <c r="C44" s="795"/>
      <c r="D44" s="795"/>
      <c r="E44" s="795"/>
      <c r="F44" s="489">
        <f>SUM(F2:F43)/2</f>
        <v>3382719285.5185914</v>
      </c>
      <c r="G44" s="489">
        <f>G4+G7</f>
        <v>0</v>
      </c>
      <c r="H44" s="490"/>
      <c r="J44" s="491"/>
    </row>
    <row r="45" spans="1:10">
      <c r="A45" s="488"/>
      <c r="B45" s="795" t="s">
        <v>17</v>
      </c>
      <c r="C45" s="795"/>
      <c r="D45" s="795"/>
      <c r="E45" s="795"/>
      <c r="F45" s="489">
        <f>ROUND(F44,-6)</f>
        <v>3383000000</v>
      </c>
      <c r="G45" s="479">
        <f>60*92</f>
        <v>5520</v>
      </c>
    </row>
    <row r="46" spans="1:10" ht="16.2">
      <c r="A46" s="492"/>
      <c r="B46" s="796" t="str">
        <f>"(Bằng chữ: "&amp;Sheet18!B13&amp;" đồng chẵn ./.)"</f>
        <v>(Bằng chữ: Ba tỷ ba trăm tám mươi ba triệu đồng chẵn ./.)</v>
      </c>
      <c r="C46" s="796"/>
      <c r="D46" s="796"/>
      <c r="E46" s="796"/>
      <c r="F46" s="796"/>
      <c r="G46" s="479" t="e">
        <f>300000000/C4</f>
        <v>#DIV/0!</v>
      </c>
    </row>
    <row r="47" spans="1:10">
      <c r="D47" s="493"/>
      <c r="E47" s="493"/>
      <c r="F47" s="493"/>
    </row>
    <row r="48" spans="1:10">
      <c r="D48" s="493"/>
      <c r="E48" s="493"/>
      <c r="F48" s="493"/>
      <c r="G48" s="494"/>
    </row>
    <row r="49" spans="4:7">
      <c r="D49" s="493"/>
      <c r="E49" s="493"/>
      <c r="G49" s="495"/>
    </row>
    <row r="50" spans="4:7">
      <c r="D50" s="496">
        <f>5000000*C4</f>
        <v>0</v>
      </c>
      <c r="E50" s="496"/>
      <c r="G50" s="497"/>
    </row>
    <row r="51" spans="4:7">
      <c r="D51" s="496"/>
      <c r="E51" s="496"/>
      <c r="G51" s="494"/>
    </row>
    <row r="52" spans="4:7">
      <c r="D52" s="496"/>
      <c r="E52" s="496"/>
    </row>
  </sheetData>
  <mergeCells count="45">
    <mergeCell ref="B2:E2"/>
    <mergeCell ref="B5:D5"/>
    <mergeCell ref="B8:D8"/>
    <mergeCell ref="B11:D11"/>
    <mergeCell ref="B14:D14"/>
    <mergeCell ref="B12:D12"/>
    <mergeCell ref="B13:D13"/>
    <mergeCell ref="B3:D3"/>
    <mergeCell ref="B4:D4"/>
    <mergeCell ref="B6:D6"/>
    <mergeCell ref="B7:D7"/>
    <mergeCell ref="B9:D9"/>
    <mergeCell ref="B10:D10"/>
    <mergeCell ref="B44:E44"/>
    <mergeCell ref="B45:E45"/>
    <mergeCell ref="B46:F46"/>
    <mergeCell ref="B20:D20"/>
    <mergeCell ref="B23:D23"/>
    <mergeCell ref="B26:D26"/>
    <mergeCell ref="B29:D29"/>
    <mergeCell ref="B32:D32"/>
    <mergeCell ref="B35:D35"/>
    <mergeCell ref="B25:D25"/>
    <mergeCell ref="B41:D41"/>
    <mergeCell ref="B38:D38"/>
    <mergeCell ref="B21:D21"/>
    <mergeCell ref="B22:D22"/>
    <mergeCell ref="B24:D24"/>
    <mergeCell ref="B43:D43"/>
    <mergeCell ref="B17:D17"/>
    <mergeCell ref="B15:D15"/>
    <mergeCell ref="B16:D16"/>
    <mergeCell ref="B18:D18"/>
    <mergeCell ref="B19:D19"/>
    <mergeCell ref="B27:D27"/>
    <mergeCell ref="B28:D28"/>
    <mergeCell ref="B33:D33"/>
    <mergeCell ref="B34:D34"/>
    <mergeCell ref="B30:D30"/>
    <mergeCell ref="B31:D31"/>
    <mergeCell ref="B36:D36"/>
    <mergeCell ref="B37:D37"/>
    <mergeCell ref="B39:D39"/>
    <mergeCell ref="B40:D40"/>
    <mergeCell ref="B42:D42"/>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75937-8ADF-44AA-A703-80A1F8047A71}">
  <dimension ref="A1"/>
  <sheetViews>
    <sheetView workbookViewId="0"/>
  </sheetViews>
  <sheetFormatPr defaultRowHeight="14.4"/>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F9213-745B-45C7-8193-0B4CF92786DD}">
  <dimension ref="A1:N13"/>
  <sheetViews>
    <sheetView workbookViewId="0">
      <selection activeCell="B10" sqref="B10"/>
    </sheetView>
  </sheetViews>
  <sheetFormatPr defaultColWidth="8.88671875" defaultRowHeight="13.8"/>
  <cols>
    <col min="1" max="1" width="18.44140625" style="503" customWidth="1"/>
    <col min="2" max="2" width="56.77734375" style="503" bestFit="1" customWidth="1"/>
    <col min="3" max="3" width="5.6640625" style="500" customWidth="1"/>
    <col min="4" max="4" width="5.6640625" style="501" customWidth="1"/>
    <col min="5" max="5" width="5.6640625" style="502" customWidth="1"/>
    <col min="6" max="6" width="5.6640625" style="501" customWidth="1"/>
    <col min="7" max="14" width="5.6640625" style="503" customWidth="1"/>
    <col min="15" max="21" width="9.88671875" style="503" customWidth="1"/>
    <col min="22" max="24" width="8.88671875" style="503" bestFit="1"/>
    <col min="25" max="25" width="12.109375" style="503" customWidth="1"/>
    <col min="26" max="16384" width="8.88671875" style="503"/>
  </cols>
  <sheetData>
    <row r="1" spans="1:14" ht="15.6">
      <c r="A1" s="498" t="s">
        <v>658</v>
      </c>
      <c r="B1" s="499">
        <f>'Tổng hợp giá trị'!F45</f>
        <v>3383000000</v>
      </c>
    </row>
    <row r="2" spans="1:14" ht="16.2">
      <c r="A2" s="498" t="s">
        <v>659</v>
      </c>
      <c r="B2" s="504" t="str">
        <f>B13</f>
        <v>Ba tỷ ba trăm tám mươi ba triệu</v>
      </c>
    </row>
    <row r="3" spans="1:14" ht="16.2">
      <c r="A3" s="498" t="s">
        <v>660</v>
      </c>
      <c r="B3" s="505" t="str">
        <f>B13&amp;" đồng./."</f>
        <v>Ba tỷ ba trăm tám mươi ba triệu đồng./.</v>
      </c>
    </row>
    <row r="7" spans="1:14">
      <c r="A7" s="503" t="s">
        <v>661</v>
      </c>
    </row>
    <row r="8" spans="1:14">
      <c r="A8" s="506">
        <f>B1</f>
        <v>3383000000</v>
      </c>
      <c r="B8" s="507" t="str">
        <f>RIGHT("000000000000"&amp;ROUND(A8,0),12)</f>
        <v>003383000000</v>
      </c>
      <c r="C8" s="508">
        <v>1</v>
      </c>
      <c r="D8" s="508">
        <v>2</v>
      </c>
      <c r="E8" s="508">
        <v>3</v>
      </c>
      <c r="F8" s="509">
        <v>4</v>
      </c>
      <c r="G8" s="509">
        <v>5</v>
      </c>
      <c r="H8" s="509">
        <v>6</v>
      </c>
      <c r="I8" s="510">
        <v>7</v>
      </c>
      <c r="J8" s="510">
        <v>8</v>
      </c>
      <c r="K8" s="510">
        <v>9</v>
      </c>
      <c r="L8" s="511">
        <v>10</v>
      </c>
      <c r="M8" s="511">
        <v>11</v>
      </c>
      <c r="N8" s="511">
        <v>12</v>
      </c>
    </row>
    <row r="9" spans="1:14">
      <c r="A9" s="512"/>
      <c r="B9" s="513"/>
      <c r="C9" s="514">
        <f>VALUE(MID(B8,C8,1))</f>
        <v>0</v>
      </c>
      <c r="D9" s="514">
        <f>VALUE(MID(B8,D8,1))</f>
        <v>0</v>
      </c>
      <c r="E9" s="514">
        <f>VALUE(MID(B8,E8,1))</f>
        <v>3</v>
      </c>
      <c r="F9" s="515">
        <f>VALUE(MID(B8,F8,1))</f>
        <v>3</v>
      </c>
      <c r="G9" s="515">
        <f>VALUE(MID(B8,G8,1))</f>
        <v>8</v>
      </c>
      <c r="H9" s="515">
        <f>VALUE(MID(B8,H8,1))</f>
        <v>3</v>
      </c>
      <c r="I9" s="516">
        <f>VALUE(MID(B8,I8,1))</f>
        <v>0</v>
      </c>
      <c r="J9" s="516">
        <f>VALUE(MID(B8,J8,1))</f>
        <v>0</v>
      </c>
      <c r="K9" s="516">
        <f>VALUE(MID(B8,K8,1))</f>
        <v>0</v>
      </c>
      <c r="L9" s="517">
        <f>VALUE(MID(B8,L8,1))</f>
        <v>0</v>
      </c>
      <c r="M9" s="517">
        <f>VALUE(MID(B8,M8,1))</f>
        <v>0</v>
      </c>
      <c r="N9" s="517">
        <f>VALUE(MID(B8,N8,1))</f>
        <v>0</v>
      </c>
    </row>
    <row r="10" spans="1:14">
      <c r="A10" s="512"/>
      <c r="B10" s="513"/>
      <c r="C10" s="514">
        <f>SUM(C9:C9)</f>
        <v>0</v>
      </c>
      <c r="D10" s="514">
        <f>SUM(C9:D9)</f>
        <v>0</v>
      </c>
      <c r="E10" s="514">
        <f>SUM(C9:E9)</f>
        <v>3</v>
      </c>
      <c r="F10" s="515">
        <f>SUM(F9:F9)</f>
        <v>3</v>
      </c>
      <c r="G10" s="515">
        <f>SUM(F9:G9)</f>
        <v>11</v>
      </c>
      <c r="H10" s="515">
        <f>SUM(F9:H9)</f>
        <v>14</v>
      </c>
      <c r="I10" s="516">
        <f>SUM(I9:I9)</f>
        <v>0</v>
      </c>
      <c r="J10" s="516">
        <f>SUM(I9:J9)</f>
        <v>0</v>
      </c>
      <c r="K10" s="516">
        <f>SUM(I9:K9)</f>
        <v>0</v>
      </c>
      <c r="L10" s="517">
        <f>SUM(L9:L9)</f>
        <v>0</v>
      </c>
      <c r="M10" s="517">
        <f>SUM(L9:M9)</f>
        <v>0</v>
      </c>
      <c r="N10" s="517">
        <f>SUM(L9:N9)</f>
        <v>0</v>
      </c>
    </row>
    <row r="11" spans="1:14">
      <c r="A11" s="518"/>
      <c r="B11" s="513"/>
      <c r="C11" s="519" t="str">
        <f>IF(C9=0,"",CHOOSE(C9,"một","hai","ba","bốn","năm","sáu","bảy","tám","chín"))</f>
        <v/>
      </c>
      <c r="D11" s="519" t="str">
        <f>IF(D9=0,IF(AND(C9&lt;&gt;0,E9&lt;&gt;0),"lẻ",""),CHOOSE(D9,"mười","hai","ba","bốn","năm","sáu","bảy","tám","chín"))</f>
        <v/>
      </c>
      <c r="E11" s="519" t="str">
        <f>IF(E9=0,"",CHOOSE(E9,IF(D9&gt;1,"mốt","một"),"hai","ba","bốn",IF(D9=0,"năm","lăm"),"sáu","bảy","tám","chín"))</f>
        <v>ba</v>
      </c>
      <c r="F11" s="520" t="str">
        <f>IF(F9=0,"",CHOOSE(F9,"một","hai","ba","bốn","năm","sáu","bảy","tám","chín"))</f>
        <v>ba</v>
      </c>
      <c r="G11" s="520" t="str">
        <f>IF(G9=0,IF(AND(F9&lt;&gt;0,H9&lt;&gt;0),"linh",""),CHOOSE(G9,"mười","hai","ba","bốn","năm","sáu","bảy","tám","chín"))</f>
        <v>tám</v>
      </c>
      <c r="H11" s="520" t="str">
        <f>IF(H9=0,"",CHOOSE(H9,IF(G9&gt;1,"mốt","một"),"hai","ba","bốn",IF(G9=0,"năm","lăm"),"sáu","bảy","tám","chín"))</f>
        <v>ba</v>
      </c>
      <c r="I11" s="521" t="str">
        <f>IF(I9=0,"",CHOOSE(I9,"một","hai","ba","bốn","năm","sáu","bảy","tám","chín"))</f>
        <v/>
      </c>
      <c r="J11" s="521" t="str">
        <f>IF(J9=0,IF(AND(I9&lt;&gt;0,K9&lt;&gt;0),"lẻ",""),CHOOSE(J9,"mười","hai","ba","bốn","năm","sáu","bảy","tám","chín"))</f>
        <v/>
      </c>
      <c r="K11" s="521" t="str">
        <f>IF(K9=0,"",CHOOSE(K9,IF(J9&gt;1,"mốt","một"),"hai","ba","bốn",IF(J9=0,"năm","lăm"),"sáu","bảy","tám","chín"))</f>
        <v/>
      </c>
      <c r="L11" s="522" t="str">
        <f>IF(L9=0,"",CHOOSE(L9,"một","hai","ba","bốn","năm","sáu","bảy","tám","chín"))</f>
        <v/>
      </c>
      <c r="M11" s="522" t="str">
        <f>IF(M9=0,IF(AND(L9&lt;&gt;0,N9&lt;&gt;0),"lẻ",""),CHOOSE(M9,"mười","hai","ba","bốn","năm","sáu","bảy","tám","chín"))</f>
        <v/>
      </c>
      <c r="N11" s="522" t="str">
        <f>IF(N9=0,"",CHOOSE(N9,IF(M9&gt;1,"mốt","một"),"hai","ba","bốn",IF(M9=0,"năm","lăm"),"sáu","bảy","tám","chín"))</f>
        <v/>
      </c>
    </row>
    <row r="12" spans="1:14">
      <c r="A12" s="512"/>
      <c r="B12" s="513"/>
      <c r="C12" s="523" t="str">
        <f>IF(C9=0,"","trăm")</f>
        <v/>
      </c>
      <c r="D12" s="523" t="str">
        <f>IF(D9=0,"",IF(D9=1,"","mươi"))</f>
        <v/>
      </c>
      <c r="E12" s="523" t="str">
        <f>IF(AND(E9=0,E10=0),"","tỷ")</f>
        <v>tỷ</v>
      </c>
      <c r="F12" s="524" t="str">
        <f>IF(F9=0,"","trăm")</f>
        <v>trăm</v>
      </c>
      <c r="G12" s="524" t="str">
        <f>IF(G9=0,"",IF(G9=1,"","mươi"))</f>
        <v>mươi</v>
      </c>
      <c r="H12" s="524" t="str">
        <f>IF(AND(H9=0,H10=0),"","triệu")</f>
        <v>triệu</v>
      </c>
      <c r="I12" s="525" t="str">
        <f>IF(I9=0,"","trăm")</f>
        <v/>
      </c>
      <c r="J12" s="525" t="str">
        <f>IF(J9=0,"",IF(J9=1,"","mươi"))</f>
        <v/>
      </c>
      <c r="K12" s="525" t="str">
        <f>IF(AND(K9=0,K10=0),"","ngàn")</f>
        <v/>
      </c>
      <c r="L12" s="526" t="str">
        <f>IF(L9=0,"","trăm")</f>
        <v/>
      </c>
      <c r="M12" s="526" t="str">
        <f>IF(M9=0,"",IF(M9=1,"","mươi"))</f>
        <v/>
      </c>
      <c r="N12" s="526"/>
    </row>
    <row r="13" spans="1:14">
      <c r="A13" s="512"/>
      <c r="B13" s="527" t="str">
        <f>UPPER(LEFT(TRIM(IF(A8=0,"không đồng.",C11&amp;" "&amp;C12&amp;" "&amp;D11&amp;" "&amp;D12&amp;" "&amp;E11&amp;" "&amp;E12&amp;" "&amp;F11&amp;" "&amp;F12&amp;" "&amp;G11&amp;" "&amp;G12&amp;" "&amp;H11&amp;" "&amp;H12&amp;" "&amp;I11&amp;" "&amp;I12&amp;" "&amp;J11&amp;" "&amp;J12&amp;" "&amp;K11&amp;" "&amp;K12&amp;" "&amp;L11&amp;" "&amp;L12&amp;" "&amp;M11&amp;" "&amp;M12&amp;" "&amp;N11&amp;" "&amp;N12)),1))&amp;RIGHT(TRIM(IF(A8=0,"không đồng.",C11&amp;" "&amp;C12&amp;" "&amp;D11&amp;" "&amp;D12&amp;" "&amp;E11&amp;" "&amp;E12&amp;" "&amp;F11&amp;" "&amp;F12&amp;" "&amp;G11&amp;" "&amp;G12&amp;" "&amp;H11&amp;" "&amp;H12&amp;" "&amp;I11&amp;" "&amp;I12&amp;" "&amp;J11&amp;" "&amp;J12&amp;" "&amp;K11&amp;" "&amp;K12&amp;" "&amp;L11&amp;" "&amp;L12&amp;" "&amp;M11&amp;" "&amp;M12&amp;" "&amp;N11&amp;" "&amp;N12)),LEN(TRIM(IF(A8=0,"không đồng.",C11&amp;" "&amp;C12&amp;" "&amp;D11&amp;" "&amp;D12&amp;" "&amp;E11&amp;" "&amp;E12&amp;" "&amp;F11&amp;" "&amp;F12&amp;" "&amp;G11&amp;" "&amp;G12&amp;" "&amp;H11&amp;" "&amp;H12&amp;" "&amp;I11&amp;" "&amp;I12&amp;" "&amp;J11&amp;" "&amp;J12&amp;" "&amp;K11&amp;" "&amp;K12&amp;" "&amp;L11&amp;" "&amp;L12&amp;" "&amp;M11&amp;" "&amp;M12&amp;" "&amp;N11&amp;" "&amp;N12)))-1)</f>
        <v>Ba tỷ ba trăm tám mươi ba triệu</v>
      </c>
      <c r="C13" s="528"/>
      <c r="D13" s="528"/>
      <c r="E13" s="528"/>
      <c r="F13" s="528"/>
      <c r="G13" s="528"/>
      <c r="H13" s="528"/>
      <c r="I13" s="528"/>
      <c r="J13" s="528"/>
      <c r="K13" s="528"/>
      <c r="L13" s="528"/>
      <c r="M13" s="528"/>
      <c r="N13" s="52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1</vt:i4>
      </vt:variant>
    </vt:vector>
  </HeadingPairs>
  <TitlesOfParts>
    <vt:vector size="24" baseType="lpstr">
      <vt:lpstr>TSTĐ</vt:lpstr>
      <vt:lpstr>PPSS</vt:lpstr>
      <vt:lpstr>KQ</vt:lpstr>
      <vt:lpstr>1</vt:lpstr>
      <vt:lpstr>2</vt:lpstr>
      <vt:lpstr>3</vt:lpstr>
      <vt:lpstr>4</vt:lpstr>
      <vt:lpstr>5</vt:lpstr>
      <vt:lpstr>6</vt:lpstr>
      <vt:lpstr>7</vt:lpstr>
      <vt:lpstr>8</vt:lpstr>
      <vt:lpstr>9</vt:lpstr>
      <vt:lpstr>10</vt:lpstr>
      <vt:lpstr>11</vt:lpstr>
      <vt:lpstr>12</vt:lpstr>
      <vt:lpstr>13</vt:lpstr>
      <vt:lpstr>14</vt:lpstr>
      <vt:lpstr>Nhà vệ sinh, bảo vệ</vt:lpstr>
      <vt:lpstr>Sân đường nội bộ</vt:lpstr>
      <vt:lpstr>Đất</vt:lpstr>
      <vt:lpstr>Tổng hợp giá trị</vt:lpstr>
      <vt:lpstr>Sheet1</vt:lpstr>
      <vt:lpstr>Sheet18</vt:lpstr>
      <vt:lpstr>PPSS!Print_Area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Yến Hải Nguyễn</cp:lastModifiedBy>
  <dcterms:created xsi:type="dcterms:W3CDTF">2022-03-17T03:11:19Z</dcterms:created>
  <dcterms:modified xsi:type="dcterms:W3CDTF">2025-09-05T03:17:45Z</dcterms:modified>
</cp:coreProperties>
</file>