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Chứng thư\DIỆP\Check giá\2026\Tháng 4\34. (Yến Agr Sở 1) Pin mặt trời\"/>
    </mc:Choice>
  </mc:AlternateContent>
  <xr:revisionPtr revIDLastSave="0" documentId="13_ncr:1_{B9B6D174-F07A-4C9A-B64C-CC9F0C5020F5}" xr6:coauthVersionLast="47" xr6:coauthVersionMax="47" xr10:uidLastSave="{00000000-0000-0000-0000-000000000000}"/>
  <bookViews>
    <workbookView xWindow="-108" yWindow="-108" windowWidth="23256" windowHeight="12576" tabRatio="818" activeTab="7" xr2:uid="{00000000-000D-0000-FFFF-FFFF00000000}"/>
  </bookViews>
  <sheets>
    <sheet name="TKphanlinh" sheetId="13" r:id="rId1"/>
    <sheet name="KQ" sheetId="1" r:id="rId2"/>
    <sheet name="1.1 SL hiệu quả" sheetId="4" state="hidden" r:id="rId3"/>
    <sheet name="1.2 Giá điện" sheetId="7" state="hidden" r:id="rId4"/>
    <sheet name="1.3 TN hiệu quả" sheetId="5" state="hidden" r:id="rId5"/>
    <sheet name="1.4 Doanh thu" sheetId="14" r:id="rId6"/>
    <sheet name="1.5 Chạy dòng tiền" sheetId="3" r:id="rId7"/>
    <sheet name="2.PP Chi phí" sheetId="15" r:id="rId8"/>
  </sheets>
  <externalReferences>
    <externalReference r:id="rId9"/>
    <externalReference r:id="rId10"/>
    <externalReference r:id="rId11"/>
    <externalReference r:id="rId12"/>
    <externalReference r:id="rId13"/>
    <externalReference r:id="rId14"/>
    <externalReference r:id="rId15"/>
    <externalReference r:id="rId16"/>
  </externalReferences>
  <definedNames>
    <definedName name="__??">BlankMacro1</definedName>
    <definedName name="__??????1">BlankMacro1</definedName>
    <definedName name="__??????2">BlankMacro1</definedName>
    <definedName name="__??????3">BlankMacro1</definedName>
    <definedName name="__??????4">BlankMacro1</definedName>
    <definedName name="__??????5">BlankMacro1</definedName>
    <definedName name="__??????6">BlankMacro1</definedName>
    <definedName name="____??">BlankMacro1</definedName>
    <definedName name="____??????1">BlankMacro1</definedName>
    <definedName name="____??????2">BlankMacro1</definedName>
    <definedName name="____??????3">BlankMacro1</definedName>
    <definedName name="____??????4">BlankMacro1</definedName>
    <definedName name="____??????5">BlankMacro1</definedName>
    <definedName name="____??????6">BlankMacro1</definedName>
    <definedName name="______??">BlankMacro1</definedName>
    <definedName name="______??????1">BlankMacro1</definedName>
    <definedName name="______??????2">BlankMacro1</definedName>
    <definedName name="______??????3">BlankMacro1</definedName>
    <definedName name="______??????4">BlankMacro1</definedName>
    <definedName name="______??????5">BlankMacro1</definedName>
    <definedName name="______??????6">BlankMacro1</definedName>
    <definedName name="________??">BlankMacro1</definedName>
    <definedName name="________??????1">BlankMacro1</definedName>
    <definedName name="________??????2">BlankMacro1</definedName>
    <definedName name="________??????3">BlankMacro1</definedName>
    <definedName name="________??????4">BlankMacro1</definedName>
    <definedName name="________??????5">BlankMacro1</definedName>
    <definedName name="________??????6">BlankMacro1</definedName>
    <definedName name="_________??">BlankMacro1</definedName>
    <definedName name="_________??????1">BlankMacro1</definedName>
    <definedName name="_________??????2">BlankMacro1</definedName>
    <definedName name="_________??????3">BlankMacro1</definedName>
    <definedName name="_________??????4">BlankMacro1</definedName>
    <definedName name="_________??????5">BlankMacro1</definedName>
    <definedName name="_________??????6">BlankMacro1</definedName>
    <definedName name="__________a1" hidden="1">{"'Sheet1'!$L$16"}</definedName>
    <definedName name="__________NSO2" hidden="1">{"'Sheet1'!$L$16"}</definedName>
    <definedName name="_________a1" hidden="1">{"'Sheet1'!$L$16"}</definedName>
    <definedName name="_________a129" hidden="1">{"Offgrid",#N/A,FALSE,"OFFGRID";"Region",#N/A,FALSE,"REGION";"Offgrid -2",#N/A,FALSE,"OFFGRID";"WTP",#N/A,FALSE,"WTP";"WTP -2",#N/A,FALSE,"WTP";"Project",#N/A,FALSE,"PROJECT";"Summary -2",#N/A,FALSE,"SUMMARY"}</definedName>
    <definedName name="_________a130" hidden="1">{"Offgrid",#N/A,FALSE,"OFFGRID";"Region",#N/A,FALSE,"REGION";"Offgrid -2",#N/A,FALSE,"OFFGRID";"WTP",#N/A,FALSE,"WTP";"WTP -2",#N/A,FALSE,"WTP";"Project",#N/A,FALSE,"PROJECT";"Summary -2",#N/A,FALSE,"SUMMARY"}</definedName>
    <definedName name="_________CD2" hidden="1">{"'Sheet1'!$L$16"}</definedName>
    <definedName name="_________Goi8" hidden="1">{"'Sheet1'!$L$16"}</definedName>
    <definedName name="_________h1" hidden="1">{"'Sheet1'!$L$16"}</definedName>
    <definedName name="_________hu1" hidden="1">{"'Sheet1'!$L$16"}</definedName>
    <definedName name="_________hu2" hidden="1">{"'Sheet1'!$L$16"}</definedName>
    <definedName name="_________hu5" hidden="1">{"'Sheet1'!$L$16"}</definedName>
    <definedName name="_________hu6" hidden="1">{"'Sheet1'!$L$16"}</definedName>
    <definedName name="_________m4" hidden="1">{"'Sheet1'!$L$16"}</definedName>
    <definedName name="_________NSO2" hidden="1">{"'Sheet1'!$L$16"}</definedName>
    <definedName name="_________PA3" hidden="1">{"'Sheet1'!$L$16"}</definedName>
    <definedName name="_________PL3" hidden="1">{"'Sheet1'!$L$16"}</definedName>
    <definedName name="_________S1">{"Book1"}</definedName>
    <definedName name="_________tt3" hidden="1">{"'Sheet1'!$L$16"}</definedName>
    <definedName name="________a129" hidden="1">{"Offgrid",#N/A,FALSE,"OFFGRID";"Region",#N/A,FALSE,"REGION";"Offgrid -2",#N/A,FALSE,"OFFGRID";"WTP",#N/A,FALSE,"WTP";"WTP -2",#N/A,FALSE,"WTP";"Project",#N/A,FALSE,"PROJECT";"Summary -2",#N/A,FALSE,"SUMMARY"}</definedName>
    <definedName name="________a130" hidden="1">{"Offgrid",#N/A,FALSE,"OFFGRID";"Region",#N/A,FALSE,"REGION";"Offgrid -2",#N/A,FALSE,"OFFGRID";"WTP",#N/A,FALSE,"WTP";"WTP -2",#N/A,FALSE,"WTP";"Project",#N/A,FALSE,"PROJECT";"Summary -2",#N/A,FALSE,"SUMMARY"}</definedName>
    <definedName name="________CD2" hidden="1">{"'Sheet1'!$L$16"}</definedName>
    <definedName name="________Goi8" hidden="1">{"'Sheet1'!$L$16"}</definedName>
    <definedName name="________h1" hidden="1">{"'Sheet1'!$L$16"}</definedName>
    <definedName name="________hu1" hidden="1">{"'Sheet1'!$L$16"}</definedName>
    <definedName name="________hu2" hidden="1">{"'Sheet1'!$L$16"}</definedName>
    <definedName name="________hu5" hidden="1">{"'Sheet1'!$L$16"}</definedName>
    <definedName name="________hu6" hidden="1">{"'Sheet1'!$L$16"}</definedName>
    <definedName name="________m4" hidden="1">{"'Sheet1'!$L$16"}</definedName>
    <definedName name="________PA3" hidden="1">{"'Sheet1'!$L$16"}</definedName>
    <definedName name="________PL3" hidden="1">{"'Sheet1'!$L$16"}</definedName>
    <definedName name="________S1">{"Book1"}</definedName>
    <definedName name="________tt3" hidden="1">{"'Sheet1'!$L$16"}</definedName>
    <definedName name="_______a1" hidden="1">{"'Sheet1'!$L$16"}</definedName>
    <definedName name="_______B1">#REF!</definedName>
    <definedName name="_______NSO2" hidden="1">{"'Sheet1'!$L$16"}</definedName>
    <definedName name="______a1" hidden="1">{"'Sheet1'!$L$16"}</definedName>
    <definedName name="______a129" hidden="1">{"Offgrid",#N/A,FALSE,"OFFGRID";"Region",#N/A,FALSE,"REGION";"Offgrid -2",#N/A,FALSE,"OFFGRID";"WTP",#N/A,FALSE,"WTP";"WTP -2",#N/A,FALSE,"WTP";"Project",#N/A,FALSE,"PROJECT";"Summary -2",#N/A,FALSE,"SUMMARY"}</definedName>
    <definedName name="______a130" hidden="1">{"Offgrid",#N/A,FALSE,"OFFGRID";"Region",#N/A,FALSE,"REGION";"Offgrid -2",#N/A,FALSE,"OFFGRID";"WTP",#N/A,FALSE,"WTP";"WTP -2",#N/A,FALSE,"WTP";"Project",#N/A,FALSE,"PROJECT";"Summary -2",#N/A,FALSE,"SUMMARY"}</definedName>
    <definedName name="______B1">#REF!</definedName>
    <definedName name="______CD2" hidden="1">{"'Sheet1'!$L$16"}</definedName>
    <definedName name="______Goi8" hidden="1">{"'Sheet1'!$L$16"}</definedName>
    <definedName name="______h1" hidden="1">{"'Sheet1'!$L$16"}</definedName>
    <definedName name="______hu1" hidden="1">{"'Sheet1'!$L$16"}</definedName>
    <definedName name="______hu2" hidden="1">{"'Sheet1'!$L$16"}</definedName>
    <definedName name="______hu5" hidden="1">{"'Sheet1'!$L$16"}</definedName>
    <definedName name="______hu6" hidden="1">{"'Sheet1'!$L$16"}</definedName>
    <definedName name="______m4" hidden="1">{"'Sheet1'!$L$16"}</definedName>
    <definedName name="______NSO2" hidden="1">{"'Sheet1'!$L$16"}</definedName>
    <definedName name="______PA3" hidden="1">{"'Sheet1'!$L$16"}</definedName>
    <definedName name="______PL3" hidden="1">{"'Sheet1'!$L$16"}</definedName>
    <definedName name="______S1">{"Book1"}</definedName>
    <definedName name="______tt3" hidden="1">{"'Sheet1'!$L$16"}</definedName>
    <definedName name="_____a1" hidden="1">{"'Sheet1'!$L$16"}</definedName>
    <definedName name="_____a129" hidden="1">{"Offgrid",#N/A,FALSE,"OFFGRID";"Region",#N/A,FALSE,"REGION";"Offgrid -2",#N/A,FALSE,"OFFGRID";"WTP",#N/A,FALSE,"WTP";"WTP -2",#N/A,FALSE,"WTP";"Project",#N/A,FALSE,"PROJECT";"Summary -2",#N/A,FALSE,"SUMMARY"}</definedName>
    <definedName name="_____a130" hidden="1">{"Offgrid",#N/A,FALSE,"OFFGRID";"Region",#N/A,FALSE,"REGION";"Offgrid -2",#N/A,FALSE,"OFFGRID";"WTP",#N/A,FALSE,"WTP";"WTP -2",#N/A,FALSE,"WTP";"Project",#N/A,FALSE,"PROJECT";"Summary -2",#N/A,FALSE,"SUMMARY"}</definedName>
    <definedName name="_____B1">#REF!</definedName>
    <definedName name="_____CD2" hidden="1">{"'Sheet1'!$L$16"}</definedName>
    <definedName name="_____Goi8" hidden="1">{"'Sheet1'!$L$16"}</definedName>
    <definedName name="_____h1" hidden="1">{"'Sheet1'!$L$16"}</definedName>
    <definedName name="_____hu1" hidden="1">{"'Sheet1'!$L$16"}</definedName>
    <definedName name="_____hu2" hidden="1">{"'Sheet1'!$L$16"}</definedName>
    <definedName name="_____hu5" hidden="1">{"'Sheet1'!$L$16"}</definedName>
    <definedName name="_____hu6" hidden="1">{"'Sheet1'!$L$16"}</definedName>
    <definedName name="_____m4" hidden="1">{"'Sheet1'!$L$16"}</definedName>
    <definedName name="_____NSO2" hidden="1">{"'Sheet1'!$L$16"}</definedName>
    <definedName name="_____PA3" hidden="1">{"'Sheet1'!$L$16"}</definedName>
    <definedName name="_____PL3" hidden="1">{"'Sheet1'!$L$16"}</definedName>
    <definedName name="_____S1">{"Book1"}</definedName>
    <definedName name="_____tt3" hidden="1">{"'Sheet1'!$L$16"}</definedName>
    <definedName name="____a1" hidden="1">{"'Sheet1'!$L$16"}</definedName>
    <definedName name="____a129"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B1">#REF!</definedName>
    <definedName name="____CD2" hidden="1">{"'Sheet1'!$L$16"}</definedName>
    <definedName name="____Goi8" hidden="1">{"'Sheet1'!$L$16"}</definedName>
    <definedName name="____h1" hidden="1">{"'Sheet1'!$L$16"}</definedName>
    <definedName name="____hu1" hidden="1">{"'Sheet1'!$L$16"}</definedName>
    <definedName name="____hu2" hidden="1">{"'Sheet1'!$L$16"}</definedName>
    <definedName name="____hu5" hidden="1">{"'Sheet1'!$L$16"}</definedName>
    <definedName name="____hu6" hidden="1">{"'Sheet1'!$L$16"}</definedName>
    <definedName name="____m4" hidden="1">{"'Sheet1'!$L$16"}</definedName>
    <definedName name="____NSO2" hidden="1">{"'Sheet1'!$L$16"}</definedName>
    <definedName name="____PA3" hidden="1">{"'Sheet1'!$L$16"}</definedName>
    <definedName name="____PL3" hidden="1">{"'Sheet1'!$L$16"}</definedName>
    <definedName name="____S1">{"Book1"}</definedName>
    <definedName name="____tt3" hidden="1">{"'Sheet1'!$L$16"}</definedName>
    <definedName name="___a1" hidden="1">{"'Sheet1'!$L$16"}</definedName>
    <definedName name="___a129" hidden="1">{"Offgrid",#N/A,FALSE,"OFFGRID";"Region",#N/A,FALSE,"REGION";"Offgrid -2",#N/A,FALSE,"OFFGRID";"WTP",#N/A,FALSE,"WTP";"WTP -2",#N/A,FALSE,"WTP";"Project",#N/A,FALSE,"PROJECT";"Summary -2",#N/A,FALSE,"SUMMARY"}</definedName>
    <definedName name="___a130" hidden="1">{"Offgrid",#N/A,FALSE,"OFFGRID";"Region",#N/A,FALSE,"REGION";"Offgrid -2",#N/A,FALSE,"OFFGRID";"WTP",#N/A,FALSE,"WTP";"WTP -2",#N/A,FALSE,"WTP";"Project",#N/A,FALSE,"PROJECT";"Summary -2",#N/A,FALSE,"SUMMARY"}</definedName>
    <definedName name="___B1">#REF!</definedName>
    <definedName name="___CD2" hidden="1">{"'Sheet1'!$L$16"}</definedName>
    <definedName name="___Goi8" hidden="1">{"'Sheet1'!$L$16"}</definedName>
    <definedName name="___h1" hidden="1">{"'Sheet1'!$L$16"}</definedName>
    <definedName name="___hu1" hidden="1">{"'Sheet1'!$L$16"}</definedName>
    <definedName name="___hu2" hidden="1">{"'Sheet1'!$L$16"}</definedName>
    <definedName name="___hu5" hidden="1">{"'Sheet1'!$L$16"}</definedName>
    <definedName name="___hu6" hidden="1">{"'Sheet1'!$L$16"}</definedName>
    <definedName name="___m4" hidden="1">{"'Sheet1'!$L$16"}</definedName>
    <definedName name="___NSO2" hidden="1">{"'Sheet1'!$L$16"}</definedName>
    <definedName name="___PA3" hidden="1">{"'Sheet1'!$L$16"}</definedName>
    <definedName name="___PL3" hidden="1">{"'Sheet1'!$L$16"}</definedName>
    <definedName name="___S1">{"Book1"}</definedName>
    <definedName name="___tt3" hidden="1">{"'Sheet1'!$L$16"}</definedName>
    <definedName name="__a1" hidden="1">{"'Sheet1'!$L$16"}</definedName>
    <definedName name="__a129"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B1">#REF!</definedName>
    <definedName name="__CD2" hidden="1">{"'Sheet1'!$L$16"}</definedName>
    <definedName name="__CON1">#REF!</definedName>
    <definedName name="__CON2">#REF!</definedName>
    <definedName name="__ddn400">#REF!</definedName>
    <definedName name="__ddn600">#REF!</definedName>
    <definedName name="__FIL2">#REF!</definedName>
    <definedName name="__Goi8" hidden="1">{"'Sheet1'!$L$16"}</definedName>
    <definedName name="__h1" hidden="1">{"'Sheet1'!$L$16"}</definedName>
    <definedName name="__hu1" hidden="1">{"'Sheet1'!$L$16"}</definedName>
    <definedName name="__hu2" hidden="1">{"'Sheet1'!$L$16"}</definedName>
    <definedName name="__hu5" hidden="1">{"'Sheet1'!$L$16"}</definedName>
    <definedName name="__hu6" hidden="1">{"'Sheet1'!$L$16"}</definedName>
    <definedName name="__IntlFixup" hidden="1">TRUE</definedName>
    <definedName name="__kl1">#REF!</definedName>
    <definedName name="__m4" hidden="1">{"'Sheet1'!$L$16"}</definedName>
    <definedName name="__MAC12">#REF!</definedName>
    <definedName name="__MAC46">#REF!</definedName>
    <definedName name="__NCL100">#REF!</definedName>
    <definedName name="__NCL200">#REF!</definedName>
    <definedName name="__NCL250">#REF!</definedName>
    <definedName name="__NET2">#REF!</definedName>
    <definedName name="__nin190">#REF!</definedName>
    <definedName name="__NSO2" hidden="1">{"'Sheet1'!$L$16"}</definedName>
    <definedName name="__PA3" hidden="1">{"'Sheet1'!$L$16"}</definedName>
    <definedName name="__Ph30">#REF!</definedName>
    <definedName name="__PL3" hidden="1">{"'Sheet1'!$L$16"}</definedName>
    <definedName name="__PXB80">#REF!</definedName>
    <definedName name="__q1">#REF!</definedName>
    <definedName name="__q2">#REF!</definedName>
    <definedName name="__rp95">#REF!</definedName>
    <definedName name="__S1">{"Book1"}</definedName>
    <definedName name="__sc1">#REF!</definedName>
    <definedName name="__SC2">#REF!</definedName>
    <definedName name="__sc3">#REF!</definedName>
    <definedName name="__SN3">#REF!</definedName>
    <definedName name="__TL1">#REF!</definedName>
    <definedName name="__TL2">#REF!</definedName>
    <definedName name="__TL3">#REF!</definedName>
    <definedName name="__TLA120">#REF!</definedName>
    <definedName name="__TLA35">#REF!</definedName>
    <definedName name="__TLA50">#REF!</definedName>
    <definedName name="__TLA70">#REF!</definedName>
    <definedName name="__TLA95">#REF!</definedName>
    <definedName name="__tra100">#REF!</definedName>
    <definedName name="__tra102">#REF!</definedName>
    <definedName name="__tra104">#REF!</definedName>
    <definedName name="__tra106">#REF!</definedName>
    <definedName name="__tra108">#REF!</definedName>
    <definedName name="__tra110">#REF!</definedName>
    <definedName name="__tra112">#REF!</definedName>
    <definedName name="__tra114">#REF!</definedName>
    <definedName name="__tra116">#REF!</definedName>
    <definedName name="__tra118">#REF!</definedName>
    <definedName name="__tra120">#REF!</definedName>
    <definedName name="__tra122">#REF!</definedName>
    <definedName name="__tra124">#REF!</definedName>
    <definedName name="__tra126">#REF!</definedName>
    <definedName name="__tra128">#REF!</definedName>
    <definedName name="__tra130">#REF!</definedName>
    <definedName name="__tra132">#REF!</definedName>
    <definedName name="__tra134">#REF!</definedName>
    <definedName name="__tra136">#REF!</definedName>
    <definedName name="__tra138">#REF!</definedName>
    <definedName name="__tra140">#REF!</definedName>
    <definedName name="__tra70">#REF!</definedName>
    <definedName name="__tra72">#REF!</definedName>
    <definedName name="__tra74">#REF!</definedName>
    <definedName name="__tra76">#REF!</definedName>
    <definedName name="__tra78">#REF!</definedName>
    <definedName name="__tra80">#REF!</definedName>
    <definedName name="__tra82">#REF!</definedName>
    <definedName name="__tra84">#REF!</definedName>
    <definedName name="__tra86">#REF!</definedName>
    <definedName name="__tra88">#REF!</definedName>
    <definedName name="__tra90">#REF!</definedName>
    <definedName name="__tra92">#REF!</definedName>
    <definedName name="__tra94">#REF!</definedName>
    <definedName name="__tra96">#REF!</definedName>
    <definedName name="__tra98">#REF!</definedName>
    <definedName name="__tt3" hidden="1">{"'Sheet1'!$L$16"}</definedName>
    <definedName name="__vl1">#REF!</definedName>
    <definedName name="__VL100">#REF!</definedName>
    <definedName name="__VL200">#REF!</definedName>
    <definedName name="__VL250">#REF!</definedName>
    <definedName name="__xb80">#REF!</definedName>
    <definedName name="_1">#N/A</definedName>
    <definedName name="_10_??????4">BlankMacro1</definedName>
    <definedName name="_1000A01">#N/A</definedName>
    <definedName name="_12_??????5">BlankMacro1</definedName>
    <definedName name="_14_??????1">BlankMacro1</definedName>
    <definedName name="_14_??????6">BlankMacro1</definedName>
    <definedName name="_15_0DATA_DATA2_L">'[1]#REF'!#REF!</definedName>
    <definedName name="_16MAÕ_HAØNG">#REF!</definedName>
    <definedName name="_17MAÕ_SOÁ_THUEÁ">#REF!</definedName>
    <definedName name="_18ÑÔN_GIAÙ">#REF!</definedName>
    <definedName name="_19SOÁ_CTÖØ">#REF!</definedName>
    <definedName name="_2">#N/A</definedName>
    <definedName name="_2_??">BlankMacro1</definedName>
    <definedName name="_20SOÁ_LÖÔÏNG">#REF!</definedName>
    <definedName name="_21_??????2">BlankMacro1</definedName>
    <definedName name="_21TEÂN_HAØNG">#REF!</definedName>
    <definedName name="_22TEÂN_KHAÙCH_HAØ">#REF!</definedName>
    <definedName name="_23THAØNH_TIEÀN">#REF!</definedName>
    <definedName name="_24TRÒ_GIAÙ">#REF!</definedName>
    <definedName name="_25TRÒ_GIAÙ__VAT">#REF!</definedName>
    <definedName name="_28_??????3">BlankMacro1</definedName>
    <definedName name="_35_??????4">BlankMacro1</definedName>
    <definedName name="_4_??????1">BlankMacro1</definedName>
    <definedName name="_42_??????5">BlankMacro1</definedName>
    <definedName name="_49_??????6">BlankMacro1</definedName>
    <definedName name="_52MAÕ_HAØNG">#REF!</definedName>
    <definedName name="_54MAÕ_SOÁ_THUEÁ">#REF!</definedName>
    <definedName name="_56ÑÔN_GIAÙ">#REF!</definedName>
    <definedName name="_58SOÁ_CTÖØ">#REF!</definedName>
    <definedName name="_59SOÁ_LÖÔÏNG">#REF!</definedName>
    <definedName name="_6_??????2">BlankMacro1</definedName>
    <definedName name="_61TEÂN_HAØNG">#REF!</definedName>
    <definedName name="_63TEÂN_KHAÙCH_HAØ">#REF!</definedName>
    <definedName name="_65THAØNH_TIEÀN">#REF!</definedName>
    <definedName name="_67TRÒ_GIAÙ">#REF!</definedName>
    <definedName name="_69TRÒ_GIAÙ__VAT">#REF!</definedName>
    <definedName name="_7_??">BlankMacro1</definedName>
    <definedName name="_8_??????3">BlankMacro1</definedName>
    <definedName name="_a1" hidden="1">{"'Sheet1'!$L$16"}</definedName>
    <definedName name="_a129"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16550">'[2]CT -THVLNC'!#REF!</definedName>
    <definedName name="_B1">#REF!</definedName>
    <definedName name="_CD2" hidden="1">{"'Sheet1'!$L$16"}</definedName>
    <definedName name="_CON1">#REF!</definedName>
    <definedName name="_CON2">#REF!</definedName>
    <definedName name="_CT250">'[3]dongia (2)'!#REF!</definedName>
    <definedName name="_ddn400">#REF!</definedName>
    <definedName name="_ddn600">#REF!</definedName>
    <definedName name="_FIL2">#REF!</definedName>
    <definedName name="_Fill" hidden="1">#REF!</definedName>
    <definedName name="_xlnm._FilterDatabase" localSheetId="7" hidden="1">'2.PP Chi phí'!$A$4:$M$9</definedName>
    <definedName name="_xlnm._FilterDatabase" localSheetId="0" hidden="1">TKphanlinh!$A$1:$AT$146</definedName>
    <definedName name="_Goi8" hidden="1">{"'Sheet1'!$L$16"}</definedName>
    <definedName name="_h1" hidden="1">{"'Sheet1'!$L$16"}</definedName>
    <definedName name="_hh1">[4]XL4Poppy!$C$9</definedName>
    <definedName name="_hh2">[4]XL4Poppy!$A$15</definedName>
    <definedName name="_hu1" hidden="1">{"'Sheet1'!$L$16"}</definedName>
    <definedName name="_hu2" hidden="1">{"'Sheet1'!$L$16"}</definedName>
    <definedName name="_hu5" hidden="1">{"'Sheet1'!$L$16"}</definedName>
    <definedName name="_hu6" hidden="1">{"'Sheet1'!$L$16"}</definedName>
    <definedName name="_Key1" hidden="1">#REF!</definedName>
    <definedName name="_Key2" hidden="1">#REF!</definedName>
    <definedName name="_kl1">#REF!</definedName>
    <definedName name="_m4" hidden="1">{"'Sheet1'!$L$16"}</definedName>
    <definedName name="_MAC12">#REF!</definedName>
    <definedName name="_MAC46">#REF!</definedName>
    <definedName name="_NCL100">#REF!</definedName>
    <definedName name="_NCL200">#REF!</definedName>
    <definedName name="_NCL250">#REF!</definedName>
    <definedName name="_NET2">#REF!</definedName>
    <definedName name="_nin190">#REF!</definedName>
    <definedName name="_NSO2" hidden="1">{"'Sheet1'!$L$16"}</definedName>
    <definedName name="_Order1" hidden="1">255</definedName>
    <definedName name="_Order2" hidden="1">255</definedName>
    <definedName name="_PA3" hidden="1">{"'Sheet1'!$L$16"}</definedName>
    <definedName name="_Ph30">#REF!</definedName>
    <definedName name="_PL3" hidden="1">{"'Sheet1'!$L$16"}</definedName>
    <definedName name="_PXB80">#REF!</definedName>
    <definedName name="_q1">#REF!</definedName>
    <definedName name="_q2">#REF!</definedName>
    <definedName name="_rp95">#REF!</definedName>
    <definedName name="_S1">{"Book1"}</definedName>
    <definedName name="_sc1">#REF!</definedName>
    <definedName name="_SC2">#REF!</definedName>
    <definedName name="_sc3">#REF!</definedName>
    <definedName name="_SN3">#REF!</definedName>
    <definedName name="_Sort" hidden="1">#REF!</definedName>
    <definedName name="_T4">[5]XL4Poppy!$C$31</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ra100">#REF!</definedName>
    <definedName name="_tra102">#REF!</definedName>
    <definedName name="_tra104">#REF!</definedName>
    <definedName name="_tra106">#REF!</definedName>
    <definedName name="_tra108">#REF!</definedName>
    <definedName name="_tra110">#REF!</definedName>
    <definedName name="_tra112">#REF!</definedName>
    <definedName name="_tra114">#REF!</definedName>
    <definedName name="_tra116">#REF!</definedName>
    <definedName name="_tra118">#REF!</definedName>
    <definedName name="_tra120">#REF!</definedName>
    <definedName name="_tra122">#REF!</definedName>
    <definedName name="_tra124">#REF!</definedName>
    <definedName name="_tra126">#REF!</definedName>
    <definedName name="_tra128">#REF!</definedName>
    <definedName name="_tra130">#REF!</definedName>
    <definedName name="_tra132">#REF!</definedName>
    <definedName name="_tra134">#REF!</definedName>
    <definedName name="_tra136">#REF!</definedName>
    <definedName name="_tra138">#REF!</definedName>
    <definedName name="_tra140">#REF!</definedName>
    <definedName name="_tra70">#REF!</definedName>
    <definedName name="_tra72">#REF!</definedName>
    <definedName name="_tra74">#REF!</definedName>
    <definedName name="_tra76">#REF!</definedName>
    <definedName name="_tra78">#REF!</definedName>
    <definedName name="_tra80">#REF!</definedName>
    <definedName name="_tra82">#REF!</definedName>
    <definedName name="_tra84">#REF!</definedName>
    <definedName name="_tra86">#REF!</definedName>
    <definedName name="_tra88">#REF!</definedName>
    <definedName name="_tra90">#REF!</definedName>
    <definedName name="_tra92">#REF!</definedName>
    <definedName name="_tra94">#REF!</definedName>
    <definedName name="_tra96">#REF!</definedName>
    <definedName name="_tra98">#REF!</definedName>
    <definedName name="_tt3" hidden="1">{"'Sheet1'!$L$16"}</definedName>
    <definedName name="_vl1">#REF!</definedName>
    <definedName name="_VL100">#REF!</definedName>
    <definedName name="_VL200">#REF!</definedName>
    <definedName name="_VL250">#REF!</definedName>
    <definedName name="_xb80">#REF!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20_">#REF!</definedName>
    <definedName name="A35_">#REF!</definedName>
    <definedName name="A50_">#REF!</definedName>
    <definedName name="A70_">#REF!</definedName>
    <definedName name="A95_">#REF!</definedName>
    <definedName name="AA">#REF!</definedName>
    <definedName name="AB">#REF!</definedName>
    <definedName name="AC120_">#REF!</definedName>
    <definedName name="AC35_">#REF!</definedName>
    <definedName name="AC50_">#REF!</definedName>
    <definedName name="AC70_">#REF!</definedName>
    <definedName name="AC95_">#REF!</definedName>
    <definedName name="All_Item">#REF!</definedName>
    <definedName name="ALPIN">#N/A</definedName>
    <definedName name="ALPJYOU">#N/A</definedName>
    <definedName name="ALPTOI">#N/A</definedName>
    <definedName name="anpha">#REF!</definedName>
    <definedName name="anscount" hidden="1">1</definedName>
    <definedName name="AoBok">#REF!</definedName>
    <definedName name="AS2DocOpenMode" hidden="1">"AS2DocumentEdit"</definedName>
    <definedName name="AS2VersionLS" hidden="1">300</definedName>
    <definedName name="b_1">#REF!</definedName>
    <definedName name="b_2">#REF!</definedName>
    <definedName name="b_3">#REF!</definedName>
    <definedName name="B6Apha">#REF!</definedName>
    <definedName name="B6beta">#REF!</definedName>
    <definedName name="B6d">#REF!</definedName>
    <definedName name="B6phi">#REF!</definedName>
    <definedName name="B7Csau">#REF!</definedName>
    <definedName name="B7dset">#REF!</definedName>
    <definedName name="B7R">#REF!</definedName>
    <definedName name="Bai_ducdam_coc">#REF!</definedName>
    <definedName name="ban_dan">#REF!</definedName>
    <definedName name="bang_gia">#REF!</definedName>
    <definedName name="Bangfs">#REF!</definedName>
    <definedName name="Bangtienluong">#REF!</definedName>
    <definedName name="BB">#REF!</definedName>
    <definedName name="BBAN">#REF!</definedName>
    <definedName name="Be_duc_dam">#REF!</definedName>
    <definedName name="BG_Del" hidden="1">15</definedName>
    <definedName name="BG_Ins" hidden="1">4</definedName>
    <definedName name="BG_Mod" hidden="1">6</definedName>
    <definedName name="Bgiang" hidden="1">{"'Sheet1'!$L$16"}</definedName>
    <definedName name="BI" hidden="1">{"'Sheet1'!$L$16"}</definedName>
    <definedName name="binh" hidden="1">{#N/A,#N/A,FALSE,"Chi tiÆt"}</definedName>
    <definedName name="bình" hidden="1">{#N/A,#N/A,FALSE,"Chi tiÆt"}</definedName>
    <definedName name="BOQ">#REF!</definedName>
    <definedName name="bs5o7">INDEX(rangebs507,MATCH(msbs507,rangebs507ms,0))</definedName>
    <definedName name="BT_CT_Mong_Mo_Tru_Cau">#REF!</definedName>
    <definedName name="BTN_CPDD_tuoi_nhua_lot">#REF!</definedName>
    <definedName name="BVCISUMMARY">#REF!</definedName>
    <definedName name="cap_DUL_va_TC">#REF!</definedName>
    <definedName name="Category_All">#REF!</definedName>
    <definedName name="CATIN">#N/A</definedName>
    <definedName name="CATJYOU">#N/A</definedName>
    <definedName name="CATREC">#N/A</definedName>
    <definedName name="CATSYU">#N/A</definedName>
    <definedName name="Caunho">#REF!</definedName>
    <definedName name="Cb">#REF!</definedName>
    <definedName name="CCÑCangdung10.2" hidden="1">{"'Sheet1'!$L$16"}</definedName>
    <definedName name="ccot">TRANSPOSE(listcty)</definedName>
    <definedName name="CCS">#REF!</definedName>
    <definedName name="CDD">#REF!</definedName>
    <definedName name="CELPNT">#REF!</definedName>
    <definedName name="CELPNT2">#REF!</definedName>
    <definedName name="CH">#REF!</definedName>
    <definedName name="chilk" hidden="1">{"'Sheet1'!$L$16"}</definedName>
    <definedName name="Chiphi" hidden="1">{"'Sheet1'!$L$16"}</definedName>
    <definedName name="chung">66</definedName>
    <definedName name="chuyen" hidden="1">{"'Sheet1'!$L$16"}</definedName>
    <definedName name="CK">#REF!</definedName>
    <definedName name="CLVC3">0.1</definedName>
    <definedName name="CLVCTB">#REF!</definedName>
    <definedName name="Co">#REF!</definedName>
    <definedName name="Coc_BTCT">#REF!</definedName>
    <definedName name="Cöï_ly_vaän_chuyeãn">#REF!</definedName>
    <definedName name="CÖÏ_LY_VAÄN_CHUYEÅN">#REF!</definedName>
    <definedName name="COMMON">#REF!</definedName>
    <definedName name="CON_EQP_COS">#REF!</definedName>
    <definedName name="CON_EQP_COST">#REF!</definedName>
    <definedName name="Cong_HM_DTCT">#REF!</definedName>
    <definedName name="Cong_M_DTCT">#REF!</definedName>
    <definedName name="Cong_NC_DTCT">#REF!</definedName>
    <definedName name="Cong_VL_DTCT">#REF!</definedName>
    <definedName name="CONST_EQ">#REF!</definedName>
    <definedName name="COVER">#REF!</definedName>
    <definedName name="CPVC100">#REF!</definedName>
    <definedName name="CPVCDN">#REF!</definedName>
    <definedName name="CRD">#REF!</definedName>
    <definedName name="CRITINST">#REF!</definedName>
    <definedName name="CRITPURC">#REF!</definedName>
    <definedName name="CRS">#REF!</definedName>
    <definedName name="CS">#REF!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Sau">#REF!</definedName>
    <definedName name="csd3p">#REF!</definedName>
    <definedName name="csddg1p">#REF!</definedName>
    <definedName name="csddt1p">#REF!</definedName>
    <definedName name="csht3p">#REF!</definedName>
    <definedName name="CT">#REF!</definedName>
    <definedName name="ctbb">#REF!</definedName>
    <definedName name="ctiep">#REF!</definedName>
    <definedName name="CTieu_H">#REF!</definedName>
    <definedName name="CTieuXB">#REF!</definedName>
    <definedName name="CURRENCY">#REF!</definedName>
    <definedName name="CX">#REF!</definedName>
    <definedName name="D_7101A_B">#REF!</definedName>
    <definedName name="dam">78000</definedName>
    <definedName name="_xlnm.Database">#REF!</definedName>
    <definedName name="dcct">#REF!</definedName>
    <definedName name="DD">#REF!</definedName>
    <definedName name="den_bu">#REF!</definedName>
    <definedName name="deryhrfm" hidden="1">{"'Sheet1'!$L$16"}</definedName>
    <definedName name="DGCTI592">#REF!</definedName>
    <definedName name="dgnc">#REF!</definedName>
    <definedName name="dgvl">#REF!</definedName>
    <definedName name="dien" hidden="1">{"'Sheet1'!$L$16"}</definedName>
    <definedName name="djt" hidden="1">{"'Sheet1'!$L$16"}</definedName>
    <definedName name="Document_array">{"DZ-TDTB2.XLS","Dcksat.xls"}</definedName>
    <definedName name="Documents_array">#REF!</definedName>
    <definedName name="Dong_coc">#REF!</definedName>
    <definedName name="ds1pnc">#REF!</definedName>
    <definedName name="ds1pvl">#REF!</definedName>
    <definedName name="ds3pnc">#REF!</definedName>
    <definedName name="ds3pvl">#REF!</definedName>
    <definedName name="dsct3pnc">#REF!</definedName>
    <definedName name="dsct3pvl">#REF!</definedName>
    <definedName name="DSet">#REF!</definedName>
    <definedName name="DSTD_Clear">[0]!DSTD_Clear</definedName>
    <definedName name="DSUMDATA">#REF!</definedName>
    <definedName name="Duong_dau_cau">#REF!</definedName>
    <definedName name="DX">#REF!</definedName>
    <definedName name="DY">#REF!</definedName>
    <definedName name="e">#REF!</definedName>
    <definedName name="E_p">#REF!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XPORT">#REF!</definedName>
    <definedName name="f">#REF!</definedName>
    <definedName name="FACTOR">#REF!</definedName>
    <definedName name="fbsdggdsf">{"DZ-TDTB2.XLS","Dcksat.xls"}</definedName>
    <definedName name="fc">#REF!</definedName>
    <definedName name="FIL">#REF!</definedName>
    <definedName name="FILE">#REF!</definedName>
    <definedName name="fr">[0]!BTRAM</definedName>
    <definedName name="FS">#REF!</definedName>
    <definedName name="g_1">#REF!</definedName>
    <definedName name="G_2">#REF!</definedName>
    <definedName name="g_3">#REF!</definedName>
    <definedName name="geff">#REF!</definedName>
    <definedName name="Gia_tien">#REF!</definedName>
    <definedName name="gia_tien_1">#REF!</definedName>
    <definedName name="gia_tien_2">#REF!</definedName>
    <definedName name="gia_tien_3">#REF!</definedName>
    <definedName name="gia_tien_BTN">#REF!</definedName>
    <definedName name="gl3p">#REF!</definedName>
    <definedName name="gs">#REF!</definedName>
    <definedName name="Gtb">#REF!</definedName>
    <definedName name="GTM" hidden="1">{"'Sheet1'!$L$16"}</definedName>
    <definedName name="GTXL">#REF!</definedName>
    <definedName name="Gxdtt">#REF!</definedName>
    <definedName name="GxdttGtb">#REF!</definedName>
    <definedName name="GXMAX">#REF!</definedName>
    <definedName name="GXMIN">#REF!</definedName>
    <definedName name="GYMAX">#REF!</definedName>
    <definedName name="GYMIN">#REF!</definedName>
    <definedName name="h">#REF!</definedName>
    <definedName name="h_d">#REF!</definedName>
    <definedName name="Hang_muc_khac">#REF!</definedName>
    <definedName name="hc">#REF!</definedName>
    <definedName name="HCM">#REF!</definedName>
    <definedName name="Heä_soá_laép_xaø_H">1.7</definedName>
    <definedName name="heä_soá_sình_laày">#REF!</definedName>
    <definedName name="hien">#REF!</definedName>
    <definedName name="hjjkl" hidden="1">{"'Sheet1'!$L$16"}</definedName>
    <definedName name="hoangthiviet" hidden="1">{"'Sheet1'!$L$16"}</definedName>
    <definedName name="hoc">55000</definedName>
    <definedName name="HOME_MANP">#REF!</definedName>
    <definedName name="HOMEOFFICE_COST">#REF!</definedName>
    <definedName name="HSCT3">0.1</definedName>
    <definedName name="hsdc1">#REF!</definedName>
    <definedName name="HSDN">2.5</definedName>
    <definedName name="HSHH">#REF!</definedName>
    <definedName name="HSHHUT">#REF!</definedName>
    <definedName name="HSLXH">1.7</definedName>
    <definedName name="HSSL">#REF!</definedName>
    <definedName name="hsUd">#REF!</definedName>
    <definedName name="HSVC1">#REF!</definedName>
    <definedName name="HSVC2">#REF!</definedName>
    <definedName name="HSVC3">#REF!</definedName>
    <definedName name="htlm" hidden="1">{"'Sheet1'!$L$16"}</definedName>
    <definedName name="HTML_CodePage" hidden="1">1252</definedName>
    <definedName name="HTML_Control" hidden="1">{"'Sheet1'!$L$16"}</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 hidden="1">"C:\2689\Q\國內\00q3961台化龍德PTA3建造\MyHTML.htm"</definedName>
    <definedName name="HTML_PathFileMac" hidden="1">"Macintosh HD:HomePageStuff:New_Home_Page:datafile:ctryprem.html"</definedName>
    <definedName name="HTML_Title" hidden="1">"Country Risk Premiums"</definedName>
    <definedName name="HTNC">#REF!</definedName>
    <definedName name="HTthang10">{"Book1"}</definedName>
    <definedName name="HTVL">#REF!</definedName>
    <definedName name="hu" hidden="1">{"'Sheet1'!$L$16"}</definedName>
    <definedName name="huy" hidden="1">{"'Sheet1'!$L$16"}</definedName>
    <definedName name="huyen" hidden="1">{"'Sheet1'!$L$16"}</definedName>
    <definedName name="I">#REF!</definedName>
    <definedName name="I_p">#REF!</definedName>
    <definedName name="IDLAB_COST">#REF!</definedName>
    <definedName name="IMPORT">#REF!</definedName>
    <definedName name="IND_LAB">#REF!</definedName>
    <definedName name="INDMANP">#REF!</definedName>
    <definedName name="INPUT">#REF!</definedName>
    <definedName name="INPUT1">#REF!</definedName>
    <definedName name="j">#REF!</definedName>
    <definedName name="j356C8">#REF!</definedName>
    <definedName name="jhnjnn">#REF!</definedName>
    <definedName name="jjj" hidden="1">{"'Sheet1'!$L$16"}</definedName>
    <definedName name="jr">[0]!jr</definedName>
    <definedName name="ju" hidden="1">{"'Sheet1'!$L$16"}</definedName>
    <definedName name="k">#REF!</definedName>
    <definedName name="KA">#REF!</definedName>
    <definedName name="KAE">#REF!</definedName>
    <definedName name="KAS">#REF!</definedName>
    <definedName name="kcong">#REF!</definedName>
    <definedName name="KeBve">#REF!</definedName>
    <definedName name="khac">2</definedName>
    <definedName name="KHldatcat">#REF!</definedName>
    <definedName name="khuy" hidden="1">{"'Sheet1'!$L$16"}</definedName>
    <definedName name="KhuyenmaiUPS">"AutoShape 264"</definedName>
    <definedName name="kj">#REF!</definedName>
    <definedName name="kl">#REF!</definedName>
    <definedName name="klc">#REF!</definedName>
    <definedName name="klctbb">#REF!</definedName>
    <definedName name="kldd1p">#REF!</definedName>
    <definedName name="kp1ph">#REF!</definedName>
    <definedName name="ktc">#REF!</definedName>
    <definedName name="l">#REF!</definedName>
    <definedName name="l1d">#REF!</definedName>
    <definedName name="LABEL">#REF!</definedName>
    <definedName name="Lai" hidden="1">{"'Sheet1'!$L$16"}</definedName>
    <definedName name="lao_keo_dam_cau">#REF!</definedName>
    <definedName name="Ldatcat">#REF!</definedName>
    <definedName name="Lmk">#REF!</definedName>
    <definedName name="loai">#REF!</definedName>
    <definedName name="LOAI_DUONG">#REF!</definedName>
    <definedName name="LoaixeH">#REF!</definedName>
    <definedName name="LoaixeXB">#REF!</definedName>
    <definedName name="LOOP">#REF!</definedName>
    <definedName name="luc" hidden="1">{"'Sheet1'!$L$16"}</definedName>
    <definedName name="m">#REF!</definedName>
    <definedName name="M12ba3p">#REF!</definedName>
    <definedName name="M12bb1p">#REF!</definedName>
    <definedName name="M12bnnc">#REF!</definedName>
    <definedName name="M12bnvl">#REF!</definedName>
    <definedName name="M12cbnc">#REF!</definedName>
    <definedName name="M12cbvl">#REF!</definedName>
    <definedName name="M14bb1p">#REF!</definedName>
    <definedName name="m8aanc">#REF!</definedName>
    <definedName name="m8aavl">#REF!</definedName>
    <definedName name="Ma3pnc">#REF!</definedName>
    <definedName name="Ma3pvl">#REF!</definedName>
    <definedName name="Maa3pnc">#REF!</definedName>
    <definedName name="Maa3pvl">#REF!</definedName>
    <definedName name="MACRO">#REF!</definedName>
    <definedName name="MAJ_CON_EQP">#REF!</definedName>
    <definedName name="Mat_cau">#REF!</definedName>
    <definedName name="Mba1p">#REF!</definedName>
    <definedName name="Mba3p">#REF!</definedName>
    <definedName name="Mbb3p">#REF!</definedName>
    <definedName name="Mbn1p">#REF!</definedName>
    <definedName name="MENU1">#REF!</definedName>
    <definedName name="MENUVIEW">#REF!</definedName>
    <definedName name="MESSAGE">#REF!</definedName>
    <definedName name="MESSAGE1">#REF!</definedName>
    <definedName name="MESSAGE2">#REF!</definedName>
    <definedName name="MG_A">#REF!</definedName>
    <definedName name="mi">#REF!</definedName>
    <definedName name="MODIFY">#REF!</definedName>
    <definedName name="moi" hidden="1">{"'Sheet1'!$L$16"}</definedName>
    <definedName name="Morong4054_85">#REF!</definedName>
    <definedName name="morong4054_98">#REF!</definedName>
    <definedName name="mR">#REF!</definedName>
    <definedName name="MTCMB">#REF!</definedName>
    <definedName name="MTMAC12">#REF!</definedName>
    <definedName name="mtram">#REF!</definedName>
    <definedName name="n">#REF!</definedName>
    <definedName name="n_1">#REF!</definedName>
    <definedName name="n_2">#REF!</definedName>
    <definedName name="n_3">#REF!</definedName>
    <definedName name="n1pig">#REF!</definedName>
    <definedName name="n1pind">#REF!</definedName>
    <definedName name="n1ping">#REF!</definedName>
    <definedName name="n1pint">#REF!</definedName>
    <definedName name="nam" hidden="1">{"'Sheet1'!$L$16"}</definedName>
    <definedName name="Nc">#REF!</definedName>
    <definedName name="nc1p">#REF!</definedName>
    <definedName name="nc3p">#REF!</definedName>
    <definedName name="NCBD100">#REF!</definedName>
    <definedName name="NCBD200">#REF!</definedName>
    <definedName name="NCBD250">#REF!</definedName>
    <definedName name="nctram">#REF!</definedName>
    <definedName name="NCVC100">#REF!</definedName>
    <definedName name="NCVC200">#REF!</definedName>
    <definedName name="NCVC250">#REF!</definedName>
    <definedName name="NCVC3P">#REF!</definedName>
    <definedName name="NET">#REF!</definedName>
    <definedName name="NET_1">#REF!</definedName>
    <definedName name="NET_ANA">#REF!</definedName>
    <definedName name="NET_ANA_1">#REF!</definedName>
    <definedName name="NET_ANA_2">#REF!</definedName>
    <definedName name="NEXT">#REF!</definedName>
    <definedName name="ngan">{"Thuxm2.xls","Sheet1"}</definedName>
    <definedName name="NH">#REF!</definedName>
    <definedName name="NHAÂN_COÂNG">[0]!BTRAM</definedName>
    <definedName name="nhfffd">{"DZ-TDTB2.XLS","Dcksat.xls"}</definedName>
    <definedName name="nhn">#REF!</definedName>
    <definedName name="NHot">#REF!</definedName>
    <definedName name="nig">#REF!</definedName>
    <definedName name="nig1p">#REF!</definedName>
    <definedName name="nig3p">#REF!</definedName>
    <definedName name="nignc1p">#REF!</definedName>
    <definedName name="nigvl1p">#REF!</definedName>
    <definedName name="nin">#REF!</definedName>
    <definedName name="nin14nc3p">#REF!</definedName>
    <definedName name="nin14vl3p">#REF!</definedName>
    <definedName name="nin1903p">#REF!</definedName>
    <definedName name="nin190nc3p">#REF!</definedName>
    <definedName name="nin190vl3p">#REF!</definedName>
    <definedName name="nin2903p">#REF!</definedName>
    <definedName name="nin290nc3p">#REF!</definedName>
    <definedName name="nin290vl3p">#REF!</definedName>
    <definedName name="nin3p">#REF!</definedName>
    <definedName name="nind">#REF!</definedName>
    <definedName name="nind1p">#REF!</definedName>
    <definedName name="nind3p">#REF!</definedName>
    <definedName name="nindnc1p">#REF!</definedName>
    <definedName name="nindnc3p">#REF!</definedName>
    <definedName name="nindvl1p">#REF!</definedName>
    <definedName name="nindvl3p">#REF!</definedName>
    <definedName name="ning1p">#REF!</definedName>
    <definedName name="ningnc1p">#REF!</definedName>
    <definedName name="ningvl1p">#REF!</definedName>
    <definedName name="ninnc3p">#REF!</definedName>
    <definedName name="nint1p">#REF!</definedName>
    <definedName name="nintnc1p">#REF!</definedName>
    <definedName name="nintvl1p">#REF!</definedName>
    <definedName name="ninvl3p">#REF!</definedName>
    <definedName name="nl">#REF!</definedName>
    <definedName name="NL12nc">#REF!</definedName>
    <definedName name="NL12vl">#REF!</definedName>
    <definedName name="nl1p">#REF!</definedName>
    <definedName name="nl3p">#REF!</definedName>
    <definedName name="nlnc3p">#REF!</definedName>
    <definedName name="nlnc3pha">#REF!</definedName>
    <definedName name="NLTK1p">#REF!</definedName>
    <definedName name="nlvl3p">#REF!</definedName>
    <definedName name="nn">#REF!</definedName>
    <definedName name="nn1p">#REF!</definedName>
    <definedName name="nn3p">#REF!</definedName>
    <definedName name="nnnc3p">#REF!</definedName>
    <definedName name="nnvl3p">#REF!</definedName>
    <definedName name="No">#REF!</definedName>
    <definedName name="Nq">#REF!</definedName>
    <definedName name="o">#REF!</definedName>
    <definedName name="Ö135">#REF!</definedName>
    <definedName name="ong_cong_duc_san">#REF!</definedName>
    <definedName name="Ong_cong_hinh_hop_do_tai_cho">#REF!</definedName>
    <definedName name="paje421">(((LEFT(pajebsdrac,1)="5")+(LEFT(pajebsdrac,1)="6")+(LEFT(pajebsdrac,1)="7")+(LEFT(pajebsdrac,1)="8"))*(pajepldr))-(((LEFT(pajebscrac,1)="5")+(LEFT(pajebscrac,1)="6")+(LEFT(pajebscrac,1)="7")+(LEFT(pajebscrac,1)="8"))*(pajeplcr))</definedName>
    <definedName name="Pd">#REF!</definedName>
    <definedName name="PileSize">#REF!</definedName>
    <definedName name="PileType">#REF!</definedName>
    <definedName name="PKTN." hidden="1">{"'Sheet1'!$L$16"}</definedName>
    <definedName name="pl">[0]!BTRAM</definedName>
    <definedName name="PL5o7">INDEX(rangebs507,MATCH(mspl507,rangebs507ms,0))</definedName>
    <definedName name="PLOT">#REF!</definedName>
    <definedName name="PRICE">#REF!</definedName>
    <definedName name="PRICE1">#REF!</definedName>
    <definedName name="_xlnm.Print_Area" localSheetId="2">'1.1 SL hiệu quả'!$A$1:$E$60</definedName>
    <definedName name="_xlnm.Print_Area" localSheetId="1">KQ!$A$1:$D$5</definedName>
    <definedName name="_xlnm.Print_Area">#REF!</definedName>
    <definedName name="_xlnm.Print_Titles">#N/A</definedName>
    <definedName name="Print_Titles_MI">#REF!</definedName>
    <definedName name="PRINTA">#REF!</definedName>
    <definedName name="PRINTB">#REF!</definedName>
    <definedName name="PRINTC">#REF!</definedName>
    <definedName name="printlist">SUMPRODUCT(--(rangebs507ms=printlistms),(rangebsck))</definedName>
    <definedName name="printlistdk">SUMPRODUCT(--(rangebs507ms=printlistms),(rangebsdk))</definedName>
    <definedName name="printlistnnpl">SUMPRODUCT(--(rangebs507ms=printlistmspl),(rangebsck))</definedName>
    <definedName name="printlistntpl">SUMPRODUCT(--(rangebs507ms=printlistmspl),(rangebsdk))</definedName>
    <definedName name="Pro_Soil">#REF!</definedName>
    <definedName name="PROPOSAL">#REF!</definedName>
    <definedName name="pt">#REF!</definedName>
    <definedName name="ptbc">#REF!</definedName>
    <definedName name="ptdg">#REF!</definedName>
    <definedName name="ptdg_cong">#REF!</definedName>
    <definedName name="ptdg_duong">#REF!</definedName>
    <definedName name="PtichDTL">[0]!PtichDTL</definedName>
    <definedName name="QAS" hidden="1">{#N/A,#N/A,FALSE,"Chi tiÆt"}</definedName>
    <definedName name="qc">#REF!</definedName>
    <definedName name="QẺTTT" hidden="1">{"'Sheet1'!$L$16"}</definedName>
    <definedName name="qqssssss" hidden="1">{"'Sheet1'!$L$16"}</definedName>
    <definedName name="qu">#REF!</definedName>
    <definedName name="qưqq" hidden="1">{"'Sheet1'!$L$16"}</definedName>
    <definedName name="ra11p">#REF!</definedName>
    <definedName name="ra13p">#REF!</definedName>
    <definedName name="Rcc">#REF!</definedName>
    <definedName name="RECOUT">#N/A</definedName>
    <definedName name="rfju" hidden="1">{"'Sheet1'!$L$16"}</definedName>
    <definedName name="RFP003A">#REF!</definedName>
    <definedName name="RFP003B">#REF!</definedName>
    <definedName name="RFP003C">#REF!</definedName>
    <definedName name="RFP003D">#REF!</definedName>
    <definedName name="RFP003E">#REF!</definedName>
    <definedName name="RFP003F">#REF!</definedName>
    <definedName name="Sc">#REF!</definedName>
    <definedName name="scao98">#REF!</definedName>
    <definedName name="SCH">#REF!</definedName>
    <definedName name="sd">[0]!sd</definedName>
    <definedName name="SDMONG">#REF!</definedName>
    <definedName name="sencount" hidden="1">2</definedName>
    <definedName name="sieucao">#REF!</definedName>
    <definedName name="SIGN">#REF!</definedName>
    <definedName name="SIZE">#REF!</definedName>
    <definedName name="SL_CRD">#REF!</definedName>
    <definedName name="SL_CRS">#REF!</definedName>
    <definedName name="SL_CS">#REF!</definedName>
    <definedName name="SL_DD">#REF!</definedName>
    <definedName name="soc3p">#REF!</definedName>
    <definedName name="SoilType">#REF!</definedName>
    <definedName name="SORT">#REF!</definedName>
    <definedName name="Spanner_Auto_File">"C:\My Documents\tinh cdo.x2a"</definedName>
    <definedName name="SPEC">#REF!</definedName>
    <definedName name="SPECSUMMARY">#REF!</definedName>
    <definedName name="spk1p">#REF!</definedName>
    <definedName name="START">#REF!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UMMARY">#REF!</definedName>
    <definedName name="SX_Lapthao_khungV_Sdao">#REF!</definedName>
    <definedName name="T">#REF!</definedName>
    <definedName name="t101p">#REF!</definedName>
    <definedName name="t103p">#REF!</definedName>
    <definedName name="t10nc1p">#REF!</definedName>
    <definedName name="t10vl1p">#REF!</definedName>
    <definedName name="t121p">#REF!</definedName>
    <definedName name="t123p">#REF!</definedName>
    <definedName name="t141p">#REF!</definedName>
    <definedName name="t143p">#REF!</definedName>
    <definedName name="t14nc3p">#REF!</definedName>
    <definedName name="t14vl3p">#REF!</definedName>
    <definedName name="ta">#REF!</definedName>
    <definedName name="TAM">[0]!TAM</definedName>
    <definedName name="tamdan">#REF!</definedName>
    <definedName name="TaxTV">10%</definedName>
    <definedName name="TaxXL">5%</definedName>
    <definedName name="tbtram">#REF!</definedName>
    <definedName name="TC">#REF!</definedName>
    <definedName name="TC_NHANH1">#REF!</definedName>
    <definedName name="td10vl">#REF!</definedName>
    <definedName name="td12nc">#REF!</definedName>
    <definedName name="td1p">#REF!</definedName>
    <definedName name="td3p">#REF!</definedName>
    <definedName name="tdnc1p">#REF!</definedName>
    <definedName name="TDT">[6]DMCP!$BM$3</definedName>
    <definedName name="tdtr2cnc">#REF!</definedName>
    <definedName name="tdtr2cvl">#REF!</definedName>
    <definedName name="tdvl1p">#REF!</definedName>
    <definedName name="TextRefCopy5">#REF!</definedName>
    <definedName name="TextRefCopyRangeCount" hidden="1">10</definedName>
    <definedName name="tha" hidden="1">{"'Sheet1'!$L$16"}</definedName>
    <definedName name="thang10">{"Book1"}</definedName>
    <definedName name="Thanh_LC_tayvin">#REF!</definedName>
    <definedName name="THCP2" hidden="1">{"'Sheet1'!$L$16"}</definedName>
    <definedName name="THCPCTD" hidden="1">{"'Sheet1'!$L$16"}</definedName>
    <definedName name="THGO1pnc">#REF!</definedName>
    <definedName name="thht">#REF!</definedName>
    <definedName name="thinghiem">#REF!</definedName>
    <definedName name="thkp3">#REF!</definedName>
    <definedName name="Thong_ke_thi_truong">[7]Thong_ke_thi_truong!$A$6:$T$27</definedName>
    <definedName name="Thong_ke_thi_truong_Column">[7]Thong_ke_thi_truong!$A$6:$A$27</definedName>
    <definedName name="Thong_ke_thi_truong_Row">[7]Thong_ke_thi_truong!$A$6:$T$6</definedName>
    <definedName name="thtt">#REF!</definedName>
    <definedName name="thue">6</definedName>
    <definedName name="Tien">#REF!</definedName>
    <definedName name="Tim_lan_xuat_hien_cong">#REF!</definedName>
    <definedName name="tim_xuat_hien">#REF!</definedName>
    <definedName name="TITAN">#REF!</definedName>
    <definedName name="TLAC120">#REF!</definedName>
    <definedName name="TLAC35">#REF!</definedName>
    <definedName name="TLAC50">#REF!</definedName>
    <definedName name="TLAC70">#REF!</definedName>
    <definedName name="TLAC95">#REF!</definedName>
    <definedName name="Tle">#REF!</definedName>
    <definedName name="TM" hidden="1">{"'Sheet1'!$L$16"}</definedName>
    <definedName name="tn">[0]!BTRAM</definedName>
    <definedName name="TPLRP">#REF!</definedName>
    <definedName name="tr" hidden="1">{"'Sheet1'!$L$16"}</definedName>
    <definedName name="Tra_don_gia_KS">#REF!</definedName>
    <definedName name="Tra_gia">#REF!</definedName>
    <definedName name="Tra_TL">#REF!</definedName>
    <definedName name="Tra_ty_le">#REF!</definedName>
    <definedName name="Tra_ty_le2">#REF!</definedName>
    <definedName name="Tra_ty_le3">#REF!</definedName>
    <definedName name="Tra_ty_le4">#REF!</definedName>
    <definedName name="Tra_ty_le5">#REF!</definedName>
    <definedName name="traA103">#REF!</definedName>
    <definedName name="trab">#REF!</definedName>
    <definedName name="TraDAH_H">#REF!</definedName>
    <definedName name="TRADE2">#REF!</definedName>
    <definedName name="tramatcong1">#REF!</definedName>
    <definedName name="tramatcong2">#REF!</definedName>
    <definedName name="tranhietdo">#REF!</definedName>
    <definedName name="TRAVL">#REF!</definedName>
    <definedName name="tru_can">#REF!</definedName>
    <definedName name="trygmdgdh" hidden="1">{"'Sheet1'!$L$16"}</definedName>
    <definedName name="TSSS3">BlankMacro1</definedName>
    <definedName name="TT_1P">#REF!</definedName>
    <definedName name="TT_3p">#REF!</definedName>
    <definedName name="tthi">#REF!</definedName>
    <definedName name="ttronmk">#REF!</definedName>
    <definedName name="TTSC" hidden="1">{"'Sheet1'!$L$16"}</definedName>
    <definedName name="TTTSSS">'[8]TT TSSS'!$A$3:$L$27</definedName>
    <definedName name="Tuong_chan">#REF!</definedName>
    <definedName name="tv75nc">#REF!</definedName>
    <definedName name="tv75vl">#REF!</definedName>
    <definedName name="ty_le_2">#REF!</definedName>
    <definedName name="ty_le_3">#REF!</definedName>
    <definedName name="ty_le_BTN">#REF!</definedName>
    <definedName name="Ty_le1">#REF!</definedName>
    <definedName name="u">#N/A</definedName>
    <definedName name="v">#REF!</definedName>
    <definedName name="V_a_b__t_ng_M200____1x2">#N/A</definedName>
    <definedName name="VAÄT_LIEÄU">"ATRAM"</definedName>
    <definedName name="VARIINST">#REF!</definedName>
    <definedName name="VARIPURC">#REF!</definedName>
    <definedName name="VC4tr" hidden="1">{"'Sheet1'!$L$16"}</definedName>
    <definedName name="VCHT">#REF!</definedName>
    <definedName name="VCTT">#REF!</definedName>
    <definedName name="vd3p">#REF!</definedName>
    <definedName name="VIEW">#REF!</definedName>
    <definedName name="vl">#REF!</definedName>
    <definedName name="vl1p">#REF!</definedName>
    <definedName name="vl3p">#REF!</definedName>
    <definedName name="vlc">#REF!</definedName>
    <definedName name="vlctbb">#REF!</definedName>
    <definedName name="vldn400">#REF!</definedName>
    <definedName name="vldn600">#REF!</definedName>
    <definedName name="vltram">#REF!</definedName>
    <definedName name="vr3p">#REF!</definedName>
    <definedName name="W">#REF!</definedName>
    <definedName name="wrn.chi._.tiÆt." hidden="1">{#N/A,#N/A,FALSE,"Chi tiÆt"}</definedName>
    <definedName name="X">#REF!</definedName>
    <definedName name="x1pind">#REF!</definedName>
    <definedName name="x1ping">#REF!</definedName>
    <definedName name="x1pint">#REF!</definedName>
    <definedName name="XCCT">0.5</definedName>
    <definedName name="xfco">#REF!</definedName>
    <definedName name="xfco3p">#REF!</definedName>
    <definedName name="xfcotnc">#REF!</definedName>
    <definedName name="xfcotvl">#REF!</definedName>
    <definedName name="xhn">#REF!</definedName>
    <definedName name="xig">#REF!</definedName>
    <definedName name="xig1">#REF!</definedName>
    <definedName name="xig1p">#REF!</definedName>
    <definedName name="xig3p">#REF!</definedName>
    <definedName name="xignc3p">#REF!</definedName>
    <definedName name="xigvl3p">#REF!</definedName>
    <definedName name="xin">#REF!</definedName>
    <definedName name="xin190">#REF!</definedName>
    <definedName name="xin1903p">#REF!</definedName>
    <definedName name="xin2903p">#REF!</definedName>
    <definedName name="xin290nc3p">#REF!</definedName>
    <definedName name="xin290vl3p">#REF!</definedName>
    <definedName name="xin3p">#REF!</definedName>
    <definedName name="xind">#REF!</definedName>
    <definedName name="xind1p">#REF!</definedName>
    <definedName name="xind3p">#REF!</definedName>
    <definedName name="xindnc1p">#REF!</definedName>
    <definedName name="xindvl1p">#REF!</definedName>
    <definedName name="xing1p">#REF!</definedName>
    <definedName name="xingnc1p">#REF!</definedName>
    <definedName name="xingvl1p">#REF!</definedName>
    <definedName name="xinnc3p">#REF!</definedName>
    <definedName name="xint1p">#REF!</definedName>
    <definedName name="xinvl3p">#REF!</definedName>
    <definedName name="xit">#REF!</definedName>
    <definedName name="xit1">#REF!</definedName>
    <definedName name="xit1p">#REF!</definedName>
    <definedName name="xit2nc3p">#REF!</definedName>
    <definedName name="xit2vl3p">#REF!</definedName>
    <definedName name="xit3p">#REF!</definedName>
    <definedName name="xitnc3p">#REF!</definedName>
    <definedName name="xitvl3p">#REF!</definedName>
    <definedName name="XMAX">#REF!</definedName>
    <definedName name="XMIN">#REF!</definedName>
    <definedName name="xn">#REF!</definedName>
    <definedName name="xsd">[0]!xsd</definedName>
    <definedName name="xxx" hidden="1">{"'Sheet1'!$L$16"}</definedName>
    <definedName name="y">#REF!</definedName>
    <definedName name="YMAX">#REF!</definedName>
    <definedName name="YMIN">#REF!</definedName>
    <definedName name="z">#REF!</definedName>
    <definedName name="Z_dh">#REF!</definedName>
    <definedName name="ZYX">#REF!</definedName>
    <definedName name="ZZZ">#REF!</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6" i="15" l="1"/>
  <c r="M5" i="15"/>
  <c r="D7" i="15"/>
  <c r="L5" i="3"/>
  <c r="H6" i="15"/>
  <c r="H5" i="15"/>
  <c r="F16" i="14"/>
  <c r="I16" i="14"/>
  <c r="C16" i="14"/>
  <c r="F2" i="3"/>
  <c r="F6" i="3" s="1"/>
  <c r="F7" i="3" s="1"/>
  <c r="F8" i="3" s="1"/>
  <c r="F9" i="3" s="1"/>
  <c r="F10" i="3" s="1"/>
  <c r="F11" i="3" s="1"/>
  <c r="F12" i="3" s="1"/>
  <c r="F13" i="3" s="1"/>
  <c r="F14" i="3" s="1"/>
  <c r="F15" i="3" s="1"/>
  <c r="F16" i="3" s="1"/>
  <c r="F17" i="3" s="1"/>
  <c r="F18" i="3" s="1"/>
  <c r="F19" i="3" s="1"/>
  <c r="F20" i="3" s="1"/>
  <c r="F21" i="3" s="1"/>
  <c r="F22" i="3" s="1"/>
  <c r="F23" i="3" s="1"/>
  <c r="F24" i="3" s="1"/>
  <c r="F25" i="3" s="1"/>
  <c r="B7" i="3"/>
  <c r="B8" i="3" s="1"/>
  <c r="B9" i="3" s="1"/>
  <c r="B10" i="3" s="1"/>
  <c r="B11" i="3" s="1"/>
  <c r="B12" i="3" s="1"/>
  <c r="B13" i="3" s="1"/>
  <c r="B14" i="3" s="1"/>
  <c r="B15" i="3" s="1"/>
  <c r="B16" i="3" s="1"/>
  <c r="B17" i="3" s="1"/>
  <c r="B18" i="3" s="1"/>
  <c r="B19" i="3" s="1"/>
  <c r="B20" i="3" s="1"/>
  <c r="B21" i="3" s="1"/>
  <c r="B22" i="3" s="1"/>
  <c r="B23" i="3" s="1"/>
  <c r="B24" i="3" s="1"/>
  <c r="E2" i="3"/>
  <c r="E5" i="3" s="1"/>
  <c r="G5" i="3" s="1"/>
  <c r="G5" i="15"/>
  <c r="G6" i="15"/>
  <c r="I6" i="15" s="1"/>
  <c r="F5" i="7"/>
  <c r="D5" i="5"/>
  <c r="D5" i="3" s="1"/>
  <c r="J27" i="7"/>
  <c r="C11" i="3"/>
  <c r="D7" i="4"/>
  <c r="D8" i="4"/>
  <c r="D20" i="4"/>
  <c r="I146" i="13"/>
  <c r="H146" i="13"/>
  <c r="F5" i="3" l="1"/>
  <c r="E6" i="3"/>
  <c r="E7" i="3" s="1"/>
  <c r="E8" i="3" s="1"/>
  <c r="E9" i="3" s="1"/>
  <c r="E10" i="3" s="1"/>
  <c r="E11" i="3" s="1"/>
  <c r="E12" i="3" s="1"/>
  <c r="E13" i="3" s="1"/>
  <c r="E14" i="3" s="1"/>
  <c r="E15" i="3" s="1"/>
  <c r="E16" i="3" s="1"/>
  <c r="E17" i="3" s="1"/>
  <c r="E18" i="3" s="1"/>
  <c r="E19" i="3" s="1"/>
  <c r="E20" i="3" s="1"/>
  <c r="E21" i="3" s="1"/>
  <c r="E22" i="3" s="1"/>
  <c r="E23" i="3" s="1"/>
  <c r="E24" i="3" s="1"/>
  <c r="I5" i="15"/>
  <c r="L5" i="15" s="1"/>
  <c r="L6" i="15"/>
  <c r="C37" i="4"/>
  <c r="C38" i="4" s="1"/>
  <c r="C36" i="4"/>
  <c r="E25" i="3" l="1"/>
  <c r="L7" i="15"/>
  <c r="M7" i="15"/>
  <c r="D5" i="1" s="1"/>
  <c r="F5" i="1" s="1"/>
  <c r="F6" i="1" s="1"/>
  <c r="C39" i="4"/>
  <c r="G25" i="3" l="1"/>
  <c r="I25" i="3" s="1"/>
  <c r="C40" i="4"/>
  <c r="A24" i="3" l="1"/>
  <c r="A41" i="5"/>
  <c r="A24" i="5"/>
  <c r="A25" i="5" s="1"/>
  <c r="A26" i="5" s="1"/>
  <c r="A27" i="5" s="1"/>
  <c r="A28" i="5" s="1"/>
  <c r="A29" i="5" s="1"/>
  <c r="A30" i="5" s="1"/>
  <c r="A31" i="5" s="1"/>
  <c r="A32" i="5" s="1"/>
  <c r="A33" i="5" s="1"/>
  <c r="A34" i="5" s="1"/>
  <c r="A35" i="5" s="1"/>
  <c r="A36" i="5" s="1"/>
  <c r="A37" i="5" s="1"/>
  <c r="A38" i="5" s="1"/>
  <c r="A39" i="5" s="1"/>
  <c r="A40" i="5" s="1"/>
  <c r="B7" i="5"/>
  <c r="B8" i="5" s="1"/>
  <c r="B9" i="5" s="1"/>
  <c r="B10" i="5" s="1"/>
  <c r="B11" i="5" s="1"/>
  <c r="B12" i="5" s="1"/>
  <c r="B13" i="5" s="1"/>
  <c r="B14" i="5" s="1"/>
  <c r="B15" i="5" s="1"/>
  <c r="B16" i="5" s="1"/>
  <c r="B17" i="5" s="1"/>
  <c r="B18" i="5" s="1"/>
  <c r="B19" i="5" s="1"/>
  <c r="B20" i="5" s="1"/>
  <c r="B21" i="5" s="1"/>
  <c r="B22" i="5" s="1"/>
  <c r="B23" i="5" s="1"/>
  <c r="B24" i="5" s="1"/>
  <c r="B25" i="5" s="1"/>
  <c r="B26" i="5" s="1"/>
  <c r="B27" i="5" s="1"/>
  <c r="B28" i="5" s="1"/>
  <c r="B29" i="5" s="1"/>
  <c r="B30" i="5" s="1"/>
  <c r="B31" i="5" s="1"/>
  <c r="B32" i="5" s="1"/>
  <c r="B33" i="5" s="1"/>
  <c r="B34" i="5" s="1"/>
  <c r="B35" i="5" s="1"/>
  <c r="B36" i="5" s="1"/>
  <c r="B37" i="5" s="1"/>
  <c r="B38" i="5" s="1"/>
  <c r="B39" i="5" s="1"/>
  <c r="B40" i="5" s="1"/>
  <c r="E14" i="4"/>
  <c r="E16" i="4" s="1"/>
  <c r="A41" i="7"/>
  <c r="B25" i="7"/>
  <c r="B26" i="7" s="1"/>
  <c r="B27" i="7" s="1"/>
  <c r="B28" i="7" s="1"/>
  <c r="B29" i="7" s="1"/>
  <c r="B30" i="7" s="1"/>
  <c r="B31" i="7" s="1"/>
  <c r="B32" i="7" s="1"/>
  <c r="B33" i="7" s="1"/>
  <c r="B34" i="7" s="1"/>
  <c r="B35" i="7" s="1"/>
  <c r="B36" i="7" s="1"/>
  <c r="B37" i="7" s="1"/>
  <c r="B38" i="7" s="1"/>
  <c r="B39" i="7" s="1"/>
  <c r="B40" i="7" s="1"/>
  <c r="B41" i="7" s="1"/>
  <c r="B24" i="7"/>
  <c r="A25" i="7"/>
  <c r="A26" i="7" s="1"/>
  <c r="A27" i="7" s="1"/>
  <c r="A28" i="7" s="1"/>
  <c r="A29" i="7" s="1"/>
  <c r="A30" i="7" s="1"/>
  <c r="A31" i="7" s="1"/>
  <c r="A32" i="7" s="1"/>
  <c r="A33" i="7" s="1"/>
  <c r="A34" i="7" s="1"/>
  <c r="A35" i="7" s="1"/>
  <c r="A36" i="7" s="1"/>
  <c r="A37" i="7" s="1"/>
  <c r="A38" i="7" s="1"/>
  <c r="A39" i="7" s="1"/>
  <c r="A40" i="7" s="1"/>
  <c r="A24" i="7"/>
  <c r="B22" i="4" l="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53" i="4" s="1"/>
  <c r="B54" i="4" s="1"/>
  <c r="B55" i="4" s="1"/>
  <c r="B56" i="4" s="1"/>
  <c r="B21" i="4"/>
  <c r="A21" i="4"/>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F10" i="1"/>
  <c r="K13" i="7"/>
  <c r="D9" i="4" l="1"/>
  <c r="D24" i="4"/>
  <c r="C9" i="5" s="1"/>
  <c r="C9" i="3" s="1"/>
  <c r="D32" i="4"/>
  <c r="C17" i="5" s="1"/>
  <c r="D40" i="4"/>
  <c r="C25" i="5" s="1"/>
  <c r="D48" i="4"/>
  <c r="C33" i="5" s="1"/>
  <c r="D56" i="4"/>
  <c r="C41" i="5" s="1"/>
  <c r="D25" i="4"/>
  <c r="C10" i="5" s="1"/>
  <c r="C10" i="3" s="1"/>
  <c r="D33" i="4"/>
  <c r="C18" i="5" s="1"/>
  <c r="D41" i="4"/>
  <c r="C26" i="5" s="1"/>
  <c r="E20" i="4"/>
  <c r="D27" i="4"/>
  <c r="C12" i="5" s="1"/>
  <c r="D43" i="4"/>
  <c r="C28" i="5" s="1"/>
  <c r="D44" i="4"/>
  <c r="C29" i="5" s="1"/>
  <c r="D49" i="4"/>
  <c r="C34" i="5" s="1"/>
  <c r="D35" i="4"/>
  <c r="C20" i="5" s="1"/>
  <c r="D51" i="4"/>
  <c r="C36" i="5" s="1"/>
  <c r="D28" i="4"/>
  <c r="C13" i="5" s="1"/>
  <c r="D36" i="4"/>
  <c r="C21" i="5" s="1"/>
  <c r="D52" i="4"/>
  <c r="C37" i="5" s="1"/>
  <c r="D21" i="4"/>
  <c r="C6" i="5" s="1"/>
  <c r="C6" i="3" s="1"/>
  <c r="D29" i="4"/>
  <c r="C14" i="5" s="1"/>
  <c r="D37" i="4"/>
  <c r="C22" i="5" s="1"/>
  <c r="D45" i="4"/>
  <c r="C30" i="5" s="1"/>
  <c r="D53" i="4"/>
  <c r="C38" i="5" s="1"/>
  <c r="D55" i="4"/>
  <c r="C40" i="5" s="1"/>
  <c r="D26" i="4"/>
  <c r="C11" i="5" s="1"/>
  <c r="D34" i="4"/>
  <c r="C19" i="5" s="1"/>
  <c r="D42" i="4"/>
  <c r="C27" i="5" s="1"/>
  <c r="D50" i="4"/>
  <c r="C35" i="5" s="1"/>
  <c r="D22" i="4"/>
  <c r="C7" i="5" s="1"/>
  <c r="C7" i="3" s="1"/>
  <c r="D30" i="4"/>
  <c r="C15" i="5" s="1"/>
  <c r="D38" i="4"/>
  <c r="C23" i="5" s="1"/>
  <c r="D46" i="4"/>
  <c r="C31" i="5" s="1"/>
  <c r="D54" i="4"/>
  <c r="C39" i="5" s="1"/>
  <c r="D23" i="4"/>
  <c r="C8" i="5" s="1"/>
  <c r="C8" i="3" s="1"/>
  <c r="D31" i="4"/>
  <c r="C16" i="5" s="1"/>
  <c r="D39" i="4"/>
  <c r="C24" i="5" s="1"/>
  <c r="D47" i="4"/>
  <c r="C32" i="5" s="1"/>
  <c r="C22" i="3" l="1"/>
  <c r="C24" i="3"/>
  <c r="C14" i="3"/>
  <c r="C16" i="3"/>
  <c r="C13" i="3"/>
  <c r="C19" i="3"/>
  <c r="C12" i="3"/>
  <c r="C17" i="3"/>
  <c r="C21" i="3"/>
  <c r="C23" i="3"/>
  <c r="C18" i="3"/>
  <c r="C15" i="3"/>
  <c r="C20" i="3"/>
  <c r="D6" i="4"/>
  <c r="D11" i="4" s="1"/>
  <c r="L13" i="5" l="1"/>
  <c r="D13" i="4"/>
  <c r="F26" i="3"/>
  <c r="N5" i="5"/>
  <c r="H3" i="5"/>
  <c r="I3" i="5"/>
  <c r="H5" i="5" s="1"/>
  <c r="M3" i="5"/>
  <c r="G5" i="5"/>
  <c r="G6" i="5" s="1"/>
  <c r="G7" i="5" s="1"/>
  <c r="K18" i="7"/>
  <c r="N1" i="5" l="1"/>
  <c r="K16" i="7"/>
  <c r="K15" i="7"/>
  <c r="K25" i="7"/>
  <c r="K24" i="7"/>
  <c r="K22" i="7"/>
  <c r="K21" i="7"/>
  <c r="K14" i="7"/>
  <c r="K23" i="7"/>
  <c r="K17" i="7"/>
  <c r="I5" i="5"/>
  <c r="K19" i="7"/>
  <c r="N3" i="5" l="1"/>
  <c r="J8" i="7" l="1"/>
  <c r="J7" i="7"/>
  <c r="J6" i="7"/>
  <c r="J11" i="7" s="1"/>
  <c r="D6" i="5" s="1"/>
  <c r="F6" i="5" s="1"/>
  <c r="D6" i="3" l="1"/>
  <c r="I4" i="5"/>
  <c r="G6" i="3" l="1"/>
  <c r="I6" i="3" s="1"/>
  <c r="K20" i="7"/>
  <c r="H7" i="5"/>
  <c r="D4" i="7"/>
  <c r="D5" i="7" s="1"/>
  <c r="D6" i="7" s="1"/>
  <c r="H8" i="5" l="1"/>
  <c r="L19" i="5"/>
  <c r="G8" i="5"/>
  <c r="I6" i="5"/>
  <c r="H4" i="7"/>
  <c r="D7" i="7"/>
  <c r="O5" i="5" l="1"/>
  <c r="H6" i="5"/>
  <c r="G9" i="5"/>
  <c r="I7" i="5"/>
  <c r="F6" i="7"/>
  <c r="D7" i="5" s="1"/>
  <c r="O6" i="5"/>
  <c r="H5" i="7"/>
  <c r="D8" i="7"/>
  <c r="D7" i="3" l="1"/>
  <c r="F7" i="5"/>
  <c r="I8" i="5"/>
  <c r="I9" i="5" s="1"/>
  <c r="H9" i="5"/>
  <c r="H10" i="5" s="1"/>
  <c r="G10" i="5"/>
  <c r="F7" i="7"/>
  <c r="H6" i="7"/>
  <c r="D9" i="7"/>
  <c r="D8" i="5" l="1"/>
  <c r="F8" i="7"/>
  <c r="O7" i="5"/>
  <c r="I10" i="5"/>
  <c r="I11" i="5" s="1"/>
  <c r="H11" i="5"/>
  <c r="H12" i="5" s="1"/>
  <c r="G11" i="5"/>
  <c r="H7" i="7"/>
  <c r="D10" i="7"/>
  <c r="D9" i="5" l="1"/>
  <c r="F9" i="7"/>
  <c r="D10" i="5" s="1"/>
  <c r="D8" i="3"/>
  <c r="F8" i="5"/>
  <c r="I12" i="5"/>
  <c r="I13" i="5" s="1"/>
  <c r="H13" i="5"/>
  <c r="H14" i="5" s="1"/>
  <c r="O8" i="5"/>
  <c r="G12" i="5"/>
  <c r="H8" i="7"/>
  <c r="D11" i="7"/>
  <c r="D10" i="3" l="1"/>
  <c r="F10" i="5"/>
  <c r="D9" i="3"/>
  <c r="F9" i="5"/>
  <c r="I14" i="5"/>
  <c r="I15" i="5" s="1"/>
  <c r="H15" i="5"/>
  <c r="H16" i="5" s="1"/>
  <c r="O9" i="5"/>
  <c r="G13" i="5"/>
  <c r="F10" i="7"/>
  <c r="D11" i="5" s="1"/>
  <c r="H9" i="7"/>
  <c r="D12" i="7"/>
  <c r="D11" i="3" l="1"/>
  <c r="F11" i="5"/>
  <c r="O10" i="5"/>
  <c r="I16" i="5"/>
  <c r="I17" i="5" s="1"/>
  <c r="H17" i="5"/>
  <c r="H18" i="5" s="1"/>
  <c r="G14" i="5"/>
  <c r="F11" i="7"/>
  <c r="D12" i="5" s="1"/>
  <c r="H10" i="7"/>
  <c r="D13" i="7"/>
  <c r="C5" i="5"/>
  <c r="D12" i="3" l="1"/>
  <c r="F12" i="5"/>
  <c r="F5" i="5"/>
  <c r="I5" i="3" s="1"/>
  <c r="K5" i="3" s="1"/>
  <c r="C5" i="3"/>
  <c r="I18" i="5"/>
  <c r="I19" i="5" s="1"/>
  <c r="H19" i="5"/>
  <c r="H20" i="5" s="1"/>
  <c r="O11" i="5"/>
  <c r="G15" i="5"/>
  <c r="F12" i="7"/>
  <c r="D13" i="5" s="1"/>
  <c r="H11" i="7"/>
  <c r="D14" i="7"/>
  <c r="D13" i="3" l="1"/>
  <c r="F13" i="5"/>
  <c r="I20" i="5"/>
  <c r="I21" i="5" s="1"/>
  <c r="H21" i="5"/>
  <c r="H22" i="5" s="1"/>
  <c r="O12" i="5"/>
  <c r="G16" i="5"/>
  <c r="F13" i="7"/>
  <c r="D14" i="5" s="1"/>
  <c r="H12" i="7"/>
  <c r="D15" i="7"/>
  <c r="L6" i="3"/>
  <c r="L7" i="3" s="1"/>
  <c r="L8" i="3" s="1"/>
  <c r="L9" i="3" s="1"/>
  <c r="L10" i="3" s="1"/>
  <c r="L11" i="3" s="1"/>
  <c r="L12" i="3" s="1"/>
  <c r="L13" i="3" s="1"/>
  <c r="L14" i="3" s="1"/>
  <c r="L15" i="3" s="1"/>
  <c r="L16" i="3" s="1"/>
  <c r="L17" i="3" s="1"/>
  <c r="L18" i="3" s="1"/>
  <c r="L19" i="3" s="1"/>
  <c r="L20" i="3" s="1"/>
  <c r="L21" i="3" s="1"/>
  <c r="L22" i="3" s="1"/>
  <c r="L23" i="3" s="1"/>
  <c r="L24" i="3" s="1"/>
  <c r="D14" i="3" l="1"/>
  <c r="F14" i="5"/>
  <c r="I22" i="5"/>
  <c r="I23" i="5" s="1"/>
  <c r="H23" i="5"/>
  <c r="O13" i="5"/>
  <c r="G17" i="5"/>
  <c r="F14" i="7"/>
  <c r="D15" i="5" s="1"/>
  <c r="H13" i="7"/>
  <c r="D16" i="7"/>
  <c r="J7" i="3"/>
  <c r="D15" i="3" l="1"/>
  <c r="F15" i="5"/>
  <c r="O14" i="5"/>
  <c r="G18" i="5"/>
  <c r="F15" i="7"/>
  <c r="D16" i="5" s="1"/>
  <c r="H14" i="7"/>
  <c r="D17" i="7"/>
  <c r="J8" i="3"/>
  <c r="D16" i="3" l="1"/>
  <c r="F16" i="5"/>
  <c r="O15" i="5"/>
  <c r="G19" i="5"/>
  <c r="F16" i="7"/>
  <c r="D17" i="5" s="1"/>
  <c r="H15" i="7"/>
  <c r="D18" i="7"/>
  <c r="J9" i="3"/>
  <c r="D17" i="3" l="1"/>
  <c r="F17" i="5"/>
  <c r="O16" i="5"/>
  <c r="G20" i="5"/>
  <c r="F17" i="7"/>
  <c r="H16" i="7"/>
  <c r="D19" i="7"/>
  <c r="J10" i="3"/>
  <c r="D18" i="5" l="1"/>
  <c r="F18" i="7"/>
  <c r="D19" i="5" s="1"/>
  <c r="O17" i="5"/>
  <c r="G21" i="5"/>
  <c r="H17" i="7"/>
  <c r="D20" i="7"/>
  <c r="J11" i="3"/>
  <c r="C4" i="5"/>
  <c r="C42" i="5" s="1"/>
  <c r="D19" i="3" l="1"/>
  <c r="F19" i="5"/>
  <c r="D18" i="3"/>
  <c r="F18" i="5"/>
  <c r="O18" i="5"/>
  <c r="G22" i="5"/>
  <c r="F19" i="7"/>
  <c r="D20" i="5" s="1"/>
  <c r="H18" i="7"/>
  <c r="D21" i="7"/>
  <c r="J12" i="3"/>
  <c r="D20" i="3" l="1"/>
  <c r="F20" i="5"/>
  <c r="O19" i="5"/>
  <c r="G23" i="5"/>
  <c r="F20" i="7"/>
  <c r="D21" i="5" s="1"/>
  <c r="H19" i="7"/>
  <c r="D22" i="7"/>
  <c r="D23" i="7" s="1"/>
  <c r="D24" i="7" s="1"/>
  <c r="D25" i="7" s="1"/>
  <c r="D26" i="7" s="1"/>
  <c r="D27" i="7" s="1"/>
  <c r="D28" i="7" s="1"/>
  <c r="D29" i="7" s="1"/>
  <c r="D30" i="7" s="1"/>
  <c r="D31" i="7" s="1"/>
  <c r="D32" i="7" s="1"/>
  <c r="D33" i="7" s="1"/>
  <c r="D34" i="7" s="1"/>
  <c r="D35" i="7" s="1"/>
  <c r="D36" i="7" s="1"/>
  <c r="D37" i="7" s="1"/>
  <c r="D38" i="7" s="1"/>
  <c r="D39" i="7" s="1"/>
  <c r="D40" i="7" s="1"/>
  <c r="D41" i="7" s="1"/>
  <c r="J13" i="3"/>
  <c r="D21" i="3" l="1"/>
  <c r="F21" i="5"/>
  <c r="O20" i="5"/>
  <c r="F21" i="7"/>
  <c r="D22" i="5" s="1"/>
  <c r="H20" i="7"/>
  <c r="J14" i="3"/>
  <c r="D22" i="3" l="1"/>
  <c r="F22" i="5"/>
  <c r="F22" i="7"/>
  <c r="D23" i="5" s="1"/>
  <c r="O21" i="5"/>
  <c r="H21" i="7"/>
  <c r="J15" i="3"/>
  <c r="D23" i="3" l="1"/>
  <c r="F23" i="5"/>
  <c r="F23" i="7"/>
  <c r="O22" i="5"/>
  <c r="G7" i="3"/>
  <c r="I7" i="3" s="1"/>
  <c r="H22" i="7"/>
  <c r="J16" i="3"/>
  <c r="K6" i="3"/>
  <c r="D24" i="5" l="1"/>
  <c r="F24" i="7"/>
  <c r="D42" i="5"/>
  <c r="K7" i="3"/>
  <c r="J17" i="3"/>
  <c r="G8" i="3"/>
  <c r="I8" i="3" s="1"/>
  <c r="F25" i="7" l="1"/>
  <c r="D25" i="5"/>
  <c r="D24" i="3"/>
  <c r="F24" i="5"/>
  <c r="G24" i="3" s="1"/>
  <c r="I24" i="3" s="1"/>
  <c r="G9" i="3"/>
  <c r="I9" i="3" s="1"/>
  <c r="J18" i="3"/>
  <c r="K8" i="3"/>
  <c r="F25" i="5" l="1"/>
  <c r="F26" i="7"/>
  <c r="D26" i="5"/>
  <c r="K9" i="3"/>
  <c r="J19" i="3"/>
  <c r="G10" i="3"/>
  <c r="I10" i="3" s="1"/>
  <c r="F26" i="5" l="1"/>
  <c r="D27" i="5"/>
  <c r="F27" i="7"/>
  <c r="D28" i="5" s="1"/>
  <c r="G11" i="3"/>
  <c r="I11" i="3" s="1"/>
  <c r="J20" i="3"/>
  <c r="K10" i="3"/>
  <c r="F27" i="5" l="1"/>
  <c r="F28" i="5"/>
  <c r="F28" i="7"/>
  <c r="K11" i="3"/>
  <c r="G12" i="3"/>
  <c r="I12" i="3" s="1"/>
  <c r="J21" i="3"/>
  <c r="F29" i="7" l="1"/>
  <c r="D29" i="5"/>
  <c r="K12" i="3"/>
  <c r="G13" i="3"/>
  <c r="I13" i="3" s="1"/>
  <c r="J22" i="3"/>
  <c r="F29" i="5" l="1"/>
  <c r="D30" i="5"/>
  <c r="F30" i="7"/>
  <c r="D31" i="5" s="1"/>
  <c r="K13" i="3"/>
  <c r="G14" i="3"/>
  <c r="I14" i="3" s="1"/>
  <c r="J23" i="3"/>
  <c r="J24" i="3" s="1"/>
  <c r="J25" i="3" l="1"/>
  <c r="K25" i="3" s="1"/>
  <c r="K24" i="3"/>
  <c r="F31" i="5"/>
  <c r="F30" i="5"/>
  <c r="F31" i="7"/>
  <c r="K14" i="3"/>
  <c r="G15" i="3"/>
  <c r="I15" i="3" s="1"/>
  <c r="F32" i="7" l="1"/>
  <c r="D32" i="5"/>
  <c r="K15" i="3"/>
  <c r="G16" i="3"/>
  <c r="I16" i="3" s="1"/>
  <c r="F32" i="5" l="1"/>
  <c r="F33" i="7"/>
  <c r="D33" i="5"/>
  <c r="K16" i="3"/>
  <c r="G17" i="3"/>
  <c r="I17" i="3" s="1"/>
  <c r="F33" i="5" l="1"/>
  <c r="F34" i="7"/>
  <c r="D34" i="5"/>
  <c r="K17" i="3"/>
  <c r="G18" i="3"/>
  <c r="I18" i="3" s="1"/>
  <c r="F35" i="7" l="1"/>
  <c r="D35" i="5"/>
  <c r="F34" i="5"/>
  <c r="K18" i="3"/>
  <c r="G19" i="3"/>
  <c r="I19" i="3" s="1"/>
  <c r="F35" i="5" l="1"/>
  <c r="F36" i="7"/>
  <c r="D36" i="5"/>
  <c r="K19" i="3"/>
  <c r="G20" i="3"/>
  <c r="I20" i="3" s="1"/>
  <c r="N43" i="5"/>
  <c r="O43" i="5" s="1"/>
  <c r="F36" i="5" l="1"/>
  <c r="F37" i="7"/>
  <c r="D37" i="5"/>
  <c r="K20" i="3"/>
  <c r="G21" i="3"/>
  <c r="I21" i="3" s="1"/>
  <c r="F37" i="5" l="1"/>
  <c r="F38" i="7"/>
  <c r="D38" i="5"/>
  <c r="K21" i="3"/>
  <c r="G22" i="3"/>
  <c r="I22" i="3" s="1"/>
  <c r="F38" i="5" l="1"/>
  <c r="F39" i="7"/>
  <c r="D39" i="5"/>
  <c r="K22" i="3"/>
  <c r="G23" i="3"/>
  <c r="I23" i="3" s="1"/>
  <c r="F39" i="5" l="1"/>
  <c r="F40" i="7"/>
  <c r="D40" i="5"/>
  <c r="K23" i="3"/>
  <c r="K26" i="3" s="1"/>
  <c r="F40" i="5" l="1"/>
  <c r="D41" i="5"/>
  <c r="F41" i="7"/>
  <c r="I26" i="3"/>
  <c r="F41" i="5" l="1"/>
  <c r="F42" i="5" l="1"/>
  <c r="G26" i="3" l="1"/>
  <c r="E26" i="3"/>
  <c r="D4" i="1" l="1"/>
  <c r="F4" i="1" s="1"/>
  <c r="K27" i="3" l="1"/>
  <c r="F7" i="1" l="1"/>
  <c r="J6" i="3"/>
  <c r="O17" i="3"/>
</calcChain>
</file>

<file path=xl/sharedStrings.xml><?xml version="1.0" encoding="utf-8"?>
<sst xmlns="http://schemas.openxmlformats.org/spreadsheetml/2006/main" count="3609" uniqueCount="661">
  <si>
    <t>STT</t>
  </si>
  <si>
    <t>Hạng mục</t>
  </si>
  <si>
    <t>ĐVT</t>
  </si>
  <si>
    <t>A</t>
  </si>
  <si>
    <t>Diễn giải</t>
  </si>
  <si>
    <t>Giá trị thẩm định (đồng)</t>
  </si>
  <si>
    <t>Thành tiền (đồng)</t>
  </si>
  <si>
    <t>Năm</t>
  </si>
  <si>
    <t>Doanh thu thu được hàng năm (không gồm VAT)</t>
  </si>
  <si>
    <t>Dòng tiền ròng</t>
  </si>
  <si>
    <t>Tỷ lệ chiết khấu</t>
  </si>
  <si>
    <t>Tổng</t>
  </si>
  <si>
    <t>Làm tròn</t>
  </si>
  <si>
    <t>Giá bán điện theo Quyết định số 13/2020/QĐ-TTg (USD/kWh)</t>
  </si>
  <si>
    <t>Thuế GTGT</t>
  </si>
  <si>
    <t>Tỷ lệ tăng giá chỉ số giá đô la Mỹ</t>
  </si>
  <si>
    <t>Tỷ lệ (%)</t>
  </si>
  <si>
    <t>Năm 2019 so với năm 2018</t>
  </si>
  <si>
    <t>Năm 2018 so với năm 2017</t>
  </si>
  <si>
    <t>Năm 2017 so với năm 2016</t>
  </si>
  <si>
    <t>Bình quân giai đoạn</t>
  </si>
  <si>
    <t xml:space="preserve">Năm </t>
  </si>
  <si>
    <t>Sản lượng điện</t>
  </si>
  <si>
    <t>Đơn giá bán điện (đồng)</t>
  </si>
  <si>
    <t>Năm 2020 (Từ 15/12-31/12)</t>
  </si>
  <si>
    <t>PHỤ LỤC I.2.1: BẢNG TÍNH ĐƠN GIÁ BÁN ĐIỆN</t>
  </si>
  <si>
    <t>Năm 2020 so với năm 2019</t>
  </si>
  <si>
    <t>REE</t>
  </si>
  <si>
    <t>Hệ số beta trung bình ngành</t>
  </si>
  <si>
    <t>Năm 2021 so với năm 2020</t>
  </si>
  <si>
    <t>Ngày thẩm định</t>
  </si>
  <si>
    <t>Ngày nghiệm thu</t>
  </si>
  <si>
    <t>Ngày đưa vào HĐ</t>
  </si>
  <si>
    <t>Thuyết minh KTKT</t>
  </si>
  <si>
    <t>Tổng SL điện 1 năm</t>
  </si>
  <si>
    <t>Kwh/năm</t>
  </si>
  <si>
    <t xml:space="preserve">Suy giảm hàng năm </t>
  </si>
  <si>
    <t>Số ngày trong năm</t>
  </si>
  <si>
    <t>Tỷ lệ lạm phát</t>
  </si>
  <si>
    <t>tháng 1</t>
  </si>
  <si>
    <t>tháng 2</t>
  </si>
  <si>
    <t>tháng 3</t>
  </si>
  <si>
    <t>tháng 4</t>
  </si>
  <si>
    <t>tháng 5</t>
  </si>
  <si>
    <t>tháng 6</t>
  </si>
  <si>
    <t>tháng 7</t>
  </si>
  <si>
    <t>tháng 8</t>
  </si>
  <si>
    <t>tháng 9</t>
  </si>
  <si>
    <t>tháng 10</t>
  </si>
  <si>
    <t>tháng 11</t>
  </si>
  <si>
    <t>tháng 12</t>
  </si>
  <si>
    <t>sản lượng</t>
  </si>
  <si>
    <t>công suất thiết kế</t>
  </si>
  <si>
    <t>công suất thực tế</t>
  </si>
  <si>
    <t>https://www.gso.gov.vn/du-lieu-va-so-lieu-thong-ke/2021/12/chi-so-gia-tieu-dung-chi-so-gia-vang-va-chi-so-gia-do-la-my-thang-12-nam-2021/#:~:text=Ch%E1%BB%89%20s%E1%BB%91%20gi%C3%A1%20%C4%91%C3%B4%20la%20M%E1%BB%B9%20th%C3%A1ng%2012%2F2021%20t%C4%83ng,v%C3%A0%203%20nh%C3%B3m%20gi%E1%BA%A3m%20gi%C3%A1.</t>
  </si>
  <si>
    <t>https://www.gso.gov.vn/du-lieu-va-so-lieu-thong-ke/2020/12/chi-so-gia-tieu-dung-chi-so-gia-vang-va-chi-so-gia-do-la-my-thang-12-nam-2020/</t>
  </si>
  <si>
    <t>https://www.gso.gov.vn/du-lieu-va-so-lieu-thong-ke/2019/12/chi-so-gia-tieu-dung-chi-so-gia-vang-va-chi-so-gia-do-la-my-thang-12-nam-2019/</t>
  </si>
  <si>
    <t>https://www.gso.gov.vn/du-lieu-va-so-lieu-thong-ke/2019/11/chi-so-gia-tieu-dung-chi-so-gia-vang-va-chi-so-gia-do-la-my-thang-12-nam-2018/</t>
  </si>
  <si>
    <t>https://www.gso.gov.vn/du-lieu-va-so-lieu-thong-ke/2019/11/chi-so-gia-tieu-dung-chi-so-gia-vang-va-chi-so-gia-do-la-my-thang-12-nam-2017/</t>
  </si>
  <si>
    <t>Năm 2016 so với năm 2015</t>
  </si>
  <si>
    <t>Thuế VAT</t>
  </si>
  <si>
    <t xml:space="preserve">công suất ước tính </t>
  </si>
  <si>
    <t>Công suất khai thác ước tính</t>
  </si>
  <si>
    <t>đồng</t>
  </si>
  <si>
    <t>B</t>
  </si>
  <si>
    <t>Giá trị</t>
  </si>
  <si>
    <t>Số giờ nắng trung bình 1 năm</t>
  </si>
  <si>
    <t>Giờ/năm</t>
  </si>
  <si>
    <t>Số ngày 1 năm</t>
  </si>
  <si>
    <t>ngày</t>
  </si>
  <si>
    <t>Số giờ nắng trung bình 1 ngày</t>
  </si>
  <si>
    <t>giờ/ngày</t>
  </si>
  <si>
    <t>KWp</t>
  </si>
  <si>
    <t>Công suất tối đa 1 năm</t>
  </si>
  <si>
    <t>KWp/năm</t>
  </si>
  <si>
    <t>Công suất tối đa 1 giờ</t>
  </si>
  <si>
    <t>KWp/giờ</t>
  </si>
  <si>
    <t>Tỷ lệ khai thác thực tế</t>
  </si>
  <si>
    <t>Công suất khai thác thực tế</t>
  </si>
  <si>
    <t>Công suất tối đa theo giờ nắng thực tế trong 1 năm</t>
  </si>
  <si>
    <t>(3)=(1)/(2)</t>
  </si>
  <si>
    <t>(5)=(4)x(2)</t>
  </si>
  <si>
    <t>(6)=(5)/24 giờ*(3)</t>
  </si>
  <si>
    <t>Theo các nguồn cơ sở dữ liệu khảo sát</t>
  </si>
  <si>
    <t>Tham khảo các dự án tương tự</t>
  </si>
  <si>
    <t>(8)=(6)x(7)</t>
  </si>
  <si>
    <t>Tiêu chí</t>
  </si>
  <si>
    <t>PHỤ LỤC 1.5.2: BẢNG TÍNH SẢN LƯỢNG TỪNG NĂM CỦA DỰ ÁN</t>
  </si>
  <si>
    <t>Thời điểm thẩm định giá</t>
  </si>
  <si>
    <t>Năm 2022 so với năm 2021</t>
  </si>
  <si>
    <t>https://www.gso.gov.vn/du-lieu-va-so-lieu-thong-ke/2022/12/chi-so-gia-tieu-dung-chi-so-gia-vang-va-chi-so-gia-do-la-my-thang-12-nam-2022/</t>
  </si>
  <si>
    <t>https://tuoitre.vn/dien-gio-tren-toan-quoc-chi-phat-phan-nua-cong-suat-lap-dat-20220605213404345.htm</t>
  </si>
  <si>
    <t>Theo đơn</t>
  </si>
  <si>
    <t>BẢNG TÍNH CÔNG SUẤT KHAI THÁC DỰ KIẾN</t>
  </si>
  <si>
    <t>NĂM</t>
  </si>
  <si>
    <t xml:space="preserve">TỶ LỆ KHAI THÁC </t>
  </si>
  <si>
    <t>CÔNG SUẤT KHAI THÁC 1 NĂM</t>
  </si>
  <si>
    <t>15/05/2023-31/12/2023</t>
  </si>
  <si>
    <t>11/8/2059</t>
  </si>
  <si>
    <t>GEG</t>
  </si>
  <si>
    <t>CTCP Điện Gia Lai</t>
  </si>
  <si>
    <t>TTA</t>
  </si>
  <si>
    <t>CTCP Đầu tư Xây dựng và Phát triển Trường Thành</t>
  </si>
  <si>
    <t>CTCP Cơ Điện Lạnh</t>
  </si>
  <si>
    <t>HDG</t>
  </si>
  <si>
    <t>PHƯƠNG PHÁP THU NHẬP</t>
  </si>
  <si>
    <t>PHƯƠNG PHÁP CHI PHÍ</t>
  </si>
  <si>
    <t>Lãi vay</t>
  </si>
  <si>
    <t>Ngày</t>
  </si>
  <si>
    <t>Tỷ trọng</t>
  </si>
  <si>
    <t>Tổng giá trị thẩm định</t>
  </si>
  <si>
    <t xml:space="preserve">PHỤ LỤC 1.5.3: BẢNG TÍNH SẢN LƯỢNG DỰ KIẾN </t>
  </si>
  <si>
    <t>Giá bán điện (đồng/kWh)</t>
  </si>
  <si>
    <t>Giá trị quy về hiện tại</t>
  </si>
  <si>
    <t>thrref</t>
  </si>
  <si>
    <t>trcd</t>
  </si>
  <si>
    <t>Nội dung</t>
  </si>
  <si>
    <t>fndtpcd</t>
  </si>
  <si>
    <t>ccycd</t>
  </si>
  <si>
    <t>acctccycd</t>
  </si>
  <si>
    <t>Số tiền</t>
  </si>
  <si>
    <t>acctccyamt</t>
  </si>
  <si>
    <t>rem</t>
  </si>
  <si>
    <t>ddtrseq</t>
  </si>
  <si>
    <t>trno</t>
  </si>
  <si>
    <t>idxactno</t>
  </si>
  <si>
    <t>cnclflg</t>
  </si>
  <si>
    <t>cncltrflg</t>
  </si>
  <si>
    <t>valdt</t>
  </si>
  <si>
    <t>aftrbal</t>
  </si>
  <si>
    <t>bftrbal</t>
  </si>
  <si>
    <t>chkno</t>
  </si>
  <si>
    <t>subunit</t>
  </si>
  <si>
    <t>tomgntno</t>
  </si>
  <si>
    <t>aplyexrt</t>
  </si>
  <si>
    <t>dacno</t>
  </si>
  <si>
    <t>husrid</t>
  </si>
  <si>
    <t>hbrcd</t>
  </si>
  <si>
    <t>tobuscd</t>
  </si>
  <si>
    <t>tountbscd</t>
  </si>
  <si>
    <t>totrcd</t>
  </si>
  <si>
    <t>buscd</t>
  </si>
  <si>
    <t>untbscd</t>
  </si>
  <si>
    <t>dpint</t>
  </si>
  <si>
    <t>trsubtp</t>
  </si>
  <si>
    <t>trtm</t>
  </si>
  <si>
    <t>cntrmmtrm</t>
  </si>
  <si>
    <t>mmdpamt</t>
  </si>
  <si>
    <t>instlmntcnt</t>
  </si>
  <si>
    <t>name_1</t>
  </si>
  <si>
    <t>toacctno</t>
  </si>
  <si>
    <t>name_2</t>
  </si>
  <si>
    <t>name_3</t>
  </si>
  <si>
    <t>name_4</t>
  </si>
  <si>
    <t>name_5</t>
  </si>
  <si>
    <t>savdmdtp</t>
  </si>
  <si>
    <t>name_6</t>
  </si>
  <si>
    <t>name_7</t>
  </si>
  <si>
    <t>odintbal</t>
  </si>
  <si>
    <t>23/05/2024</t>
  </si>
  <si>
    <t>W000</t>
  </si>
  <si>
    <t>Mở tài khoản TG KKH</t>
  </si>
  <si>
    <t>Tien mat-Cash (VND)</t>
  </si>
  <si>
    <t>VND</t>
  </si>
  <si>
    <t>mo tai khoan, ma KH 496626452</t>
  </si>
  <si>
    <t>1200208038423</t>
  </si>
  <si>
    <t>0</t>
  </si>
  <si>
    <t>H2VTANH</t>
  </si>
  <si>
    <t>1200</t>
  </si>
  <si>
    <t>DP</t>
  </si>
  <si>
    <t>DA</t>
  </si>
  <si>
    <t>242</t>
  </si>
  <si>
    <t>085247</t>
  </si>
  <si>
    <t>101</t>
  </si>
  <si>
    <t>496626452</t>
  </si>
  <si>
    <t>Cty TNHH MTV Phan Linh YB</t>
  </si>
  <si>
    <t>31/05/2024</t>
  </si>
  <si>
    <t>W100</t>
  </si>
  <si>
    <t>Lãi tiền gửi</t>
  </si>
  <si>
    <t>C.C.A</t>
  </si>
  <si>
    <t>1200DP</t>
  </si>
  <si>
    <t>49</t>
  </si>
  <si>
    <t>261</t>
  </si>
  <si>
    <t>022511</t>
  </si>
  <si>
    <t>201</t>
  </si>
  <si>
    <t>06/06/2024</t>
  </si>
  <si>
    <t>X202</t>
  </si>
  <si>
    <t>Chuyển khoản</t>
  </si>
  <si>
    <t>Tai khoan k.hang - Customer's A/C</t>
  </si>
  <si>
    <t>1200H2VTANH   MA_GD:368914034|PC07DD0451716|Cong ty TNHH Mot thanh vien Phan Linh YB, Dien, 05/24@CSC_3558.31:CSM_3559.91[1372113535 05/24@CSC_3558.31:CSM_3559.91 497161][BPMENT-FT-962851]</t>
  </si>
  <si>
    <t>EI</t>
  </si>
  <si>
    <t>SM</t>
  </si>
  <si>
    <t>285</t>
  </si>
  <si>
    <t>173423</t>
  </si>
  <si>
    <t>4304201000922</t>
  </si>
  <si>
    <t>601</t>
  </si>
  <si>
    <t>20240606636294</t>
  </si>
  <si>
    <t>X101</t>
  </si>
  <si>
    <t>Tiền gửi không kỳ hạn</t>
  </si>
  <si>
    <t>MB(636294)(NGUYEN XUAN QUY chuyen khoan)</t>
  </si>
  <si>
    <t>2203967810609</t>
  </si>
  <si>
    <t>2203SMS</t>
  </si>
  <si>
    <t>2203</t>
  </si>
  <si>
    <t>202</t>
  </si>
  <si>
    <t>180111</t>
  </si>
  <si>
    <t>07/06/2024</t>
  </si>
  <si>
    <t>1200H2VTANH   MA_GD:369292609|PC07DD0451716|Cong ty TNHH Mot thanh vien Phan Linh YB, Dien, 05/24[1372113533 05/24 946253][BPMENT-FT-476411]</t>
  </si>
  <si>
    <t>194310</t>
  </si>
  <si>
    <t>30/06/2024</t>
  </si>
  <si>
    <t>246</t>
  </si>
  <si>
    <t>023901</t>
  </si>
  <si>
    <t>08/07/2024</t>
  </si>
  <si>
    <t>1200H2VTANH   MA_GD:377071217|PC07DD0451716|Cong ty TNHH Mot thanh vien Phan Linh YB, Dien, 06/24[1376860972 06/24 874074][BPMENT-FT-705505]</t>
  </si>
  <si>
    <t>145733</t>
  </si>
  <si>
    <t>1200H2VTANH   MA_GD:377071225|PC07DD0451716|Cong ty TNHH Mot thanh vien Phan Linh YB, Dien, 06/24@CSC_3559.91:CSM_3561.60[1376860974 06/24@CSC_3559.91:CSM_3561.60 459239][BPMENT-FT-705515]</t>
  </si>
  <si>
    <t>145734</t>
  </si>
  <si>
    <t>11/07/2024</t>
  </si>
  <si>
    <t>C202</t>
  </si>
  <si>
    <t>Phí thu theo lô</t>
  </si>
  <si>
    <t>T.khoản thu phí (A/C services charge)</t>
  </si>
  <si>
    <t>Thu Phí Quản Lý Tài Khoản</t>
  </si>
  <si>
    <t>1200DPCOM</t>
  </si>
  <si>
    <t>277</t>
  </si>
  <si>
    <t>025959</t>
  </si>
  <si>
    <t>198</t>
  </si>
  <si>
    <t>11/08/2024</t>
  </si>
  <si>
    <t>022921</t>
  </si>
  <si>
    <t>4304OTT241003171</t>
  </si>
  <si>
    <t>15/08/2024</t>
  </si>
  <si>
    <t>Inward Credit Customer a/c</t>
  </si>
  <si>
    <t>ĐL PHU PHONG CHUYEN TRA TIEN DIEN MTMN THANG 7/2024</t>
  </si>
  <si>
    <t>1200ITL241006304</t>
  </si>
  <si>
    <t>1200KO</t>
  </si>
  <si>
    <t>FX</t>
  </si>
  <si>
    <t>IR</t>
  </si>
  <si>
    <t>W011</t>
  </si>
  <si>
    <t>171707</t>
  </si>
  <si>
    <t>21/08/2024</t>
  </si>
  <si>
    <t>W200</t>
  </si>
  <si>
    <t>Rút tiền (TG KKH)</t>
  </si>
  <si>
    <t>giám đốc rút tiền</t>
  </si>
  <si>
    <t>222</t>
  </si>
  <si>
    <t>161551</t>
  </si>
  <si>
    <t>H2NAMINH</t>
  </si>
  <si>
    <t>1200209644209</t>
  </si>
  <si>
    <t>31/08/2024</t>
  </si>
  <si>
    <t>7662</t>
  </si>
  <si>
    <t>042819</t>
  </si>
  <si>
    <t>06/09/2024</t>
  </si>
  <si>
    <t>1200H2VTANH   MA_GD:392392796|PC07DD0451716|Cong ty TNHH Mot thanh vien Phan Linh YB, Dien, 08/24[1388644572 08/24 964984][BPMENT-FT-596313]</t>
  </si>
  <si>
    <t>171230</t>
  </si>
  <si>
    <t>1200H2VTANH   MA_GD:392392957|PC07DD0451716|Cong ty TNHH Mot thanh vien Phan Linh YB, Dien, 08/24@CSC_3563.21:CSM_3565.18[1388644574 08/24@CSC_3563.21:CSM_3565.18 507003][BPMENT-FT-596508]</t>
  </si>
  <si>
    <t>171304</t>
  </si>
  <si>
    <t>11/09/2024</t>
  </si>
  <si>
    <t>025311</t>
  </si>
  <si>
    <t>4304OTT241003453</t>
  </si>
  <si>
    <t>12/09/2024</t>
  </si>
  <si>
    <t>ĐL PHU PHONG CHUYEN TRA TIEN DIEN MTMN THANG 8/2024</t>
  </si>
  <si>
    <t>1200ITL241006933</t>
  </si>
  <si>
    <t>171625</t>
  </si>
  <si>
    <t>13/09/2024</t>
  </si>
  <si>
    <t>GD RUT TIEN</t>
  </si>
  <si>
    <t>140906</t>
  </si>
  <si>
    <t>H2BHANH</t>
  </si>
  <si>
    <t>30/09/2024</t>
  </si>
  <si>
    <t>1971</t>
  </si>
  <si>
    <t>032316</t>
  </si>
  <si>
    <t>04/10/2024</t>
  </si>
  <si>
    <t>1200H2VTANH   MA_GD:400243936|PC07DD0451716|Cong ty TNHH Mot thanh vien Phan Linh YB, Dien, 09/24@CSC_3565.18:CSM_3566.80[1394480446 09/24@CSC_3565.18:CSM_3566.80 532778][BPMENT-FT-971136]</t>
  </si>
  <si>
    <t>084152</t>
  </si>
  <si>
    <t>1200H2VTANH   MA_GD:400243954|PC07DD0451716|Cong ty TNHH Mot thanh vien Phan Linh YB, Dien, 09/24[1394480444 09/24 1014042][BPMENT-FT-971162]</t>
  </si>
  <si>
    <t>084153</t>
  </si>
  <si>
    <t>4304OTT241003784</t>
  </si>
  <si>
    <t>15/10/2024</t>
  </si>
  <si>
    <t>ĐL PHU PHONG CHUYEN TRA TIEN DIEN MTMN THANG 9/2024 PHI TRONG</t>
  </si>
  <si>
    <t>1200ITL241007989</t>
  </si>
  <si>
    <t>151504</t>
  </si>
  <si>
    <t>GĐ RúT TIềN</t>
  </si>
  <si>
    <t>170146</t>
  </si>
  <si>
    <t>API000417011</t>
  </si>
  <si>
    <t>16/10/2024</t>
  </si>
  <si>
    <t>X201</t>
  </si>
  <si>
    <t>Rút tiền (tiền gửi KKH)</t>
  </si>
  <si>
    <t>Thanh toan tien bao duong quan ly dien mat troi Quy 3</t>
  </si>
  <si>
    <t>1200API1</t>
  </si>
  <si>
    <t>AP</t>
  </si>
  <si>
    <t>CT01</t>
  </si>
  <si>
    <t>143447</t>
  </si>
  <si>
    <t>000417011</t>
  </si>
  <si>
    <t>22/10/2024</t>
  </si>
  <si>
    <t>024851</t>
  </si>
  <si>
    <t>31/10/2024</t>
  </si>
  <si>
    <t>684</t>
  </si>
  <si>
    <t>024037</t>
  </si>
  <si>
    <t>04/11/2024</t>
  </si>
  <si>
    <t>1200H2VTANH   MA_GD:410046976|PC07DD0451716|Cong ty TNHH Mot thanh vien Phan Linh YB, Dien, 10/24[1399470150 10/24 1145543][BPMENT-FT-461882]</t>
  </si>
  <si>
    <t>133937</t>
  </si>
  <si>
    <t>1200H2VTANH   MA_GD:410047076|PC07DD0451716|Cong ty TNHH Mot thanh vien Phan Linh YB, Dien, 10/24[1399470151 10/24 601868][BPMENT-FT-462005]</t>
  </si>
  <si>
    <t>133941</t>
  </si>
  <si>
    <t>4304OTT241004047</t>
  </si>
  <si>
    <t>05/11/2024</t>
  </si>
  <si>
    <t>ĐL PHU PHONG CHUYEN TRA TIEN DIEN MTMN THANG 10/2024 PHI TRONG</t>
  </si>
  <si>
    <t>1200ITL241008755</t>
  </si>
  <si>
    <t>175316</t>
  </si>
  <si>
    <t>06/11/2024</t>
  </si>
  <si>
    <t>090526</t>
  </si>
  <si>
    <t>29/11/2024</t>
  </si>
  <si>
    <t>30/11/2024</t>
  </si>
  <si>
    <t>1541</t>
  </si>
  <si>
    <t>042105</t>
  </si>
  <si>
    <t>04/12/2024</t>
  </si>
  <si>
    <t>1200H2VTANH   MA_GD:421053367|PC07DD0451716|Cong ty TNHH Mot thanh vien Phan Linh YB, Dien, 11/24[1405209289 11/24 1088536][BPMENT-FT-404610]</t>
  </si>
  <si>
    <t>170539</t>
  </si>
  <si>
    <t>1200H2VTANH   MA_GD:421053384|PC07DD0451716|Cong ty TNHH Mot thanh vien Phan Linh YB, Dien, 11/24@CSC_3568.26:CSM_3569.72[1405209291 11/24@CSC_3568.26:CSM_3569.72 571917][BPMENT-FT-404625]</t>
  </si>
  <si>
    <t>170540</t>
  </si>
  <si>
    <t>4304OTT241004461</t>
  </si>
  <si>
    <t>09/12/2024</t>
  </si>
  <si>
    <t>ĐL PHU PHONG CHUYEN TRA TIEN DIEN MTMN THANG 11/2024 PHI TRONG</t>
  </si>
  <si>
    <t>1200ITL241009828</t>
  </si>
  <si>
    <t>161648</t>
  </si>
  <si>
    <t>164912</t>
  </si>
  <si>
    <t>API003236524</t>
  </si>
  <si>
    <t>10/12/2024</t>
  </si>
  <si>
    <t>Cty TNHH MTV Phan Linh YB thanh toan tien Q4/2024</t>
  </si>
  <si>
    <t>1200API4</t>
  </si>
  <si>
    <t>102328</t>
  </si>
  <si>
    <t>003236524</t>
  </si>
  <si>
    <t>11/12/2024</t>
  </si>
  <si>
    <t>025635</t>
  </si>
  <si>
    <t>31/12/2024</t>
  </si>
  <si>
    <t>327</t>
  </si>
  <si>
    <t>051117</t>
  </si>
  <si>
    <t>03/01/2025</t>
  </si>
  <si>
    <t>1200H2VTANH   MA_GD:429447562|PC07DD0451716|Cong ty TNHH Mot thanh vien Phan Linh YB, Dien, 12/24@CSC_3569.72:CSM_3571.32[1409659028 12/24@CSC_3569.72:CSM_3571.32 619554][BPMENT-FT-854095]</t>
  </si>
  <si>
    <t>085724</t>
  </si>
  <si>
    <t>11/01/2025</t>
  </si>
  <si>
    <t>021600</t>
  </si>
  <si>
    <t>4304OTT251000099</t>
  </si>
  <si>
    <t>14/01/2025</t>
  </si>
  <si>
    <t>ĐL PHU PHONG CHUYEN TRA TIEN DIEN MTMN THANG 12/2024</t>
  </si>
  <si>
    <t>1200ITL251000222</t>
  </si>
  <si>
    <t>173009</t>
  </si>
  <si>
    <t>31/01/2025</t>
  </si>
  <si>
    <t>5069</t>
  </si>
  <si>
    <t>012844</t>
  </si>
  <si>
    <t>04/02/2025</t>
  </si>
  <si>
    <t>1200H2VTANH   MA_GD:440714339|PC07DD0451716|Cong ty TNHH Mot thanh vien Phan Linh YB, Dien, 01/25[1418531004 01/25 1138389][BPMENT-FT-744856]</t>
  </si>
  <si>
    <t>142249</t>
  </si>
  <si>
    <t>1200H2VTANH   MA_GD:440714356|PC07DD0451716|Cong ty TNHH Mot thanh vien Phan Linh YB, Dien, 01/25@CSC_3571.32:CSM_3572.57[1418531009 01/25@CSC_3571.32:CSM_3572.57 598109][BPMENT-FT-744876]</t>
  </si>
  <si>
    <t>142250</t>
  </si>
  <si>
    <t>GĐ rut tien</t>
  </si>
  <si>
    <t>175406</t>
  </si>
  <si>
    <t>4304OTT251000372</t>
  </si>
  <si>
    <t>07/02/2025</t>
  </si>
  <si>
    <t>ĐL PHU PHONG CHUYEN TRA TIEN DIEN MTMN THANG 1/2025</t>
  </si>
  <si>
    <t>1200ITL251000583</t>
  </si>
  <si>
    <t>160322</t>
  </si>
  <si>
    <t>11/02/2025</t>
  </si>
  <si>
    <t>023415</t>
  </si>
  <si>
    <t>17/02/2025</t>
  </si>
  <si>
    <t>Cong ty TNHH MTV Phan Linh YB thanh toan phi bao hiem</t>
  </si>
  <si>
    <t>141119</t>
  </si>
  <si>
    <t>1200333357999</t>
  </si>
  <si>
    <t>141604</t>
  </si>
  <si>
    <t>28/02/2025</t>
  </si>
  <si>
    <t>6673</t>
  </si>
  <si>
    <t>023908</t>
  </si>
  <si>
    <t>05/03/2025</t>
  </si>
  <si>
    <t>1200H2VTANH   MA_GD:451526834|PC07DD0451716, , 02/25[1422303192 02/25 887380][BPMENT-FT-690599]</t>
  </si>
  <si>
    <t>171920</t>
  </si>
  <si>
    <t>TR20250305950532</t>
  </si>
  <si>
    <t>MB(950532)(NGUYEN THI HANH chuyen tien)</t>
  </si>
  <si>
    <t>1200SMS</t>
  </si>
  <si>
    <t>180137</t>
  </si>
  <si>
    <t>06/03/2025</t>
  </si>
  <si>
    <t>1200H2VTANH   MA_GD:452145160|PC07DD0451716, , 02/25[1422303194 02/25 466230][BPMENT-FT-556569]</t>
  </si>
  <si>
    <t>162610</t>
  </si>
  <si>
    <t>1200H2VTANH   MA_GD:452145608|PC07DD0451716, , 02/25[1422303194 02/25 466230][BPMENT-FT-557280]</t>
  </si>
  <si>
    <t>1</t>
  </si>
  <si>
    <t>162712</t>
  </si>
  <si>
    <t>20250306</t>
  </si>
  <si>
    <t>X207</t>
  </si>
  <si>
    <t>Hqy c.kho6n tu thN rst tiRn</t>
  </si>
  <si>
    <t>[BPMENT-CFT-492541]</t>
  </si>
  <si>
    <t>11/03/2025</t>
  </si>
  <si>
    <t>031104</t>
  </si>
  <si>
    <t>4304OTT251000764</t>
  </si>
  <si>
    <t>DL PHU PHONG CHUYEN TRA TIEN DIEN MTMN THANG 2/2025</t>
  </si>
  <si>
    <t>1200ITL251001141</t>
  </si>
  <si>
    <t>164332</t>
  </si>
  <si>
    <t>14/03/2025</t>
  </si>
  <si>
    <t>154608</t>
  </si>
  <si>
    <t>31/03/2025</t>
  </si>
  <si>
    <t>2691</t>
  </si>
  <si>
    <t>044423</t>
  </si>
  <si>
    <t>03/04/2025</t>
  </si>
  <si>
    <t>1200H2VTANH   MA_GD:460368403|PC07DD0451716, , 03/25[1429920613 03/25 926640][BPMENT-FT-783542]</t>
  </si>
  <si>
    <t>172041</t>
  </si>
  <si>
    <t>1200H2VTANH   MA_GD:460369016|PC07DD0451716, , 03/25[1429920628 03/25 486856][BPMENT-FT-784359]</t>
  </si>
  <si>
    <t>172113</t>
  </si>
  <si>
    <t>4304OTT251001245</t>
  </si>
  <si>
    <t>10/04/2025</t>
  </si>
  <si>
    <t>DL PHU PHONG CHUYEN TRA TIEN DIEN MTMN T3/2025</t>
  </si>
  <si>
    <t>1200ITL251001927</t>
  </si>
  <si>
    <t>172915</t>
  </si>
  <si>
    <t>11/04/2025</t>
  </si>
  <si>
    <t>030605</t>
  </si>
  <si>
    <t>GD RUT TIềN</t>
  </si>
  <si>
    <t>144733</t>
  </si>
  <si>
    <t>30/04/2025</t>
  </si>
  <si>
    <t>2007</t>
  </si>
  <si>
    <t>033655</t>
  </si>
  <si>
    <t>05/05/2025</t>
  </si>
  <si>
    <t>MA_GD:472383083|PC07DD0451716, Dien, 04/25[1436187780 04/25 902586][BPMENT-FT-148021]</t>
  </si>
  <si>
    <t>1200EI</t>
  </si>
  <si>
    <t>172203</t>
  </si>
  <si>
    <t>MA_GD:472383095|PC07DD0451716, Dien, 04/25[1436187781 04/25 474218][BPMENT-FT-148037]</t>
  </si>
  <si>
    <t>172204</t>
  </si>
  <si>
    <t>11/05/2025</t>
  </si>
  <si>
    <t>032552</t>
  </si>
  <si>
    <t>15/05/2025</t>
  </si>
  <si>
    <t>C/C Transfer From: #4304201001239 : DL Phu Phong chuyen tien dien MTMN T4/2025</t>
  </si>
  <si>
    <t>4304201001239</t>
  </si>
  <si>
    <t>4304DP</t>
  </si>
  <si>
    <t>4304</t>
  </si>
  <si>
    <t>173250</t>
  </si>
  <si>
    <t>16/05/2025</t>
  </si>
  <si>
    <t>GĐ RUT TIEN MAT</t>
  </si>
  <si>
    <t>151830</t>
  </si>
  <si>
    <t>31/05/2025</t>
  </si>
  <si>
    <t>2393</t>
  </si>
  <si>
    <t>033940</t>
  </si>
  <si>
    <t>02/06/2025</t>
  </si>
  <si>
    <t>MA_GD:480961195|PC07DD0451716, Dien, 05/25[1440313815 05/25 876321][BPMENT-FT-745202]</t>
  </si>
  <si>
    <t>151827</t>
  </si>
  <si>
    <t>MA_GD:480961205|PC07DD0451716, Dien, 05/25[1440313817 05/25 460419][BPMENT-FT-745217]</t>
  </si>
  <si>
    <t>151828</t>
  </si>
  <si>
    <t>09/06/2025</t>
  </si>
  <si>
    <t>C/C Transfer From: #4304201001239 : DL Phu Phong chuyen tien MTMN thang 5/2025</t>
  </si>
  <si>
    <t>163049</t>
  </si>
  <si>
    <t>RUT TM</t>
  </si>
  <si>
    <t>171007</t>
  </si>
  <si>
    <t>11/06/2025</t>
  </si>
  <si>
    <t>034538</t>
  </si>
  <si>
    <t>30/06/2025</t>
  </si>
  <si>
    <t>5434</t>
  </si>
  <si>
    <t>023211</t>
  </si>
  <si>
    <t>02/07/2025</t>
  </si>
  <si>
    <t>MA_GD:490718253|PC07DD0451716, Dien, 06/25[1443026429 06/25 918778][BPMENT-FT-963463]</t>
  </si>
  <si>
    <t>191709</t>
  </si>
  <si>
    <t>MA_GD:490718264|PC07DD0451716, Dien, 06/25[1443026431 06/25 482725][BPMENT-FT-963478]</t>
  </si>
  <si>
    <t>191710</t>
  </si>
  <si>
    <t>11/07/2025</t>
  </si>
  <si>
    <t>032234</t>
  </si>
  <si>
    <t>API005848282</t>
  </si>
  <si>
    <t>14/07/2025</t>
  </si>
  <si>
    <t>tt tien van hanh DNV quy 1,2/2025</t>
  </si>
  <si>
    <t>1200API2</t>
  </si>
  <si>
    <t>165446</t>
  </si>
  <si>
    <t>005848282</t>
  </si>
  <si>
    <t>16/07/2025</t>
  </si>
  <si>
    <t>C/C Transfer From: #4304201001239 : Doi QLD  Phu Phong chuyen tra tien dien MTMN T6/2025</t>
  </si>
  <si>
    <t>181201</t>
  </si>
  <si>
    <t>17/07/2025</t>
  </si>
  <si>
    <t>H2TPTHAO</t>
  </si>
  <si>
    <t>090930</t>
  </si>
  <si>
    <t>31/07/2025</t>
  </si>
  <si>
    <t>4635</t>
  </si>
  <si>
    <t>034940</t>
  </si>
  <si>
    <t>03/08/2025</t>
  </si>
  <si>
    <t>MA_GD:497990100|PC07DD0451716, Dien, 07/25[1551222007 07/25 848949][BPMENT-FT-738487]</t>
  </si>
  <si>
    <t>164045</t>
  </si>
  <si>
    <t>MA_GD:497990110|PC07DD0451716, Dien, 07/25[1551222008 07/25 446038][BPMENT-FT-738500]</t>
  </si>
  <si>
    <t>164046</t>
  </si>
  <si>
    <t>11/08/2025</t>
  </si>
  <si>
    <t>022729</t>
  </si>
  <si>
    <t>14/08/2025</t>
  </si>
  <si>
    <t>C/C Transfer From: #4304201001239 : Doi QLD  Phu Phong chuyen tra tien dien MTMN T7/2025</t>
  </si>
  <si>
    <t>142454</t>
  </si>
  <si>
    <t>gd rut tien</t>
  </si>
  <si>
    <t>144029</t>
  </si>
  <si>
    <t>31/08/2025</t>
  </si>
  <si>
    <t>729</t>
  </si>
  <si>
    <t>030505</t>
  </si>
  <si>
    <t>04/09/2025</t>
  </si>
  <si>
    <t>MA_GD:505756866|PC07DD0451716, Dien, 08/25[1557680806 08/25 998058][BPMENT-FT-451665]</t>
  </si>
  <si>
    <t>151430</t>
  </si>
  <si>
    <t>MA_GD:505756879|PC07DD0451716, Dien, 08/25[1557680807 08/25 524380][BPMENT-FT-451683]</t>
  </si>
  <si>
    <t>151431</t>
  </si>
  <si>
    <t>11/09/2025</t>
  </si>
  <si>
    <t>031106</t>
  </si>
  <si>
    <t>C/C Transfer From: #4304201001239 : Doi QLD  Phu Phong chuyen tra tien dien MTMN T8/2025</t>
  </si>
  <si>
    <t>163048</t>
  </si>
  <si>
    <t>165221</t>
  </si>
  <si>
    <t>30/09/2025</t>
  </si>
  <si>
    <t>856</t>
  </si>
  <si>
    <t>050958</t>
  </si>
  <si>
    <t>04/10/2025</t>
  </si>
  <si>
    <t>MA_GD:514242601|PC07DD0451716, Dien, 09/25[1562530006 09/25 1009169][BPMENT-FT-302888]</t>
  </si>
  <si>
    <t>151428</t>
  </si>
  <si>
    <t>MA_GD:514242607|PC07DD0451716, Dien, 09/25[1562530007 09/25 530217][BPMENT-FT-302895]</t>
  </si>
  <si>
    <t>151429</t>
  </si>
  <si>
    <t>09/10/2025</t>
  </si>
  <si>
    <t>C/C Transfer From: #4304201001239 : Doi QLD Phu Phong chuyen tra tien dien MTMN T9/2025</t>
  </si>
  <si>
    <t>175326</t>
  </si>
  <si>
    <t>11/10/2025</t>
  </si>
  <si>
    <t>054555</t>
  </si>
  <si>
    <t>13/10/2025</t>
  </si>
  <si>
    <t>rut tien</t>
  </si>
  <si>
    <t>104514</t>
  </si>
  <si>
    <t>TR20251030478446</t>
  </si>
  <si>
    <t>30/10/2025</t>
  </si>
  <si>
    <t>MB(478446)(NGUYEN THI HANH chuyen tien)</t>
  </si>
  <si>
    <t>8703205028162</t>
  </si>
  <si>
    <t>8703SMS</t>
  </si>
  <si>
    <t>8703</t>
  </si>
  <si>
    <t>162934</t>
  </si>
  <si>
    <t>31/10/2025</t>
  </si>
  <si>
    <t>Outward Remittance T/T</t>
  </si>
  <si>
    <t>KIEM DINH DINH KY DUONG DAY TRUNG THE</t>
  </si>
  <si>
    <t>1200OTT251009470</t>
  </si>
  <si>
    <t>OR</t>
  </si>
  <si>
    <t>090145</t>
  </si>
  <si>
    <t>4929</t>
  </si>
  <si>
    <t>000835</t>
  </si>
  <si>
    <t>11/11/2025</t>
  </si>
  <si>
    <t>043358</t>
  </si>
  <si>
    <t>12/11/2025</t>
  </si>
  <si>
    <t>C/C Transfer From: #4304201001239 : Doi QLD  Phu Phong chuyen tra tien dien MTMN T10/2025</t>
  </si>
  <si>
    <t>154818</t>
  </si>
  <si>
    <t>13/11/2025</t>
  </si>
  <si>
    <t>091532</t>
  </si>
  <si>
    <t>30/11/2025</t>
  </si>
  <si>
    <t>1661</t>
  </si>
  <si>
    <t>023958</t>
  </si>
  <si>
    <t>04/12/2025</t>
  </si>
  <si>
    <t>MA_GD:533986461|PC07DD0451716, Dien, 11/25[1574448588 11/25 1047324][BPMENT-FT-106993]</t>
  </si>
  <si>
    <t>164433</t>
  </si>
  <si>
    <t>MA_GD:533986473|PC07DD0451716, Dien, 11/25[1574448590 11/25 550263][BPMENT-FT-107011]</t>
  </si>
  <si>
    <t>164434</t>
  </si>
  <si>
    <t>11/12/2025</t>
  </si>
  <si>
    <t>021225</t>
  </si>
  <si>
    <t>12/12/2025</t>
  </si>
  <si>
    <t>C/C Transfer From: #4304201001239 : Doi QLD  Phu Phong chuyen tra tien dien MTMN T11/2025</t>
  </si>
  <si>
    <t>081238</t>
  </si>
  <si>
    <t>API005893532</t>
  </si>
  <si>
    <t>30/12/2025</t>
  </si>
  <si>
    <t>CT PHAN LINH TT TIEN VAN HANH, BAO TRI HE THONG NANG LUONG MAT TROI AP MAI QUY 3 VA QUY 4 /2025</t>
  </si>
  <si>
    <t>GL2</t>
  </si>
  <si>
    <t>153836</t>
  </si>
  <si>
    <t>005893532</t>
  </si>
  <si>
    <t>31/12/2025</t>
  </si>
  <si>
    <t>11849</t>
  </si>
  <si>
    <t>042617</t>
  </si>
  <si>
    <t>04/01/2026</t>
  </si>
  <si>
    <t>MA_GD:543751119|PC07DD0451716, Dien, 12/25[1580613753 12/25 1120124][BPMENT-FT-763320]</t>
  </si>
  <si>
    <t>173218</t>
  </si>
  <si>
    <t>MA_GD:543751126|PC07DD0451716, Dien, 12/25[1580613756 12/25 588514][BPMENT-FT-763331]</t>
  </si>
  <si>
    <t>173219</t>
  </si>
  <si>
    <t>08/01/2026</t>
  </si>
  <si>
    <t>135917</t>
  </si>
  <si>
    <t>11/01/2026</t>
  </si>
  <si>
    <t>022243</t>
  </si>
  <si>
    <t>12/01/2026</t>
  </si>
  <si>
    <t>C/C Transfer From: #4304201001239 : Doi QLD  Phu Phong chuyen tra tien dien MTMN T12/2025</t>
  </si>
  <si>
    <t>162024</t>
  </si>
  <si>
    <t>30/01/2026</t>
  </si>
  <si>
    <t>Thu phí mua 02 séc</t>
  </si>
  <si>
    <t>H2DTHUONG1</t>
  </si>
  <si>
    <t>SV</t>
  </si>
  <si>
    <t>W633</t>
  </si>
  <si>
    <t>163317</t>
  </si>
  <si>
    <t>31/01/2026</t>
  </si>
  <si>
    <t>16263</t>
  </si>
  <si>
    <t>105319</t>
  </si>
  <si>
    <t>04/02/2026</t>
  </si>
  <si>
    <t>MA_GD:554282651|PC07DD0451716, Dien, 01/26[1585920852 01/26 1093081][BPMENT-FT-454735]</t>
  </si>
  <si>
    <t>171414</t>
  </si>
  <si>
    <t>MA_GD:554282664|PC07DD0451716, Dien, 01/26[1585920853 01/26 574305][BPMENT-FT-454755]</t>
  </si>
  <si>
    <t>171415</t>
  </si>
  <si>
    <t>11/02/2026</t>
  </si>
  <si>
    <t>040922</t>
  </si>
  <si>
    <t>PHAN LINH YB TT HD: 00033/26AD/TS/002/KD3</t>
  </si>
  <si>
    <t>104848</t>
  </si>
  <si>
    <t>C/C Transfer From: #4304201001239 : Doi QLD Phu Phong chuyen tra tien dien MTMN T1/2026</t>
  </si>
  <si>
    <t>182135</t>
  </si>
  <si>
    <t>13/02/2026</t>
  </si>
  <si>
    <t>RUT TIEN</t>
  </si>
  <si>
    <t>H2NTHVAN</t>
  </si>
  <si>
    <t>110115</t>
  </si>
  <si>
    <t>28/02/2026</t>
  </si>
  <si>
    <t>10205</t>
  </si>
  <si>
    <t>043112</t>
  </si>
  <si>
    <t>05/03/2026</t>
  </si>
  <si>
    <t>MA_GD:564095035|PC07DD0451716, Dien, 02/26[1591377628 02/26 898214][BPMENT-FT-365446]</t>
  </si>
  <si>
    <t>202249</t>
  </si>
  <si>
    <t>MA_GD:564095042|PC07DD0451716, Dien, 02/26[1591377629 02/26 471922][BPMENT-FT-365456]</t>
  </si>
  <si>
    <t>11/03/2026</t>
  </si>
  <si>
    <t>022700</t>
  </si>
  <si>
    <t>C/C Transfer From: #4304201001239 : Doi QLD  Phu Phong chuyen tra tien dien MTMN T2 2026</t>
  </si>
  <si>
    <t>134946</t>
  </si>
  <si>
    <t>12/03/2026</t>
  </si>
  <si>
    <t>TG0278G - CT TNHH PHAN LINH YB TT BHXH THANG 1,2,3/2026 (CHAM NOP 23.260)</t>
  </si>
  <si>
    <t>1200OTT261003656</t>
  </si>
  <si>
    <t>160623</t>
  </si>
  <si>
    <t>30/03/2026</t>
  </si>
  <si>
    <t>rut tm</t>
  </si>
  <si>
    <t>134059</t>
  </si>
  <si>
    <t>31/03/2026</t>
  </si>
  <si>
    <t>16132</t>
  </si>
  <si>
    <t>040314</t>
  </si>
  <si>
    <t>05/04/2026</t>
  </si>
  <si>
    <t>MA_GD:575499201|PC07DD0451716, Dien, 03/26[1597929613 03/26 971015][BPMENT-FT-717438]</t>
  </si>
  <si>
    <t>194539</t>
  </si>
  <si>
    <t>MA_GD:575499215|PC07DD0451716, Dien, 03/26[1597929616 03/26 510171][BPMENT-FT-717453]</t>
  </si>
  <si>
    <t>194540</t>
  </si>
  <si>
    <t>10/04/2026</t>
  </si>
  <si>
    <t>C/C Transfer From: #4304201001239 : Doi QLD  Phu Phong chuyen tra tien dien MTMN T3 2026</t>
  </si>
  <si>
    <t>110022</t>
  </si>
  <si>
    <t>11/04/2026</t>
  </si>
  <si>
    <t>043847</t>
  </si>
  <si>
    <t>MTMN</t>
  </si>
  <si>
    <t>Tháng 1</t>
  </si>
  <si>
    <t>Tháng 2</t>
  </si>
  <si>
    <t>Tháng 3</t>
  </si>
  <si>
    <t>Tháng 4</t>
  </si>
  <si>
    <t>.</t>
  </si>
  <si>
    <t>Tháng 5</t>
  </si>
  <si>
    <t>Tháng 6</t>
  </si>
  <si>
    <t>Tháng 7</t>
  </si>
  <si>
    <t>Tháng 8</t>
  </si>
  <si>
    <t>Tháng 9</t>
  </si>
  <si>
    <t>Tháng 10</t>
  </si>
  <si>
    <t>Tháng 11</t>
  </si>
  <si>
    <t>Tháng 12</t>
  </si>
  <si>
    <t>Chi phí tái tạo (Chưa VAT)</t>
  </si>
  <si>
    <t>Phương pháp tuổi đời</t>
  </si>
  <si>
    <t>PP tổng cộng</t>
  </si>
  <si>
    <t>Tỷ lệ hao mòn trung bình
(%)</t>
  </si>
  <si>
    <t>Giá trị hao mòn
(Đồng)</t>
  </si>
  <si>
    <t>Giá trị còn lại các hạng mục (đồng)</t>
  </si>
  <si>
    <t>Thời điểm đưa vào sử dụng</t>
  </si>
  <si>
    <t>Tuổi đời hiệu quả (tháng)</t>
  </si>
  <si>
    <t>Tuổi đời kinh tế (tháng)</t>
  </si>
  <si>
    <t>Tỷ lệ hao mòn</t>
  </si>
  <si>
    <t>TỔNG CỘNG</t>
  </si>
  <si>
    <t xml:space="preserve">Hệ thống điện Năng lượng mặt trời hoà lưới (NLMT) công suất 998kwp </t>
  </si>
  <si>
    <t>01/02/2021</t>
  </si>
  <si>
    <t>20/4/2026</t>
  </si>
  <si>
    <t>Đường dây 22KV và TBA 1250KVA-22/0,4KV dự án điện mặt trời ốp mái và đo đếm trung thế</t>
  </si>
  <si>
    <t>CHI PHÍ THIẾT BỊ</t>
  </si>
  <si>
    <r>
      <t xml:space="preserve">- Hợp đồng cung cấp và lắp đặt thiết bị số 01/2020/KDKT/EPC/CRC-YB ngày 05/11/2020 giữa Công ty Cổ phần Create Capital Việt Nam và Công ty TNHH MTV Phan Linh YB
- Hoá đơn GTGT số 0000077 ngày 01/02/2021
</t>
    </r>
    <r>
      <rPr>
        <sz val="10"/>
        <color rgb="FFFF0000"/>
        <rFont val="Times New Roman"/>
        <family val="1"/>
      </rPr>
      <t>- Nghiệm thu, thanh lý (nếu có)</t>
    </r>
  </si>
  <si>
    <t>04/02/2021</t>
  </si>
  <si>
    <t>Tháng 5/2026</t>
  </si>
  <si>
    <t>Chi phí vận hành</t>
  </si>
  <si>
    <t>Ngày 01/02/2046</t>
  </si>
  <si>
    <r>
      <rPr>
        <sz val="10"/>
        <color rgb="FFFF0000"/>
        <rFont val="Times New Roman"/>
        <family val="1"/>
      </rPr>
      <t>- Thiếu Hợp đồng (BS thêm)</t>
    </r>
    <r>
      <rPr>
        <sz val="10"/>
        <rFont val="Times New Roman"/>
        <family val="1"/>
      </rPr>
      <t xml:space="preserve">
- Hoá đơn số 0000898 ngày 04/02/2021
</t>
    </r>
    <r>
      <rPr>
        <sz val="10"/>
        <color rgb="FFFF0000"/>
        <rFont val="Times New Roman"/>
        <family val="1"/>
      </rPr>
      <t>- Nghiệm thu, thanh lý (nếu có)</t>
    </r>
  </si>
  <si>
    <t>Chi phí thuê mái (không gồm VAT)</t>
  </si>
  <si>
    <t>PHỤ LỤC 1: BẢNG TỔNG HỢP GIÁ TRỊ TÀI SẢN</t>
  </si>
  <si>
    <t>PHỤ LỤC 1.5.1: BẢNG XÁC ĐỊNH GIÁ TRỊ TÀI SẢN THEO PHƯƠNG PHÁP DÒNG TIỀN CHIẾT KHẤU</t>
  </si>
  <si>
    <t>Pháp lý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</si>
</sst>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00_-;\-* #,##0.00_-;_-* &quot;-&quot;??_-;_-@_-"/>
    <numFmt numFmtId="165" formatCode="_-* #,##0_-;\-* #,##0_-;_-* &quot;-&quot;??_-;_-@_-"/>
    <numFmt numFmtId="166" formatCode="0.000%"/>
    <numFmt numFmtId="167" formatCode="0.000"/>
    <numFmt numFmtId="168" formatCode="_-* #,##0.000_-;\-* #,##0.000_-;_-* &quot;-&quot;??_-;_-@_-"/>
    <numFmt numFmtId="169" formatCode="_(* #,##0.00_);_(* \(#,##0.00\);_(* &quot;-&quot;???_);_(@_)"/>
    <numFmt numFmtId="170" formatCode="0.0%"/>
    <numFmt numFmtId="171" formatCode="#,##0.0;[Red]#,##0.0"/>
    <numFmt numFmtId="172" formatCode="_(* #,##0_);_(* \(#,##0\);_(* &quot;-&quot;??_);_(@_)"/>
  </numFmts>
  <fonts count="30" x14ac:knownFonts="1">
    <font>
      <sz val="11"/>
      <color theme="1"/>
      <name val="Calibri"/>
      <family val="2"/>
      <scheme val="minor"/>
    </font>
    <font>
      <sz val="11"/>
      <color theme="1"/>
      <name val="Calibri"/>
      <family val="2"/>
      <scheme val="minor"/>
    </font>
    <font>
      <b/>
      <sz val="12"/>
      <color theme="1"/>
      <name val="Times New Roman"/>
      <family val="1"/>
    </font>
    <font>
      <sz val="12"/>
      <color theme="1"/>
      <name val="Times New Roman"/>
      <family val="1"/>
    </font>
    <font>
      <b/>
      <sz val="13"/>
      <color theme="1"/>
      <name val="Times New Roman"/>
      <family val="1"/>
    </font>
    <font>
      <sz val="13"/>
      <color theme="1"/>
      <name val="Times New Roman"/>
      <family val="1"/>
    </font>
    <font>
      <i/>
      <sz val="13"/>
      <color theme="1"/>
      <name val="Times New Roman"/>
      <family val="1"/>
    </font>
    <font>
      <u/>
      <sz val="11"/>
      <color theme="10"/>
      <name val="Calibri"/>
      <family val="2"/>
      <scheme val="minor"/>
    </font>
    <font>
      <sz val="12"/>
      <color theme="1"/>
      <name val="Times New Roman"/>
      <family val="1"/>
      <charset val="163"/>
    </font>
    <font>
      <sz val="12"/>
      <color rgb="FFFF0000"/>
      <name val="Times New Roman"/>
      <family val="1"/>
    </font>
    <font>
      <sz val="13"/>
      <color rgb="FFFF0000"/>
      <name val="Times New Roman"/>
      <family val="1"/>
    </font>
    <font>
      <b/>
      <sz val="13"/>
      <color rgb="FFFF0000"/>
      <name val="Times New Roman"/>
      <family val="1"/>
    </font>
    <font>
      <i/>
      <sz val="13"/>
      <color rgb="FFFF0000"/>
      <name val="Times New Roman"/>
      <family val="1"/>
    </font>
    <font>
      <sz val="12"/>
      <name val="Times New Roman"/>
      <family val="1"/>
    </font>
    <font>
      <b/>
      <sz val="12"/>
      <name val="Times New Roman"/>
      <family val="1"/>
    </font>
    <font>
      <sz val="10"/>
      <name val="Arial"/>
    </font>
    <font>
      <b/>
      <sz val="10"/>
      <name val="Arial"/>
      <family val="2"/>
    </font>
    <font>
      <sz val="10"/>
      <name val="Arial"/>
      <family val="2"/>
    </font>
    <font>
      <sz val="12"/>
      <color theme="1"/>
      <name val="Times New Roman"/>
      <family val="2"/>
    </font>
    <font>
      <b/>
      <sz val="14"/>
      <color theme="1"/>
      <name val="Times New Roman"/>
      <family val="1"/>
    </font>
    <font>
      <sz val="10"/>
      <color theme="1"/>
      <name val="Times New Roman"/>
      <family val="1"/>
    </font>
    <font>
      <b/>
      <sz val="10"/>
      <name val="Times New Roman"/>
      <family val="1"/>
    </font>
    <font>
      <sz val="11"/>
      <color theme="1"/>
      <name val="Calibri"/>
      <family val="2"/>
      <charset val="163"/>
      <scheme val="minor"/>
    </font>
    <font>
      <b/>
      <sz val="10"/>
      <color theme="1"/>
      <name val="Times New Roman"/>
      <family val="1"/>
    </font>
    <font>
      <i/>
      <sz val="10"/>
      <name val="Times New Roman"/>
      <family val="1"/>
    </font>
    <font>
      <b/>
      <i/>
      <sz val="10"/>
      <name val="Times New Roman"/>
      <family val="1"/>
    </font>
    <font>
      <sz val="10"/>
      <name val="Times New Roman"/>
      <family val="1"/>
    </font>
    <font>
      <sz val="10"/>
      <color theme="1"/>
      <name val="Calibri"/>
      <family val="2"/>
      <scheme val="minor"/>
    </font>
    <font>
      <sz val="10"/>
      <name val="Calibri"/>
      <family val="2"/>
      <scheme val="minor"/>
    </font>
    <font>
      <sz val="10"/>
      <color rgb="FFFF0000"/>
      <name val="Times New Roman"/>
      <family val="1"/>
    </font>
  </fonts>
  <fills count="6">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rgb="FFFFFF00"/>
        <bgColor indexed="64"/>
      </patternFill>
    </fill>
    <fill>
      <patternFill patternType="solid">
        <fgColor rgb="FF92D05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s>
  <cellStyleXfs count="10">
    <xf numFmtId="0" fontId="0" fillId="0" borderId="0"/>
    <xf numFmtId="9" fontId="1" fillId="0" borderId="0" applyFont="0" applyFill="0" applyBorder="0" applyAlignment="0" applyProtection="0"/>
    <xf numFmtId="164" fontId="1" fillId="0" borderId="0" applyFont="0" applyFill="0" applyBorder="0" applyAlignment="0" applyProtection="0"/>
    <xf numFmtId="0" fontId="7" fillId="0" borderId="0" applyNumberFormat="0" applyFill="0" applyBorder="0" applyAlignment="0" applyProtection="0"/>
    <xf numFmtId="0" fontId="1" fillId="0" borderId="0"/>
    <xf numFmtId="0" fontId="15" fillId="0" borderId="0"/>
    <xf numFmtId="0" fontId="18" fillId="0" borderId="0"/>
    <xf numFmtId="0" fontId="22" fillId="0" borderId="0"/>
    <xf numFmtId="9" fontId="1" fillId="0" borderId="0" applyFont="0" applyFill="0" applyBorder="0" applyAlignment="0" applyProtection="0"/>
    <xf numFmtId="43" fontId="1" fillId="0" borderId="0" applyFont="0" applyFill="0" applyBorder="0" applyAlignment="0" applyProtection="0"/>
  </cellStyleXfs>
  <cellXfs count="204">
    <xf numFmtId="0" fontId="0" fillId="0" borderId="0" xfId="0"/>
    <xf numFmtId="0" fontId="3" fillId="0" borderId="0" xfId="0" applyFont="1"/>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0" xfId="0" applyFont="1"/>
    <xf numFmtId="0" fontId="3" fillId="0" borderId="1" xfId="0" applyFont="1" applyBorder="1" applyAlignment="1">
      <alignment horizontal="center" vertical="center"/>
    </xf>
    <xf numFmtId="0" fontId="3" fillId="0" borderId="1" xfId="0" applyFont="1" applyBorder="1" applyAlignment="1">
      <alignment wrapText="1"/>
    </xf>
    <xf numFmtId="0" fontId="3" fillId="0" borderId="1" xfId="0" applyFont="1" applyBorder="1"/>
    <xf numFmtId="0" fontId="2" fillId="0" borderId="1" xfId="0" applyFont="1" applyBorder="1" applyAlignment="1">
      <alignment horizontal="center"/>
    </xf>
    <xf numFmtId="0" fontId="3" fillId="0" borderId="1" xfId="0" applyFont="1" applyBorder="1" applyAlignment="1">
      <alignment horizontal="left" vertical="center" wrapText="1"/>
    </xf>
    <xf numFmtId="0" fontId="2" fillId="0" borderId="1" xfId="0" applyFont="1" applyBorder="1"/>
    <xf numFmtId="165" fontId="3" fillId="0" borderId="0" xfId="2" applyNumberFormat="1" applyFont="1"/>
    <xf numFmtId="0" fontId="3" fillId="0" borderId="1" xfId="0" applyFont="1" applyBorder="1" applyAlignment="1">
      <alignment horizontal="center" vertical="center" wrapText="1"/>
    </xf>
    <xf numFmtId="165" fontId="3" fillId="0" borderId="1" xfId="2" applyNumberFormat="1" applyFont="1" applyBorder="1" applyAlignment="1">
      <alignment horizontal="center" vertical="center"/>
    </xf>
    <xf numFmtId="165" fontId="3" fillId="0" borderId="1" xfId="0" applyNumberFormat="1"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9" fontId="3" fillId="0" borderId="0" xfId="0" applyNumberFormat="1" applyFont="1"/>
    <xf numFmtId="9" fontId="3" fillId="0" borderId="0" xfId="0" applyNumberFormat="1" applyFont="1" applyAlignment="1">
      <alignment horizontal="center"/>
    </xf>
    <xf numFmtId="9" fontId="3" fillId="0" borderId="0" xfId="0" applyNumberFormat="1" applyFont="1" applyAlignment="1">
      <alignment horizontal="center" vertical="center"/>
    </xf>
    <xf numFmtId="0" fontId="2" fillId="0" borderId="1" xfId="0" applyFont="1" applyBorder="1" applyAlignment="1">
      <alignment horizontal="center" vertical="center" wrapText="1"/>
    </xf>
    <xf numFmtId="165" fontId="3" fillId="0" borderId="1" xfId="2" applyNumberFormat="1" applyFont="1" applyBorder="1"/>
    <xf numFmtId="165" fontId="3" fillId="0" borderId="1" xfId="0" applyNumberFormat="1" applyFont="1" applyBorder="1" applyAlignment="1">
      <alignment horizontal="center"/>
    </xf>
    <xf numFmtId="9" fontId="3" fillId="0" borderId="1" xfId="0" applyNumberFormat="1" applyFont="1" applyBorder="1" applyAlignment="1">
      <alignment horizontal="center" vertical="center"/>
    </xf>
    <xf numFmtId="165" fontId="2" fillId="0" borderId="1" xfId="0" applyNumberFormat="1" applyFont="1" applyBorder="1"/>
    <xf numFmtId="165" fontId="2" fillId="0" borderId="1" xfId="0" applyNumberFormat="1" applyFont="1" applyBorder="1" applyAlignment="1">
      <alignment horizontal="center"/>
    </xf>
    <xf numFmtId="0" fontId="3" fillId="0" borderId="0" xfId="0" applyFont="1" applyAlignment="1">
      <alignment horizontal="center"/>
    </xf>
    <xf numFmtId="165" fontId="2" fillId="0" borderId="1" xfId="2" applyNumberFormat="1" applyFont="1" applyBorder="1" applyAlignment="1">
      <alignment horizontal="center"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xf>
    <xf numFmtId="165" fontId="3" fillId="0" borderId="1" xfId="2" applyNumberFormat="1" applyFont="1" applyBorder="1" applyAlignment="1">
      <alignment horizontal="center"/>
    </xf>
    <xf numFmtId="165" fontId="3" fillId="0" borderId="0" xfId="2" applyNumberFormat="1" applyFont="1" applyBorder="1"/>
    <xf numFmtId="165" fontId="3" fillId="0" borderId="0" xfId="0" applyNumberFormat="1" applyFont="1"/>
    <xf numFmtId="10" fontId="3" fillId="0" borderId="1" xfId="0" applyNumberFormat="1" applyFont="1" applyBorder="1"/>
    <xf numFmtId="166" fontId="2" fillId="0" borderId="1" xfId="0" applyNumberFormat="1" applyFont="1" applyBorder="1"/>
    <xf numFmtId="165" fontId="3" fillId="0" borderId="0" xfId="2" applyNumberFormat="1" applyFont="1" applyAlignment="1">
      <alignment horizontal="center"/>
    </xf>
    <xf numFmtId="0" fontId="5" fillId="0" borderId="0" xfId="0" applyFont="1" applyAlignment="1">
      <alignment horizontal="center" vertical="center"/>
    </xf>
    <xf numFmtId="0" fontId="5" fillId="0" borderId="0" xfId="0" applyFont="1"/>
    <xf numFmtId="0" fontId="4" fillId="0" borderId="1" xfId="0" applyFont="1" applyBorder="1" applyAlignment="1">
      <alignment horizontal="center" vertical="center"/>
    </xf>
    <xf numFmtId="165" fontId="4" fillId="0" borderId="1" xfId="2"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165" fontId="5" fillId="0" borderId="1" xfId="2" applyNumberFormat="1" applyFont="1" applyBorder="1" applyAlignment="1">
      <alignment horizontal="center" vertical="center"/>
    </xf>
    <xf numFmtId="165" fontId="5" fillId="0" borderId="1" xfId="2" applyNumberFormat="1" applyFont="1" applyBorder="1" applyAlignment="1">
      <alignment vertical="center"/>
    </xf>
    <xf numFmtId="165" fontId="4" fillId="0" borderId="1" xfId="0" applyNumberFormat="1" applyFont="1" applyBorder="1"/>
    <xf numFmtId="0" fontId="4" fillId="0" borderId="0" xfId="0" applyFont="1"/>
    <xf numFmtId="0" fontId="6" fillId="0" borderId="0" xfId="0" applyFont="1" applyAlignment="1">
      <alignment horizontal="center" vertical="center"/>
    </xf>
    <xf numFmtId="0" fontId="6" fillId="0" borderId="0" xfId="0" applyFont="1"/>
    <xf numFmtId="165" fontId="5" fillId="0" borderId="0" xfId="2" applyNumberFormat="1" applyFont="1" applyAlignment="1">
      <alignment horizontal="center" vertical="center"/>
    </xf>
    <xf numFmtId="2" fontId="3" fillId="0" borderId="0" xfId="0" applyNumberFormat="1" applyFont="1"/>
    <xf numFmtId="10" fontId="3" fillId="0" borderId="0" xfId="1" applyNumberFormat="1" applyFont="1"/>
    <xf numFmtId="10" fontId="3" fillId="0" borderId="0" xfId="0" applyNumberFormat="1" applyFont="1"/>
    <xf numFmtId="0" fontId="7" fillId="0" borderId="0" xfId="3"/>
    <xf numFmtId="10" fontId="3" fillId="0" borderId="1" xfId="0" applyNumberFormat="1" applyFont="1" applyBorder="1" applyAlignment="1">
      <alignment horizontal="center" vertical="center"/>
    </xf>
    <xf numFmtId="167" fontId="3" fillId="0" borderId="0" xfId="0" applyNumberFormat="1" applyFont="1"/>
    <xf numFmtId="0" fontId="9" fillId="0" borderId="0" xfId="0" applyFont="1"/>
    <xf numFmtId="2" fontId="9" fillId="0" borderId="0" xfId="0" applyNumberFormat="1" applyFont="1"/>
    <xf numFmtId="14" fontId="5" fillId="0" borderId="0" xfId="0" applyNumberFormat="1" applyFont="1" applyAlignment="1">
      <alignment vertical="center"/>
    </xf>
    <xf numFmtId="14" fontId="5" fillId="0" borderId="0" xfId="0" applyNumberFormat="1" applyFont="1"/>
    <xf numFmtId="168" fontId="0" fillId="3" borderId="5" xfId="2" applyNumberFormat="1" applyFont="1" applyFill="1" applyBorder="1" applyAlignment="1">
      <alignment horizontal="center" vertical="center"/>
    </xf>
    <xf numFmtId="168" fontId="5" fillId="0" borderId="0" xfId="0" applyNumberFormat="1" applyFont="1"/>
    <xf numFmtId="169" fontId="5" fillId="0" borderId="0" xfId="0" applyNumberFormat="1" applyFont="1"/>
    <xf numFmtId="165" fontId="5" fillId="0" borderId="0" xfId="2" applyNumberFormat="1" applyFont="1"/>
    <xf numFmtId="0" fontId="2" fillId="0" borderId="0" xfId="0" applyFont="1" applyAlignment="1">
      <alignment horizontal="center" vertical="center"/>
    </xf>
    <xf numFmtId="0" fontId="2" fillId="0" borderId="1" xfId="0" applyFont="1" applyBorder="1" applyAlignment="1">
      <alignment horizontal="center" vertical="center"/>
    </xf>
    <xf numFmtId="165" fontId="3" fillId="0" borderId="1" xfId="2" applyNumberFormat="1" applyFont="1" applyBorder="1" applyAlignment="1">
      <alignment vertical="center"/>
    </xf>
    <xf numFmtId="10" fontId="3" fillId="0" borderId="1" xfId="1" applyNumberFormat="1" applyFont="1" applyBorder="1" applyAlignment="1">
      <alignment horizontal="center"/>
    </xf>
    <xf numFmtId="0" fontId="2" fillId="0" borderId="1" xfId="0" applyFont="1" applyBorder="1" applyAlignment="1">
      <alignment horizontal="center" vertical="center"/>
    </xf>
    <xf numFmtId="165" fontId="4" fillId="0" borderId="0" xfId="2" applyNumberFormat="1" applyFont="1" applyAlignment="1">
      <alignment horizontal="center" vertical="center"/>
    </xf>
    <xf numFmtId="165" fontId="5" fillId="0" borderId="0" xfId="0" applyNumberFormat="1" applyFont="1" applyAlignment="1">
      <alignment horizontal="center" vertical="center"/>
    </xf>
    <xf numFmtId="14" fontId="4" fillId="0" borderId="0" xfId="0" applyNumberFormat="1" applyFont="1" applyAlignment="1">
      <alignment horizontal="center" vertical="center"/>
    </xf>
    <xf numFmtId="10" fontId="3" fillId="0" borderId="1" xfId="1" applyNumberFormat="1" applyFont="1" applyBorder="1" applyAlignment="1">
      <alignment horizontal="right" vertical="center"/>
    </xf>
    <xf numFmtId="1" fontId="3" fillId="0" borderId="0" xfId="0" applyNumberFormat="1" applyFont="1"/>
    <xf numFmtId="165" fontId="5" fillId="0" borderId="0" xfId="0" applyNumberFormat="1" applyFont="1"/>
    <xf numFmtId="9" fontId="5" fillId="0" borderId="0" xfId="0" applyNumberFormat="1" applyFont="1" applyAlignment="1">
      <alignment horizontal="center" vertical="center"/>
    </xf>
    <xf numFmtId="165" fontId="4" fillId="0" borderId="1" xfId="0" applyNumberFormat="1" applyFont="1" applyBorder="1" applyAlignment="1">
      <alignment horizontal="center" vertical="center"/>
    </xf>
    <xf numFmtId="0" fontId="5" fillId="0" borderId="1" xfId="0" applyFont="1" applyBorder="1" applyAlignment="1">
      <alignment vertical="center"/>
    </xf>
    <xf numFmtId="14" fontId="5" fillId="0" borderId="1" xfId="0" applyNumberFormat="1" applyFont="1" applyBorder="1" applyAlignment="1">
      <alignment vertical="center"/>
    </xf>
    <xf numFmtId="0" fontId="5" fillId="0" borderId="1" xfId="0" applyFont="1" applyBorder="1"/>
    <xf numFmtId="2" fontId="5" fillId="0" borderId="1" xfId="0" applyNumberFormat="1" applyFont="1" applyBorder="1"/>
    <xf numFmtId="14" fontId="5" fillId="0" borderId="1" xfId="0" applyNumberFormat="1" applyFont="1" applyBorder="1"/>
    <xf numFmtId="10" fontId="5" fillId="0" borderId="1" xfId="1" applyNumberFormat="1" applyFont="1" applyBorder="1"/>
    <xf numFmtId="10" fontId="5" fillId="0" borderId="1" xfId="0" applyNumberFormat="1" applyFont="1" applyBorder="1"/>
    <xf numFmtId="0" fontId="5" fillId="4" borderId="1" xfId="0" applyFont="1" applyFill="1" applyBorder="1"/>
    <xf numFmtId="165" fontId="5" fillId="4" borderId="1" xfId="2" applyNumberFormat="1" applyFont="1" applyFill="1" applyBorder="1"/>
    <xf numFmtId="0" fontId="5" fillId="4" borderId="0" xfId="0" applyFont="1" applyFill="1"/>
    <xf numFmtId="164" fontId="5" fillId="4" borderId="0" xfId="0" applyNumberFormat="1" applyFont="1" applyFill="1"/>
    <xf numFmtId="9" fontId="5" fillId="4" borderId="1" xfId="0" applyNumberFormat="1" applyFont="1" applyFill="1" applyBorder="1"/>
    <xf numFmtId="165" fontId="2" fillId="0" borderId="0" xfId="0" applyNumberFormat="1" applyFont="1"/>
    <xf numFmtId="165" fontId="2" fillId="4" borderId="1" xfId="2" applyNumberFormat="1" applyFont="1" applyFill="1" applyBorder="1"/>
    <xf numFmtId="10" fontId="3" fillId="4" borderId="1" xfId="1" applyNumberFormat="1" applyFont="1" applyFill="1" applyBorder="1"/>
    <xf numFmtId="0" fontId="5" fillId="4" borderId="0" xfId="0" applyFont="1" applyFill="1" applyAlignment="1">
      <alignment horizontal="center" vertical="center"/>
    </xf>
    <xf numFmtId="0" fontId="10" fillId="0" borderId="0" xfId="0" applyFont="1" applyAlignment="1">
      <alignment horizontal="center" vertical="center"/>
    </xf>
    <xf numFmtId="0" fontId="10" fillId="4" borderId="0" xfId="0" applyFont="1" applyFill="1" applyAlignment="1">
      <alignment horizontal="center" vertical="center"/>
    </xf>
    <xf numFmtId="165" fontId="11" fillId="0" borderId="0" xfId="2" applyNumberFormat="1" applyFont="1" applyAlignment="1">
      <alignment horizontal="center" vertical="center"/>
    </xf>
    <xf numFmtId="165" fontId="10" fillId="0" borderId="0" xfId="0" applyNumberFormat="1" applyFont="1" applyAlignment="1">
      <alignment horizontal="center" vertical="center"/>
    </xf>
    <xf numFmtId="0" fontId="12" fillId="0" borderId="0" xfId="0" applyFont="1" applyAlignment="1">
      <alignment horizontal="center" vertical="center"/>
    </xf>
    <xf numFmtId="0" fontId="11" fillId="0" borderId="1" xfId="0" applyFont="1" applyBorder="1" applyAlignment="1">
      <alignment horizontal="center" vertical="center" wrapText="1"/>
    </xf>
    <xf numFmtId="165" fontId="10" fillId="0" borderId="1" xfId="2" applyNumberFormat="1" applyFont="1" applyBorder="1" applyAlignment="1">
      <alignment horizontal="center" vertical="center"/>
    </xf>
    <xf numFmtId="9" fontId="10" fillId="4" borderId="1" xfId="1" applyFont="1" applyFill="1" applyBorder="1" applyAlignment="1">
      <alignment horizontal="center" vertical="center"/>
    </xf>
    <xf numFmtId="0" fontId="11" fillId="0" borderId="1" xfId="0" applyFont="1" applyBorder="1" applyAlignment="1">
      <alignment horizontal="center" vertical="center"/>
    </xf>
    <xf numFmtId="168" fontId="0" fillId="3" borderId="0" xfId="2" applyNumberFormat="1" applyFont="1" applyFill="1" applyBorder="1" applyAlignment="1">
      <alignment horizontal="center" vertical="center"/>
    </xf>
    <xf numFmtId="0" fontId="2" fillId="0" borderId="1" xfId="0" applyFont="1" applyBorder="1" applyAlignment="1">
      <alignment horizontal="center" vertical="center"/>
    </xf>
    <xf numFmtId="0" fontId="3" fillId="0" borderId="0" xfId="0" applyFont="1" applyAlignment="1">
      <alignment horizontal="left" vertical="center"/>
    </xf>
    <xf numFmtId="165" fontId="3" fillId="0" borderId="1" xfId="2" applyNumberFormat="1" applyFont="1" applyBorder="1" applyAlignment="1">
      <alignment horizontal="center" wrapText="1"/>
    </xf>
    <xf numFmtId="165" fontId="3" fillId="0" borderId="0" xfId="2" applyNumberFormat="1" applyFont="1" applyAlignment="1">
      <alignment horizontal="center" wrapText="1"/>
    </xf>
    <xf numFmtId="0" fontId="3" fillId="0" borderId="1" xfId="0" applyFont="1" applyBorder="1" applyAlignment="1">
      <alignment horizontal="left" vertical="center"/>
    </xf>
    <xf numFmtId="9" fontId="3" fillId="0" borderId="1" xfId="0" applyNumberFormat="1" applyFont="1" applyBorder="1" applyAlignment="1">
      <alignment horizontal="right"/>
    </xf>
    <xf numFmtId="164" fontId="3" fillId="0" borderId="1" xfId="2" applyNumberFormat="1" applyFont="1" applyBorder="1" applyAlignment="1">
      <alignment horizontal="center"/>
    </xf>
    <xf numFmtId="0" fontId="2" fillId="0" borderId="1" xfId="0" applyFont="1" applyBorder="1" applyAlignment="1">
      <alignment horizontal="center" vertical="center"/>
    </xf>
    <xf numFmtId="165" fontId="0" fillId="0" borderId="0" xfId="2" applyNumberFormat="1" applyFont="1"/>
    <xf numFmtId="168" fontId="0" fillId="0" borderId="0" xfId="2" applyNumberFormat="1" applyFont="1"/>
    <xf numFmtId="9" fontId="3" fillId="0" borderId="0" xfId="1" applyFont="1" applyAlignment="1">
      <alignment horizontal="center"/>
    </xf>
    <xf numFmtId="0" fontId="2" fillId="0" borderId="1" xfId="0" applyFont="1" applyBorder="1" applyAlignment="1">
      <alignment horizontal="left" vertical="center"/>
    </xf>
    <xf numFmtId="165" fontId="2" fillId="0" borderId="0" xfId="2" applyNumberFormat="1" applyFont="1" applyAlignment="1">
      <alignment horizontal="center" wrapText="1"/>
    </xf>
    <xf numFmtId="0" fontId="5" fillId="0" borderId="1" xfId="0" quotePrefix="1" applyFont="1" applyBorder="1" applyAlignment="1">
      <alignment horizontal="center" vertical="center"/>
    </xf>
    <xf numFmtId="9" fontId="3" fillId="0" borderId="1" xfId="1" applyFont="1" applyBorder="1" applyAlignment="1">
      <alignment horizontal="center" vertical="center"/>
    </xf>
    <xf numFmtId="0" fontId="2" fillId="0" borderId="1" xfId="0" applyFont="1" applyBorder="1" applyAlignment="1">
      <alignment horizontal="center" vertical="center"/>
    </xf>
    <xf numFmtId="0" fontId="3" fillId="0" borderId="0" xfId="0" applyFont="1" applyAlignment="1">
      <alignment horizontal="center" vertical="center"/>
    </xf>
    <xf numFmtId="165" fontId="3" fillId="0" borderId="0" xfId="2" applyNumberFormat="1" applyFont="1" applyAlignment="1">
      <alignment horizontal="center" vertical="center"/>
    </xf>
    <xf numFmtId="165" fontId="3" fillId="0" borderId="1" xfId="2" applyNumberFormat="1" applyFont="1" applyBorder="1" applyAlignment="1">
      <alignment horizontal="center" vertical="center" wrapText="1"/>
    </xf>
    <xf numFmtId="165" fontId="2" fillId="0" borderId="1" xfId="2" applyNumberFormat="1" applyFont="1" applyBorder="1" applyAlignment="1">
      <alignment horizontal="center" vertical="center"/>
    </xf>
    <xf numFmtId="0" fontId="16" fillId="4" borderId="0" xfId="5" applyFont="1" applyFill="1" applyAlignment="1">
      <alignment horizontal="center"/>
    </xf>
    <xf numFmtId="171" fontId="16" fillId="4" borderId="0" xfId="5" applyNumberFormat="1" applyFont="1" applyFill="1" applyAlignment="1">
      <alignment horizontal="center"/>
    </xf>
    <xf numFmtId="0" fontId="15" fillId="0" borderId="0" xfId="5"/>
    <xf numFmtId="0" fontId="15" fillId="0" borderId="0" xfId="5" applyAlignment="1">
      <alignment horizontal="center"/>
    </xf>
    <xf numFmtId="171" fontId="15" fillId="0" borderId="0" xfId="5" applyNumberFormat="1"/>
    <xf numFmtId="0" fontId="17" fillId="0" borderId="0" xfId="5" applyFont="1"/>
    <xf numFmtId="0" fontId="15" fillId="4" borderId="0" xfId="5" applyFill="1"/>
    <xf numFmtId="0" fontId="15" fillId="4" borderId="0" xfId="5" applyFill="1" applyAlignment="1">
      <alignment horizontal="center"/>
    </xf>
    <xf numFmtId="171" fontId="15" fillId="4" borderId="0" xfId="5" applyNumberFormat="1" applyFill="1"/>
    <xf numFmtId="171" fontId="16" fillId="0" borderId="0" xfId="5" applyNumberFormat="1" applyFont="1"/>
    <xf numFmtId="0" fontId="13" fillId="0" borderId="0" xfId="5" applyFont="1" applyAlignment="1">
      <alignment horizontal="center"/>
    </xf>
    <xf numFmtId="0" fontId="13" fillId="0" borderId="0" xfId="5" applyFont="1"/>
    <xf numFmtId="0" fontId="13" fillId="0" borderId="1" xfId="5" applyFont="1" applyBorder="1" applyAlignment="1">
      <alignment horizontal="center"/>
    </xf>
    <xf numFmtId="0" fontId="14" fillId="0" borderId="1" xfId="5" applyFont="1" applyBorder="1" applyAlignment="1">
      <alignment horizontal="center"/>
    </xf>
    <xf numFmtId="0" fontId="14" fillId="4" borderId="1" xfId="5" applyFont="1" applyFill="1" applyBorder="1" applyAlignment="1">
      <alignment horizontal="center"/>
    </xf>
    <xf numFmtId="0" fontId="14" fillId="5" borderId="1" xfId="5" applyFont="1" applyFill="1" applyBorder="1" applyAlignment="1">
      <alignment horizontal="center"/>
    </xf>
    <xf numFmtId="0" fontId="13" fillId="5" borderId="1" xfId="5" applyFont="1" applyFill="1" applyBorder="1" applyAlignment="1">
      <alignment horizontal="center"/>
    </xf>
    <xf numFmtId="171" fontId="13" fillId="5" borderId="1" xfId="5" applyNumberFormat="1" applyFont="1" applyFill="1" applyBorder="1"/>
    <xf numFmtId="0" fontId="13" fillId="5" borderId="1" xfId="5" applyFont="1" applyFill="1" applyBorder="1"/>
    <xf numFmtId="0" fontId="13" fillId="4" borderId="1" xfId="5" applyFont="1" applyFill="1" applyBorder="1" applyAlignment="1">
      <alignment horizontal="center"/>
    </xf>
    <xf numFmtId="171" fontId="13" fillId="4" borderId="1" xfId="5" applyNumberFormat="1" applyFont="1" applyFill="1" applyBorder="1"/>
    <xf numFmtId="0" fontId="13" fillId="4" borderId="1" xfId="5" applyFont="1" applyFill="1" applyBorder="1"/>
    <xf numFmtId="0" fontId="13" fillId="0" borderId="1" xfId="5" applyFont="1" applyBorder="1"/>
    <xf numFmtId="171" fontId="14" fillId="0" borderId="0" xfId="5" applyNumberFormat="1" applyFont="1"/>
    <xf numFmtId="0" fontId="20" fillId="2" borderId="0" xfId="6" applyFont="1" applyFill="1" applyAlignment="1">
      <alignment vertical="center"/>
    </xf>
    <xf numFmtId="0" fontId="19" fillId="2" borderId="0" xfId="6" applyFont="1" applyFill="1" applyAlignment="1">
      <alignment horizontal="center" vertical="center"/>
    </xf>
    <xf numFmtId="0" fontId="19" fillId="2" borderId="6" xfId="6" applyFont="1" applyFill="1" applyBorder="1" applyAlignment="1">
      <alignment horizontal="center" vertical="center"/>
    </xf>
    <xf numFmtId="0" fontId="21" fillId="0" borderId="1" xfId="7" applyFont="1" applyBorder="1" applyAlignment="1">
      <alignment horizontal="center" vertical="center" wrapText="1"/>
    </xf>
    <xf numFmtId="0" fontId="20" fillId="2" borderId="0" xfId="6" applyFont="1" applyFill="1" applyAlignment="1">
      <alignment vertical="center" wrapText="1"/>
    </xf>
    <xf numFmtId="0" fontId="24" fillId="0" borderId="1" xfId="7" applyFont="1" applyBorder="1" applyAlignment="1">
      <alignment horizontal="center" vertical="center" wrapText="1"/>
    </xf>
    <xf numFmtId="14" fontId="24" fillId="0" borderId="1" xfId="7" applyNumberFormat="1" applyFont="1" applyBorder="1" applyAlignment="1">
      <alignment horizontal="center" vertical="center" wrapText="1"/>
    </xf>
    <xf numFmtId="0" fontId="25" fillId="0" borderId="1" xfId="7" applyFont="1" applyBorder="1" applyAlignment="1">
      <alignment horizontal="center" vertical="center" wrapText="1"/>
    </xf>
    <xf numFmtId="0" fontId="20" fillId="2" borderId="0" xfId="6" applyFont="1" applyFill="1" applyAlignment="1">
      <alignment horizontal="center" vertical="center" wrapText="1"/>
    </xf>
    <xf numFmtId="0" fontId="26" fillId="2" borderId="1" xfId="6" applyFont="1" applyFill="1" applyBorder="1" applyAlignment="1">
      <alignment horizontal="center" vertical="center" wrapText="1"/>
    </xf>
    <xf numFmtId="0" fontId="26" fillId="0" borderId="1" xfId="6" applyFont="1" applyBorder="1" applyAlignment="1">
      <alignment horizontal="left" vertical="center" wrapText="1"/>
    </xf>
    <xf numFmtId="3" fontId="21" fillId="0" borderId="1" xfId="6" applyNumberFormat="1" applyFont="1" applyBorder="1" applyAlignment="1">
      <alignment horizontal="center" vertical="center" wrapText="1"/>
    </xf>
    <xf numFmtId="14" fontId="24" fillId="0" borderId="1" xfId="7" quotePrefix="1" applyNumberFormat="1" applyFont="1" applyBorder="1" applyAlignment="1">
      <alignment horizontal="center" vertical="center" wrapText="1"/>
    </xf>
    <xf numFmtId="170" fontId="24" fillId="0" borderId="1" xfId="8" applyNumberFormat="1" applyFont="1" applyFill="1" applyBorder="1" applyAlignment="1">
      <alignment horizontal="center" vertical="center" wrapText="1"/>
    </xf>
    <xf numFmtId="0" fontId="23" fillId="0" borderId="1" xfId="7" applyFont="1" applyBorder="1" applyAlignment="1">
      <alignment horizontal="center" vertical="center" wrapText="1"/>
    </xf>
    <xf numFmtId="172" fontId="26" fillId="0" borderId="1" xfId="9" applyNumberFormat="1" applyFont="1" applyFill="1" applyBorder="1" applyAlignment="1">
      <alignment vertical="center"/>
    </xf>
    <xf numFmtId="0" fontId="21" fillId="2" borderId="1" xfId="6" applyFont="1" applyFill="1" applyBorder="1" applyAlignment="1">
      <alignment horizontal="center" vertical="center" wrapText="1"/>
    </xf>
    <xf numFmtId="3" fontId="21" fillId="2" borderId="1" xfId="6" applyNumberFormat="1" applyFont="1" applyFill="1" applyBorder="1" applyAlignment="1">
      <alignment horizontal="center" vertical="center" wrapText="1"/>
    </xf>
    <xf numFmtId="0" fontId="23" fillId="2" borderId="1" xfId="7" applyFont="1" applyFill="1" applyBorder="1" applyAlignment="1">
      <alignment horizontal="center" vertical="center" wrapText="1"/>
    </xf>
    <xf numFmtId="172" fontId="23" fillId="2" borderId="1" xfId="7" applyNumberFormat="1" applyFont="1" applyFill="1" applyBorder="1" applyAlignment="1">
      <alignment horizontal="center" vertical="center" wrapText="1"/>
    </xf>
    <xf numFmtId="0" fontId="21" fillId="2" borderId="0" xfId="6" applyFont="1" applyFill="1" applyAlignment="1">
      <alignment horizontal="center" vertical="center" wrapText="1"/>
    </xf>
    <xf numFmtId="0" fontId="24" fillId="0" borderId="0" xfId="7" applyFont="1" applyAlignment="1">
      <alignment horizontal="center" vertical="center" wrapText="1"/>
    </xf>
    <xf numFmtId="14" fontId="24" fillId="0" borderId="0" xfId="7" applyNumberFormat="1" applyFont="1" applyAlignment="1">
      <alignment horizontal="center" vertical="center" wrapText="1"/>
    </xf>
    <xf numFmtId="0" fontId="25" fillId="0" borderId="0" xfId="7" applyFont="1" applyAlignment="1">
      <alignment horizontal="center" vertical="center" wrapText="1"/>
    </xf>
    <xf numFmtId="0" fontId="23" fillId="2" borderId="0" xfId="7" applyFont="1" applyFill="1" applyAlignment="1">
      <alignment horizontal="center" vertical="center" wrapText="1"/>
    </xf>
    <xf numFmtId="0" fontId="26" fillId="0" borderId="0" xfId="6" applyFont="1" applyAlignment="1">
      <alignment horizontal="center" vertical="center"/>
    </xf>
    <xf numFmtId="0" fontId="26" fillId="0" borderId="0" xfId="6" applyFont="1" applyAlignment="1">
      <alignment vertical="center"/>
    </xf>
    <xf numFmtId="172" fontId="26" fillId="0" borderId="0" xfId="9" applyNumberFormat="1" applyFont="1" applyFill="1" applyAlignment="1">
      <alignment vertical="center"/>
    </xf>
    <xf numFmtId="172" fontId="20" fillId="0" borderId="0" xfId="9" applyNumberFormat="1" applyFont="1" applyFill="1" applyAlignment="1">
      <alignment vertical="center"/>
    </xf>
    <xf numFmtId="0" fontId="20" fillId="0" borderId="0" xfId="6" applyFont="1" applyAlignment="1">
      <alignment vertical="center"/>
    </xf>
    <xf numFmtId="0" fontId="27" fillId="2" borderId="0" xfId="6" applyFont="1" applyFill="1" applyAlignment="1">
      <alignment vertical="center"/>
    </xf>
    <xf numFmtId="0" fontId="28" fillId="0" borderId="0" xfId="6" applyFont="1" applyAlignment="1">
      <alignment horizontal="center" vertical="center"/>
    </xf>
    <xf numFmtId="172" fontId="28" fillId="0" borderId="0" xfId="9" applyNumberFormat="1" applyFont="1" applyFill="1" applyAlignment="1">
      <alignment vertical="center"/>
    </xf>
    <xf numFmtId="172" fontId="27" fillId="0" borderId="0" xfId="9" applyNumberFormat="1" applyFont="1" applyFill="1" applyAlignment="1">
      <alignment vertical="center"/>
    </xf>
    <xf numFmtId="0" fontId="27" fillId="0" borderId="0" xfId="6" applyFont="1" applyAlignment="1">
      <alignment vertical="center"/>
    </xf>
    <xf numFmtId="172" fontId="28" fillId="0" borderId="0" xfId="6" applyNumberFormat="1" applyFont="1" applyAlignment="1">
      <alignment vertical="center"/>
    </xf>
    <xf numFmtId="0" fontId="28" fillId="0" borderId="0" xfId="6" applyFont="1" applyAlignment="1">
      <alignment vertical="center"/>
    </xf>
    <xf numFmtId="0" fontId="26" fillId="0" borderId="1" xfId="6" quotePrefix="1" applyFont="1" applyBorder="1" applyAlignment="1">
      <alignment horizontal="left" vertical="center" wrapText="1"/>
    </xf>
    <xf numFmtId="0" fontId="24" fillId="0" borderId="1" xfId="7" quotePrefix="1" applyFont="1" applyBorder="1" applyAlignment="1">
      <alignment horizontal="center" vertical="center" wrapText="1"/>
    </xf>
    <xf numFmtId="0" fontId="3" fillId="0" borderId="1" xfId="0" quotePrefix="1" applyFont="1" applyBorder="1" applyAlignment="1">
      <alignment horizontal="center" vertical="center" wrapText="1"/>
    </xf>
    <xf numFmtId="0" fontId="8" fillId="2" borderId="1" xfId="4" applyFont="1" applyFill="1" applyBorder="1" applyAlignment="1">
      <alignment vertical="center" wrapText="1"/>
    </xf>
    <xf numFmtId="167" fontId="3" fillId="0" borderId="1" xfId="0" applyNumberFormat="1" applyFont="1" applyBorder="1"/>
    <xf numFmtId="0" fontId="2" fillId="0" borderId="0" xfId="0" applyFont="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6" fillId="0" borderId="4" xfId="0" applyFont="1" applyBorder="1" applyAlignment="1">
      <alignment horizontal="center" vertical="center" wrapText="1"/>
    </xf>
    <xf numFmtId="0" fontId="14" fillId="5" borderId="1" xfId="5" applyFont="1" applyFill="1" applyBorder="1" applyAlignment="1">
      <alignment horizontal="center"/>
    </xf>
    <xf numFmtId="0" fontId="14" fillId="0" borderId="1" xfId="5" applyFont="1" applyBorder="1" applyAlignment="1">
      <alignment horizontal="center"/>
    </xf>
    <xf numFmtId="0" fontId="19" fillId="2" borderId="6" xfId="6" applyFont="1" applyFill="1" applyBorder="1" applyAlignment="1">
      <alignment horizontal="center" vertical="center"/>
    </xf>
    <xf numFmtId="0" fontId="21" fillId="2" borderId="1" xfId="6" applyFont="1" applyFill="1" applyBorder="1" applyAlignment="1">
      <alignment horizontal="center" vertical="center" wrapText="1"/>
    </xf>
    <xf numFmtId="0" fontId="21" fillId="0" borderId="1" xfId="6" applyFont="1" applyBorder="1" applyAlignment="1">
      <alignment horizontal="center" vertical="center" wrapText="1"/>
    </xf>
    <xf numFmtId="0" fontId="21" fillId="0" borderId="1" xfId="7" applyFont="1" applyBorder="1" applyAlignment="1">
      <alignment horizontal="center" vertical="center" wrapText="1"/>
    </xf>
    <xf numFmtId="0" fontId="23" fillId="0" borderId="1" xfId="7" applyFont="1" applyBorder="1" applyAlignment="1">
      <alignment horizontal="center" vertical="center" wrapText="1"/>
    </xf>
    <xf numFmtId="0" fontId="21" fillId="0" borderId="2" xfId="6" applyFont="1" applyBorder="1" applyAlignment="1">
      <alignment horizontal="center" vertical="center" wrapText="1"/>
    </xf>
    <xf numFmtId="0" fontId="21" fillId="0" borderId="3" xfId="6" applyFont="1" applyBorder="1" applyAlignment="1">
      <alignment horizontal="center" vertical="center" wrapText="1"/>
    </xf>
    <xf numFmtId="0" fontId="14" fillId="4" borderId="1" xfId="5" applyFont="1" applyFill="1" applyBorder="1" applyAlignment="1">
      <alignment horizontal="center"/>
    </xf>
  </cellXfs>
  <cellStyles count="10">
    <cellStyle name="Comma" xfId="2" builtinId="3"/>
    <cellStyle name="Comma 2" xfId="9" xr:uid="{B01C5370-4FB8-4EF6-9B47-8EB782DC4ABC}"/>
    <cellStyle name="Hyperlink" xfId="3" builtinId="8"/>
    <cellStyle name="Normal" xfId="0" builtinId="0"/>
    <cellStyle name="Normal 2" xfId="5" xr:uid="{7D5BDE80-165A-4154-855F-5D5476F9172D}"/>
    <cellStyle name="Normal 2 2" xfId="4" xr:uid="{00000000-0005-0000-0000-000003000000}"/>
    <cellStyle name="Normal 3" xfId="6" xr:uid="{28AAA0DC-D29F-4DB3-BB85-492310243619}"/>
    <cellStyle name="Normal 3 2" xfId="7" xr:uid="{8143017D-2BDE-4247-8C77-8C7FD895D78B}"/>
    <cellStyle name="Percent" xfId="1" builtinId="5"/>
    <cellStyle name="Percent 2" xfId="8" xr:uid="{0DCC3062-5137-4963-BEE3-C6C3BD09F0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ung\daitu\LUUTAM\VBAO\BookJHFGJGXBGCCNCVCCVVCVCC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AY13\Benh%20Vien%20huyen%20Hoai%20Duc\Khu%20DTM%20Tay%20Nam%20ho%20Linh%20Dam\TAY%20NAM%20Pro-2007\Phong%20Ke%20hoach\0-Dat%20ket\7000\My%20Documents\Trung\trung\TRUNG2\KHE-TRE\M3%20be%20ton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ckt1\C\WINDOWS\Desktop\NLNT\Lo%2060\DATA\khh\LOWLI\A-TUAN\khh\sua\biphuoc\tach-7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May4\d\tien%20son\tien%20son%20chuan\BCNCKT\B_Can\Ba_b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gocanh\tham%20dinh%20gia%20ivc%20viet%20nam\Documents%20and%20Settings\Nasia01\Desktop\TEDI\WC-T5%20-%20TEDI.EX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anhntn\Downloads\368%20Trung%20K&#237;nh\VIPTOUR%20(gui%20CV).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Th&#7849;m%20&#273;&#7883;nh%20gi&#225;%20Lotus\(%20CH&#7883;%20Huy&#7873;n-%20H&#224;%20T&#226;y)\Ki&#7871;n%20H&#432;ng\PLDG%20Ki&#7871;n%20H&#432;ng.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1.%20Work\2.%20Dinh_gia\1.%202020\1.%202020\A.%20Do%20Dang\4.%20Nh&#224;%20xuong%20Hai%20Duong\1.2.%20File_tinh_nha_xuo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T -THVLNC"/>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L4Poppy"/>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L4Poppy"/>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nh mục"/>
      <sheetName val="TH Kết quả"/>
      <sheetName val="Cam kết diện tích"/>
      <sheetName val="Công suất, chi phí"/>
      <sheetName val="Đơn giá văn phòng, TMDV"/>
      <sheetName val="Đơn giá phòngKSạn"/>
      <sheetName val="PL1.1_Bảng tổng hợp"/>
      <sheetName val="PL1.2_Thông số XD"/>
      <sheetName val="PL1.3 Đơn giá cắt lớp"/>
      <sheetName val="PL1.4 DT TMDV"/>
      <sheetName val="PL1.5 DT phòng KSạn"/>
      <sheetName val="PL1.6_Chi phí xây dựng"/>
      <sheetName val="_Trượt giá"/>
      <sheetName val="PL3_VBPL"/>
      <sheetName val="DMCP"/>
      <sheetName val="PL1.7 Giá trị nhà"/>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ow r="3">
          <cell r="BM3">
            <v>5</v>
          </cell>
        </row>
      </sheetData>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Thong_tin"/>
      <sheetName val="Thong_ke_thi_truong"/>
      <sheetName val="Tien_bang_chu"/>
      <sheetName val="TH_KQDG"/>
      <sheetName val="PL01"/>
      <sheetName val="PL1.1"/>
      <sheetName val="PL02"/>
      <sheetName val="PL2.1"/>
      <sheetName val="Sheet1"/>
      <sheetName val="Sheet2"/>
      <sheetName val="Sheet3"/>
    </sheetNames>
    <sheetDataSet>
      <sheetData sheetId="0" refreshError="1"/>
      <sheetData sheetId="1" refreshError="1"/>
      <sheetData sheetId="2">
        <row r="6">
          <cell r="A6" t="str">
            <v>Code</v>
          </cell>
          <cell r="B6" t="str">
            <v>Nguon_thong_tin</v>
          </cell>
          <cell r="C6" t="str">
            <v>So_dien_thoai</v>
          </cell>
          <cell r="D6" t="str">
            <v>Tham_khao</v>
          </cell>
          <cell r="E6" t="str">
            <v>Tinh_trang_giao_dich</v>
          </cell>
          <cell r="F6" t="str">
            <v>Thoi_diem_giao_dich</v>
          </cell>
          <cell r="G6" t="str">
            <v>Loai_tai_san</v>
          </cell>
          <cell r="H6" t="str">
            <v>Dia_chi</v>
          </cell>
          <cell r="I6" t="str">
            <v>Muc_dich_su_dung</v>
          </cell>
          <cell r="J6" t="str">
            <v>Phap_ly</v>
          </cell>
          <cell r="K6" t="str">
            <v>Vi_tri_loi_the_kinh_doanh</v>
          </cell>
          <cell r="L6" t="str">
            <v>Quy_mo_kich_thuoc</v>
          </cell>
          <cell r="M6" t="str">
            <v>Hinh_dang_dat</v>
          </cell>
          <cell r="N6" t="str">
            <v>Dieu_kien_co_so_ha_tang</v>
          </cell>
          <cell r="O6" t="str">
            <v>Dieu_kien_an_ninh_moi_truong</v>
          </cell>
          <cell r="P6" t="str">
            <v>Tai_san_tren_dat</v>
          </cell>
          <cell r="Q6" t="str">
            <v>Giá bán</v>
          </cell>
          <cell r="R6" t="str">
            <v>%_Uoc_tinh</v>
          </cell>
          <cell r="S6" t="str">
            <v>Gia_cho_thue_uoc_tinh</v>
          </cell>
          <cell r="T6" t="str">
            <v>Ghi_chu</v>
          </cell>
        </row>
        <row r="7">
          <cell r="A7">
            <v>1</v>
          </cell>
          <cell r="B7" t="str">
            <v>Anh Khương</v>
          </cell>
          <cell r="C7" t="str">
            <v>0968-916-600</v>
          </cell>
          <cell r="D7" t="str">
            <v>https://batdongsan.com.vn/ban-dat-duong-le-xuan-diep-phuong-kien-hung/chinh-chu-gap-lo-dau-gia-quay-mat-vao-c-cu-kinh-doanh-dinh-lh-0968-91-6600-pr14415680</v>
          </cell>
          <cell r="E7" t="str">
            <v>Đang giao dịch</v>
          </cell>
          <cell r="F7" t="str">
            <v>tháng 8/2019</v>
          </cell>
          <cell r="G7">
            <v>1</v>
          </cell>
          <cell r="H7" t="str">
            <v>Đường Lê Xuân Điệp, Phường Kiến Hưng, Quận Hà Đông, Hà Nội</v>
          </cell>
          <cell r="I7" t="str">
            <v>Đất ở</v>
          </cell>
          <cell r="J7" t="str">
            <v>Đầy đủ</v>
          </cell>
          <cell r="K7" t="str">
            <v>Mặt tiền 5m lại quay mặt vào chung cư 19T3 và 2 tòa nhà chung cư đang xây dựng tạo cho mảnh đất có một vị thế có một không hai ở khu DG05, kinh doanh rất tốt</v>
          </cell>
          <cell r="L7">
            <v>67.5</v>
          </cell>
          <cell r="M7" t="str">
            <v>Vuông vức</v>
          </cell>
          <cell r="N7" t="str">
            <v>Tốt</v>
          </cell>
          <cell r="O7" t="str">
            <v>Tốt</v>
          </cell>
          <cell r="P7" t="str">
            <v>Không</v>
          </cell>
          <cell r="Q7">
            <v>3375000000</v>
          </cell>
          <cell r="R7">
            <v>0.95</v>
          </cell>
          <cell r="S7">
            <v>3206250000</v>
          </cell>
          <cell r="T7">
            <v>3206248448</v>
          </cell>
        </row>
        <row r="8">
          <cell r="A8">
            <v>2</v>
          </cell>
          <cell r="B8" t="str">
            <v>Anh Hân</v>
          </cell>
          <cell r="C8" t="str">
            <v>0979102679</v>
          </cell>
          <cell r="D8" t="str">
            <v>https://batdongsan.com.vn/ban-dat-duong-le-xuan-diep-phuong-kien-hung/can-gia-2-35-ty-dt-50m2-mt-5-5m-ha-dong-pr15959881</v>
          </cell>
          <cell r="E8" t="str">
            <v>Đang giao dịch</v>
          </cell>
          <cell r="F8" t="str">
            <v>tháng 8/2019</v>
          </cell>
          <cell r="G8">
            <v>2</v>
          </cell>
          <cell r="H8" t="str">
            <v>Đường Lê Xuân Điệp, Phường Kiến Hưng, Quận Hà Đông, Hà Nội</v>
          </cell>
          <cell r="I8" t="str">
            <v>Đất ở</v>
          </cell>
          <cell r="J8" t="str">
            <v>Đầy đủ</v>
          </cell>
          <cell r="K8" t="str">
            <v>Mặt tiền 4m.Gần siêu thị Metro Hà Đông, chợ Hà Đông, gần các khu đô thị Xa La, Văn Phú, Thanh Hà, Đại Thanh, gần các bệnh viện lớn như viện 103, viện Bỏng Quốc gia, viện K3, các trường cấp I, II, III và mầm non. Giao thông thuận tiện</v>
          </cell>
          <cell r="L8">
            <v>50</v>
          </cell>
          <cell r="M8" t="str">
            <v>Vuông vức</v>
          </cell>
          <cell r="N8" t="str">
            <v>Tốt</v>
          </cell>
          <cell r="O8" t="str">
            <v>Tốt</v>
          </cell>
          <cell r="P8" t="str">
            <v>Không</v>
          </cell>
          <cell r="Q8">
            <v>2800000000</v>
          </cell>
          <cell r="R8">
            <v>0.95</v>
          </cell>
          <cell r="S8">
            <v>2660000000</v>
          </cell>
          <cell r="T8">
            <v>2659999744</v>
          </cell>
        </row>
        <row r="9">
          <cell r="A9">
            <v>3</v>
          </cell>
          <cell r="B9" t="str">
            <v>Anh Tùng</v>
          </cell>
          <cell r="C9" t="str">
            <v>0985.769.162</v>
          </cell>
          <cell r="D9" t="str">
            <v>https://alonhadat.com.vn/ban-dat-lien-ke-kien-hung-canh-san-bong-mau-luong-o-to-do-truoc-cua-lh-0985-769-162-4742460.html</v>
          </cell>
          <cell r="E9" t="str">
            <v>Đang giao dịch</v>
          </cell>
          <cell r="F9" t="str">
            <v>tháng 8/2019</v>
          </cell>
          <cell r="G9">
            <v>3</v>
          </cell>
          <cell r="H9" t="str">
            <v>Đường Lê Xuân Điệp, Phường Kiến Hưng, Quận Hà Đông, Hà Nội</v>
          </cell>
          <cell r="I9" t="str">
            <v>Đất ở</v>
          </cell>
          <cell r="J9" t="str">
            <v>Đầy đủ</v>
          </cell>
          <cell r="K9" t="str">
            <v>Mặt tiền 5m Đường trước nhà 11.5m, ô tô đỗ trước nhà. + Nằm ngay cạnh sân bóng Mậu Lương, cách chợ Mậu Lương khoảng 100m. + Cách trường học cấp 1, cấp 2, khu đô thị xa la chỉ vài trăm mét, cách các Bệnh Viện lớn ( Bệnh Viện 103, Bệnh Viện Bỏng Quốc Gia, Bệnh Viện Đa Khoa Hà Đông) chỉ hơn 1km + Khu vực dân cư đông đúc,dân trí cao.</v>
          </cell>
          <cell r="L9">
            <v>50</v>
          </cell>
          <cell r="M9" t="str">
            <v>Vuông vức</v>
          </cell>
          <cell r="N9" t="str">
            <v>Tốt</v>
          </cell>
          <cell r="O9" t="str">
            <v>Tốt</v>
          </cell>
          <cell r="P9" t="str">
            <v>Không</v>
          </cell>
          <cell r="Q9">
            <v>2750000000</v>
          </cell>
          <cell r="R9">
            <v>0.95</v>
          </cell>
          <cell r="S9">
            <v>2612500000</v>
          </cell>
          <cell r="T9">
            <v>2612498432</v>
          </cell>
        </row>
        <row r="10">
          <cell r="A10">
            <v>4</v>
          </cell>
          <cell r="B10">
            <v>4</v>
          </cell>
          <cell r="C10">
            <v>4</v>
          </cell>
          <cell r="D10">
            <v>4</v>
          </cell>
          <cell r="E10">
            <v>4</v>
          </cell>
          <cell r="F10">
            <v>4</v>
          </cell>
          <cell r="G10">
            <v>4</v>
          </cell>
          <cell r="H10">
            <v>4</v>
          </cell>
          <cell r="I10">
            <v>4</v>
          </cell>
          <cell r="J10">
            <v>4</v>
          </cell>
          <cell r="K10">
            <v>4</v>
          </cell>
          <cell r="L10">
            <v>4</v>
          </cell>
          <cell r="M10">
            <v>4</v>
          </cell>
          <cell r="N10">
            <v>4</v>
          </cell>
          <cell r="O10">
            <v>4</v>
          </cell>
          <cell r="P10">
            <v>4</v>
          </cell>
          <cell r="Q10">
            <v>4</v>
          </cell>
          <cell r="R10">
            <v>4</v>
          </cell>
          <cell r="S10">
            <v>0</v>
          </cell>
          <cell r="T10">
            <v>0</v>
          </cell>
        </row>
        <row r="11">
          <cell r="A11">
            <v>5</v>
          </cell>
          <cell r="B11">
            <v>5</v>
          </cell>
          <cell r="C11">
            <v>5</v>
          </cell>
          <cell r="D11">
            <v>5</v>
          </cell>
          <cell r="E11">
            <v>5</v>
          </cell>
          <cell r="F11" t="str">
            <v xml:space="preserve"> </v>
          </cell>
          <cell r="G11">
            <v>5</v>
          </cell>
          <cell r="H11">
            <v>5</v>
          </cell>
          <cell r="I11">
            <v>5</v>
          </cell>
          <cell r="J11">
            <v>5</v>
          </cell>
          <cell r="K11">
            <v>5</v>
          </cell>
          <cell r="L11">
            <v>5</v>
          </cell>
          <cell r="M11">
            <v>5</v>
          </cell>
          <cell r="N11">
            <v>5</v>
          </cell>
          <cell r="O11">
            <v>5</v>
          </cell>
          <cell r="P11" t="str">
            <v xml:space="preserve"> </v>
          </cell>
          <cell r="Q11">
            <v>5</v>
          </cell>
          <cell r="R11">
            <v>5</v>
          </cell>
          <cell r="S11">
            <v>0</v>
          </cell>
          <cell r="T11">
            <v>0</v>
          </cell>
        </row>
        <row r="12">
          <cell r="A12">
            <v>6</v>
          </cell>
          <cell r="B12">
            <v>6</v>
          </cell>
          <cell r="C12">
            <v>6</v>
          </cell>
          <cell r="D12">
            <v>6</v>
          </cell>
          <cell r="E12">
            <v>6</v>
          </cell>
          <cell r="F12">
            <v>6</v>
          </cell>
          <cell r="G12">
            <v>6</v>
          </cell>
          <cell r="H12">
            <v>6</v>
          </cell>
          <cell r="I12">
            <v>6</v>
          </cell>
          <cell r="J12">
            <v>6</v>
          </cell>
          <cell r="K12">
            <v>6</v>
          </cell>
          <cell r="L12">
            <v>6</v>
          </cell>
          <cell r="M12">
            <v>6</v>
          </cell>
          <cell r="N12">
            <v>6</v>
          </cell>
          <cell r="O12">
            <v>6</v>
          </cell>
          <cell r="P12">
            <v>6</v>
          </cell>
          <cell r="Q12">
            <v>6</v>
          </cell>
          <cell r="R12">
            <v>6</v>
          </cell>
          <cell r="S12">
            <v>0</v>
          </cell>
          <cell r="T12">
            <v>0</v>
          </cell>
        </row>
        <row r="13">
          <cell r="A13">
            <v>7</v>
          </cell>
          <cell r="B13">
            <v>7</v>
          </cell>
          <cell r="C13">
            <v>7</v>
          </cell>
          <cell r="D13">
            <v>7</v>
          </cell>
          <cell r="E13">
            <v>7</v>
          </cell>
          <cell r="F13">
            <v>7</v>
          </cell>
          <cell r="G13">
            <v>7</v>
          </cell>
          <cell r="H13">
            <v>7</v>
          </cell>
          <cell r="I13">
            <v>7</v>
          </cell>
          <cell r="J13">
            <v>7</v>
          </cell>
          <cell r="K13" t="str">
            <v xml:space="preserve"> </v>
          </cell>
          <cell r="L13">
            <v>7</v>
          </cell>
          <cell r="M13">
            <v>7</v>
          </cell>
          <cell r="N13">
            <v>7</v>
          </cell>
          <cell r="O13">
            <v>7</v>
          </cell>
          <cell r="P13">
            <v>7</v>
          </cell>
          <cell r="Q13">
            <v>7</v>
          </cell>
          <cell r="R13">
            <v>7</v>
          </cell>
          <cell r="S13">
            <v>0</v>
          </cell>
          <cell r="T13">
            <v>0</v>
          </cell>
        </row>
        <row r="14">
          <cell r="A14">
            <v>8</v>
          </cell>
          <cell r="B14">
            <v>8</v>
          </cell>
          <cell r="C14">
            <v>8</v>
          </cell>
          <cell r="D14">
            <v>8</v>
          </cell>
          <cell r="E14">
            <v>8</v>
          </cell>
          <cell r="F14">
            <v>8</v>
          </cell>
          <cell r="G14">
            <v>8</v>
          </cell>
          <cell r="H14">
            <v>8</v>
          </cell>
          <cell r="I14">
            <v>8</v>
          </cell>
          <cell r="J14">
            <v>8</v>
          </cell>
          <cell r="K14">
            <v>8</v>
          </cell>
          <cell r="L14">
            <v>8</v>
          </cell>
          <cell r="M14">
            <v>8</v>
          </cell>
          <cell r="N14">
            <v>8</v>
          </cell>
          <cell r="O14">
            <v>8</v>
          </cell>
          <cell r="P14">
            <v>8</v>
          </cell>
          <cell r="Q14">
            <v>8</v>
          </cell>
          <cell r="R14">
            <v>8</v>
          </cell>
          <cell r="S14">
            <v>0</v>
          </cell>
          <cell r="T14">
            <v>0</v>
          </cell>
        </row>
        <row r="15">
          <cell r="A15">
            <v>9</v>
          </cell>
          <cell r="B15">
            <v>9</v>
          </cell>
          <cell r="C15">
            <v>9</v>
          </cell>
          <cell r="D15">
            <v>9</v>
          </cell>
          <cell r="E15">
            <v>9</v>
          </cell>
          <cell r="F15">
            <v>9</v>
          </cell>
          <cell r="G15">
            <v>9</v>
          </cell>
          <cell r="H15">
            <v>9</v>
          </cell>
          <cell r="I15">
            <v>9</v>
          </cell>
          <cell r="J15">
            <v>9</v>
          </cell>
          <cell r="K15">
            <v>9</v>
          </cell>
          <cell r="L15">
            <v>9</v>
          </cell>
          <cell r="M15">
            <v>9</v>
          </cell>
          <cell r="N15">
            <v>9</v>
          </cell>
          <cell r="O15">
            <v>9</v>
          </cell>
          <cell r="P15">
            <v>9</v>
          </cell>
          <cell r="Q15">
            <v>9</v>
          </cell>
          <cell r="R15">
            <v>9</v>
          </cell>
          <cell r="S15">
            <v>0</v>
          </cell>
          <cell r="T15">
            <v>0</v>
          </cell>
        </row>
        <row r="16">
          <cell r="A16">
            <v>10</v>
          </cell>
          <cell r="B16">
            <v>10</v>
          </cell>
          <cell r="C16">
            <v>10</v>
          </cell>
          <cell r="D16">
            <v>10</v>
          </cell>
          <cell r="E16">
            <v>10</v>
          </cell>
          <cell r="F16">
            <v>10</v>
          </cell>
          <cell r="G16">
            <v>10</v>
          </cell>
          <cell r="H16">
            <v>10</v>
          </cell>
          <cell r="I16">
            <v>10</v>
          </cell>
          <cell r="J16">
            <v>10</v>
          </cell>
          <cell r="K16">
            <v>10</v>
          </cell>
          <cell r="L16">
            <v>10</v>
          </cell>
          <cell r="M16">
            <v>10</v>
          </cell>
          <cell r="N16">
            <v>10</v>
          </cell>
          <cell r="O16">
            <v>10</v>
          </cell>
          <cell r="P16">
            <v>10</v>
          </cell>
          <cell r="Q16">
            <v>10</v>
          </cell>
          <cell r="R16">
            <v>10</v>
          </cell>
          <cell r="S16">
            <v>0</v>
          </cell>
          <cell r="T16">
            <v>0</v>
          </cell>
        </row>
        <row r="17">
          <cell r="A17">
            <v>11</v>
          </cell>
          <cell r="B17">
            <v>11</v>
          </cell>
          <cell r="C17">
            <v>11</v>
          </cell>
          <cell r="D17">
            <v>11</v>
          </cell>
          <cell r="E17">
            <v>11</v>
          </cell>
          <cell r="F17">
            <v>11</v>
          </cell>
          <cell r="G17">
            <v>11</v>
          </cell>
          <cell r="H17">
            <v>11</v>
          </cell>
          <cell r="I17">
            <v>11</v>
          </cell>
          <cell r="J17">
            <v>11</v>
          </cell>
          <cell r="K17">
            <v>11</v>
          </cell>
          <cell r="L17">
            <v>11</v>
          </cell>
          <cell r="M17">
            <v>11</v>
          </cell>
          <cell r="N17">
            <v>11</v>
          </cell>
          <cell r="O17">
            <v>11</v>
          </cell>
          <cell r="P17">
            <v>11</v>
          </cell>
          <cell r="Q17">
            <v>11</v>
          </cell>
          <cell r="R17">
            <v>11</v>
          </cell>
          <cell r="S17">
            <v>0</v>
          </cell>
          <cell r="T17">
            <v>0</v>
          </cell>
        </row>
        <row r="18">
          <cell r="A18">
            <v>12</v>
          </cell>
          <cell r="B18">
            <v>12</v>
          </cell>
          <cell r="C18">
            <v>12</v>
          </cell>
          <cell r="D18">
            <v>12</v>
          </cell>
          <cell r="E18">
            <v>12</v>
          </cell>
          <cell r="F18">
            <v>12</v>
          </cell>
          <cell r="G18">
            <v>12</v>
          </cell>
          <cell r="H18">
            <v>12</v>
          </cell>
          <cell r="I18">
            <v>12</v>
          </cell>
          <cell r="J18">
            <v>12</v>
          </cell>
          <cell r="K18">
            <v>12</v>
          </cell>
          <cell r="L18">
            <v>12</v>
          </cell>
          <cell r="M18">
            <v>12</v>
          </cell>
          <cell r="N18">
            <v>12</v>
          </cell>
          <cell r="O18">
            <v>12</v>
          </cell>
          <cell r="P18">
            <v>12</v>
          </cell>
          <cell r="Q18">
            <v>12</v>
          </cell>
          <cell r="R18">
            <v>12</v>
          </cell>
          <cell r="S18">
            <v>0</v>
          </cell>
          <cell r="T18">
            <v>0</v>
          </cell>
        </row>
        <row r="19">
          <cell r="A19">
            <v>13</v>
          </cell>
          <cell r="B19">
            <v>13</v>
          </cell>
          <cell r="C19">
            <v>13</v>
          </cell>
          <cell r="D19">
            <v>13</v>
          </cell>
          <cell r="E19">
            <v>13</v>
          </cell>
          <cell r="F19">
            <v>13</v>
          </cell>
          <cell r="G19">
            <v>13</v>
          </cell>
          <cell r="H19">
            <v>13</v>
          </cell>
          <cell r="I19">
            <v>13</v>
          </cell>
          <cell r="J19">
            <v>13</v>
          </cell>
          <cell r="K19">
            <v>13</v>
          </cell>
          <cell r="L19">
            <v>13</v>
          </cell>
          <cell r="M19">
            <v>13</v>
          </cell>
          <cell r="N19">
            <v>13</v>
          </cell>
          <cell r="O19">
            <v>13</v>
          </cell>
          <cell r="P19">
            <v>13</v>
          </cell>
          <cell r="Q19">
            <v>13</v>
          </cell>
          <cell r="R19">
            <v>13</v>
          </cell>
          <cell r="S19">
            <v>0</v>
          </cell>
          <cell r="T19">
            <v>0</v>
          </cell>
        </row>
        <row r="20">
          <cell r="A20">
            <v>14</v>
          </cell>
          <cell r="B20">
            <v>14</v>
          </cell>
          <cell r="C20">
            <v>14</v>
          </cell>
          <cell r="D20">
            <v>14</v>
          </cell>
          <cell r="E20">
            <v>14</v>
          </cell>
          <cell r="F20">
            <v>14</v>
          </cell>
          <cell r="G20">
            <v>14</v>
          </cell>
          <cell r="H20">
            <v>14</v>
          </cell>
          <cell r="I20">
            <v>14</v>
          </cell>
          <cell r="J20">
            <v>14</v>
          </cell>
          <cell r="K20">
            <v>14</v>
          </cell>
          <cell r="L20">
            <v>14</v>
          </cell>
          <cell r="M20">
            <v>14</v>
          </cell>
          <cell r="N20">
            <v>14</v>
          </cell>
          <cell r="O20">
            <v>14</v>
          </cell>
          <cell r="P20">
            <v>14</v>
          </cell>
          <cell r="Q20">
            <v>14</v>
          </cell>
          <cell r="R20">
            <v>14</v>
          </cell>
          <cell r="S20">
            <v>0</v>
          </cell>
          <cell r="T20">
            <v>0</v>
          </cell>
        </row>
        <row r="21">
          <cell r="A21">
            <v>15</v>
          </cell>
          <cell r="B21">
            <v>15</v>
          </cell>
          <cell r="C21">
            <v>15</v>
          </cell>
          <cell r="D21">
            <v>15</v>
          </cell>
          <cell r="E21">
            <v>15</v>
          </cell>
          <cell r="F21">
            <v>15</v>
          </cell>
          <cell r="G21">
            <v>15</v>
          </cell>
          <cell r="H21">
            <v>15</v>
          </cell>
          <cell r="I21">
            <v>15</v>
          </cell>
          <cell r="J21">
            <v>15</v>
          </cell>
          <cell r="K21">
            <v>15</v>
          </cell>
          <cell r="L21">
            <v>15</v>
          </cell>
          <cell r="M21">
            <v>15</v>
          </cell>
          <cell r="N21">
            <v>15</v>
          </cell>
          <cell r="O21">
            <v>15</v>
          </cell>
          <cell r="P21">
            <v>15</v>
          </cell>
          <cell r="Q21">
            <v>15</v>
          </cell>
          <cell r="R21">
            <v>15</v>
          </cell>
          <cell r="S21">
            <v>0</v>
          </cell>
          <cell r="T21">
            <v>0</v>
          </cell>
        </row>
        <row r="22">
          <cell r="A22">
            <v>16</v>
          </cell>
          <cell r="B22">
            <v>16</v>
          </cell>
          <cell r="C22">
            <v>16</v>
          </cell>
          <cell r="D22">
            <v>16</v>
          </cell>
          <cell r="E22">
            <v>16</v>
          </cell>
          <cell r="F22">
            <v>16</v>
          </cell>
          <cell r="G22">
            <v>16</v>
          </cell>
          <cell r="H22">
            <v>16</v>
          </cell>
          <cell r="I22">
            <v>16</v>
          </cell>
          <cell r="J22">
            <v>16</v>
          </cell>
          <cell r="K22">
            <v>16</v>
          </cell>
          <cell r="L22">
            <v>16</v>
          </cell>
          <cell r="M22">
            <v>16</v>
          </cell>
          <cell r="N22">
            <v>16</v>
          </cell>
          <cell r="O22">
            <v>16</v>
          </cell>
          <cell r="P22">
            <v>16</v>
          </cell>
          <cell r="Q22">
            <v>16</v>
          </cell>
          <cell r="R22">
            <v>16</v>
          </cell>
          <cell r="S22">
            <v>0</v>
          </cell>
          <cell r="T22">
            <v>0</v>
          </cell>
        </row>
        <row r="23">
          <cell r="A23">
            <v>17</v>
          </cell>
          <cell r="B23">
            <v>17</v>
          </cell>
          <cell r="C23">
            <v>17</v>
          </cell>
          <cell r="D23">
            <v>17</v>
          </cell>
          <cell r="E23">
            <v>17</v>
          </cell>
          <cell r="F23">
            <v>17</v>
          </cell>
          <cell r="G23">
            <v>17</v>
          </cell>
          <cell r="H23">
            <v>17</v>
          </cell>
          <cell r="I23">
            <v>17</v>
          </cell>
          <cell r="J23">
            <v>17</v>
          </cell>
          <cell r="K23">
            <v>17</v>
          </cell>
          <cell r="L23">
            <v>17</v>
          </cell>
          <cell r="M23">
            <v>17</v>
          </cell>
          <cell r="N23">
            <v>17</v>
          </cell>
          <cell r="O23">
            <v>17</v>
          </cell>
          <cell r="P23">
            <v>17</v>
          </cell>
          <cell r="Q23">
            <v>17</v>
          </cell>
          <cell r="R23">
            <v>17</v>
          </cell>
          <cell r="S23">
            <v>0</v>
          </cell>
          <cell r="T23">
            <v>0</v>
          </cell>
        </row>
        <row r="24">
          <cell r="A24">
            <v>18</v>
          </cell>
          <cell r="B24">
            <v>18</v>
          </cell>
          <cell r="C24">
            <v>18</v>
          </cell>
          <cell r="D24">
            <v>18</v>
          </cell>
          <cell r="E24">
            <v>18</v>
          </cell>
          <cell r="F24">
            <v>18</v>
          </cell>
          <cell r="G24">
            <v>18</v>
          </cell>
          <cell r="H24">
            <v>18</v>
          </cell>
          <cell r="I24">
            <v>18</v>
          </cell>
          <cell r="J24">
            <v>18</v>
          </cell>
          <cell r="K24">
            <v>18</v>
          </cell>
          <cell r="L24">
            <v>18</v>
          </cell>
          <cell r="M24">
            <v>18</v>
          </cell>
          <cell r="N24">
            <v>18</v>
          </cell>
          <cell r="O24">
            <v>18</v>
          </cell>
          <cell r="P24">
            <v>18</v>
          </cell>
          <cell r="Q24">
            <v>18</v>
          </cell>
          <cell r="R24">
            <v>18</v>
          </cell>
          <cell r="S24">
            <v>0</v>
          </cell>
          <cell r="T24">
            <v>0</v>
          </cell>
        </row>
        <row r="25">
          <cell r="A25">
            <v>19</v>
          </cell>
          <cell r="B25">
            <v>19</v>
          </cell>
          <cell r="C25">
            <v>19</v>
          </cell>
          <cell r="D25">
            <v>19</v>
          </cell>
          <cell r="E25">
            <v>19</v>
          </cell>
          <cell r="F25">
            <v>19</v>
          </cell>
          <cell r="G25">
            <v>19</v>
          </cell>
          <cell r="H25">
            <v>19</v>
          </cell>
          <cell r="I25">
            <v>19</v>
          </cell>
          <cell r="J25">
            <v>19</v>
          </cell>
          <cell r="K25">
            <v>19</v>
          </cell>
          <cell r="L25">
            <v>19</v>
          </cell>
          <cell r="M25">
            <v>19</v>
          </cell>
          <cell r="N25">
            <v>19</v>
          </cell>
          <cell r="O25">
            <v>19</v>
          </cell>
          <cell r="P25">
            <v>19</v>
          </cell>
          <cell r="Q25">
            <v>19</v>
          </cell>
          <cell r="R25">
            <v>19</v>
          </cell>
          <cell r="S25">
            <v>0</v>
          </cell>
          <cell r="T25">
            <v>0</v>
          </cell>
        </row>
        <row r="26">
          <cell r="A26">
            <v>20</v>
          </cell>
          <cell r="B26">
            <v>20</v>
          </cell>
          <cell r="C26">
            <v>20</v>
          </cell>
          <cell r="D26">
            <v>20</v>
          </cell>
          <cell r="E26">
            <v>20</v>
          </cell>
          <cell r="F26">
            <v>20</v>
          </cell>
          <cell r="G26">
            <v>20</v>
          </cell>
          <cell r="H26">
            <v>20</v>
          </cell>
          <cell r="I26">
            <v>20</v>
          </cell>
          <cell r="J26">
            <v>20</v>
          </cell>
          <cell r="K26">
            <v>20</v>
          </cell>
          <cell r="L26">
            <v>20</v>
          </cell>
          <cell r="M26">
            <v>20</v>
          </cell>
          <cell r="N26">
            <v>20</v>
          </cell>
          <cell r="O26">
            <v>20</v>
          </cell>
          <cell r="P26">
            <v>20</v>
          </cell>
          <cell r="Q26">
            <v>20</v>
          </cell>
          <cell r="R26">
            <v>20</v>
          </cell>
          <cell r="S26">
            <v>0</v>
          </cell>
          <cell r="T26">
            <v>0</v>
          </cell>
        </row>
        <row r="27">
          <cell r="A27">
            <v>0</v>
          </cell>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row>
      </sheetData>
      <sheetData sheetId="3" refreshError="1"/>
      <sheetData sheetId="4">
        <row r="1">
          <cell r="A1" t="str">
            <v>Thửa đất số DV09-LK452, tờ bản đồ số : 00</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 TĐ"/>
      <sheetName val="TT TTTĐ"/>
      <sheetName val="TT TSSS"/>
      <sheetName val="TH gia tri"/>
      <sheetName val="Đọc tiền"/>
      <sheetName val="Đất 57,1"/>
      <sheetName val="Đất 50m2"/>
      <sheetName val="Đất 70m2"/>
      <sheetName val="Đất 71,19m2"/>
      <sheetName val="Nhà"/>
      <sheetName val="Check"/>
      <sheetName val="CPI"/>
      <sheetName val="CT01.9"/>
      <sheetName val="Chung Cư"/>
    </sheetNames>
    <sheetDataSet>
      <sheetData sheetId="0"/>
      <sheetData sheetId="1"/>
      <sheetData sheetId="2">
        <row r="3">
          <cell r="A3" t="str">
            <v>STT</v>
          </cell>
          <cell r="B3" t="str">
            <v>Nội dung</v>
          </cell>
          <cell r="C3">
            <v>1</v>
          </cell>
          <cell r="D3">
            <v>2</v>
          </cell>
          <cell r="E3">
            <v>3</v>
          </cell>
          <cell r="F3">
            <v>4</v>
          </cell>
          <cell r="G3">
            <v>5</v>
          </cell>
          <cell r="H3">
            <v>6</v>
          </cell>
          <cell r="I3">
            <v>7</v>
          </cell>
          <cell r="J3">
            <v>8</v>
          </cell>
          <cell r="K3">
            <v>9</v>
          </cell>
          <cell r="L3">
            <v>10</v>
          </cell>
        </row>
        <row r="4">
          <cell r="A4" t="str">
            <v>A</v>
          </cell>
          <cell r="B4" t="str">
            <v>Nguồn tin</v>
          </cell>
          <cell r="C4" t="str">
            <v xml:space="preserve"> </v>
          </cell>
          <cell r="D4" t="str">
            <v>Chị Vy</v>
          </cell>
          <cell r="E4">
            <v>10</v>
          </cell>
          <cell r="F4" t="str">
            <v>Anh Quân</v>
          </cell>
          <cell r="G4" t="str">
            <v>Anh Phương</v>
          </cell>
          <cell r="H4" t="str">
            <v>Anh Hà</v>
          </cell>
          <cell r="I4" t="str">
            <v>Chị Thủy</v>
          </cell>
          <cell r="J4" t="str">
            <v xml:space="preserve"> </v>
          </cell>
          <cell r="K4" t="str">
            <v>Chị Dung</v>
          </cell>
          <cell r="L4" t="str">
            <v>Anh Nam</v>
          </cell>
        </row>
        <row r="5">
          <cell r="A5" t="str">
            <v>B</v>
          </cell>
          <cell r="B5" t="str">
            <v>SĐT</v>
          </cell>
          <cell r="C5" t="str">
            <v>(086) 898 4261</v>
          </cell>
          <cell r="D5" t="str">
            <v>0982026539</v>
          </cell>
          <cell r="E5">
            <v>10</v>
          </cell>
          <cell r="F5" t="str">
            <v>0928822179</v>
          </cell>
          <cell r="G5" t="str">
            <v>0966533693</v>
          </cell>
          <cell r="H5" t="str">
            <v>0977651188</v>
          </cell>
          <cell r="I5" t="str">
            <v>(096) 469 0599</v>
          </cell>
          <cell r="J5" t="str">
            <v>(086) 898 4261</v>
          </cell>
          <cell r="K5" t="str">
            <v>0975610871</v>
          </cell>
          <cell r="L5" t="str">
            <v>0979 381 413</v>
          </cell>
        </row>
        <row r="6">
          <cell r="A6" t="str">
            <v>C</v>
          </cell>
          <cell r="B6" t="str">
            <v>Link</v>
          </cell>
          <cell r="C6" t="str">
            <v>https://bds68.com.vn/ban-dat/ha-noi/ha-dong/duong-giang-le/dat-chinh-chu-phuong-bien-giang-quan-ha-dong-pr9258267</v>
          </cell>
          <cell r="D6" t="str">
            <v>https://batdongsan.com.vn/ban-dat-duong-quoc-lo-6-phuong-dong-mai-1/chinh-chu-can-mat-ql6-15-5-5-5m-tai-ha-tp-ha-noi-0982026539-pr23971700</v>
          </cell>
          <cell r="E6" t="str">
            <v>https://dothi.net/ban-dat-duong-phu-my-phuong-bien-giang/ban-dat-gan-cau-mai-linh-phuong-bien-giang-ha-dong-ha-noi-pr12936027.htm</v>
          </cell>
          <cell r="F6" t="str">
            <v>https://dothi.net/ban-dat-duong-6-4-phuong-bien-giang/ban-dat-bien-giang-ha-dong-47m2-oto-do-cua-lo-goc-cach-quoc-lo-6-100m-845-trieu-pr12944616.htm</v>
          </cell>
          <cell r="G6" t="str">
            <v>https://dothi.net/ban-dat-duong-rang-dong-phuong-bien-giang/ban-dat-so-do-31m2-bien-giang-cach-cau-mai-linh-500m-pr12720664.htm</v>
          </cell>
          <cell r="H6" t="str">
            <v>https://batdongsan.com.vn/ban-nha-mat-pho-duong-quoc-lo-6-phuong-bien-giang/ql6-p-q-ha-dong-dt-60m2-luu-khong-20m-gia-4-25-ty-lh-0977-65-11-88-pr24290574</v>
          </cell>
          <cell r="I6" t="str">
            <v>https://bds68.com.vn/ban-dat/ha-noi/ha-dong/duong-giang-le/dat-tho-cu-giang-le-o-to-tranh-an-sinh-tot-pr9068639</v>
          </cell>
          <cell r="J6" t="str">
            <v>https://bds68.com.vn/ban-dat/ha-noi/ha-dong/phuong-bien-giang/ban-dat-chinh-chu-phuong-bien-giang-pr9498683</v>
          </cell>
          <cell r="K6" t="str">
            <v>https://batdongsan.com.vn/ban-dat-duong-rang-dong-phuong-bien-giang/chinh-chu-can-lo-2-mat-tien-tai-otoo-do-cua-kd-tot-pr23735907</v>
          </cell>
          <cell r="L6" t="str">
            <v>https://batdongsan.com.vn/ban-nha-mat-pho-duong-quoc-lo-6-phuong-dong-mai-1/cap-4-ql6-kinh-doanh-70m2-gan-cau-linh-ha-tp-ha-noi-pr23971593</v>
          </cell>
        </row>
        <row r="7">
          <cell r="A7" t="str">
            <v>D</v>
          </cell>
          <cell r="B7" t="str">
            <v>Tình trạng giao dịch</v>
          </cell>
          <cell r="C7" t="str">
            <v>Đang giao dịch</v>
          </cell>
          <cell r="D7" t="str">
            <v>Đã giao dịch</v>
          </cell>
          <cell r="E7" t="str">
            <v>Đang giao dịch</v>
          </cell>
          <cell r="F7" t="str">
            <v>Đã giao dịch</v>
          </cell>
          <cell r="G7" t="str">
            <v>Đã giao dịch</v>
          </cell>
          <cell r="H7" t="str">
            <v>Đang giao dịch</v>
          </cell>
          <cell r="I7" t="str">
            <v>Đang giao dịch</v>
          </cell>
          <cell r="J7" t="str">
            <v>Đang giao dịch</v>
          </cell>
          <cell r="K7" t="str">
            <v>Đang giao dịch</v>
          </cell>
          <cell r="L7" t="str">
            <v>Đã giao dịch</v>
          </cell>
        </row>
        <row r="8">
          <cell r="A8" t="str">
            <v>E</v>
          </cell>
          <cell r="B8" t="str">
            <v>Thời điểm giao dịch</v>
          </cell>
          <cell r="C8" t="str">
            <v>Tháng 2/2020</v>
          </cell>
          <cell r="D8" t="str">
            <v>Tháng 12/2019</v>
          </cell>
          <cell r="E8" t="str">
            <v>Tháng 2/2020</v>
          </cell>
          <cell r="F8" t="str">
            <v>Tháng 11/2019</v>
          </cell>
          <cell r="G8" t="str">
            <v>Tháng 8/2019</v>
          </cell>
          <cell r="H8" t="str">
            <v>Tháng 2/2020</v>
          </cell>
          <cell r="I8" t="str">
            <v>Tháng 2/2020</v>
          </cell>
          <cell r="J8" t="str">
            <v>Tháng 2/2020</v>
          </cell>
          <cell r="K8" t="str">
            <v>Tháng 2/2020</v>
          </cell>
          <cell r="L8" t="str">
            <v>Tháng 12/2019</v>
          </cell>
        </row>
        <row r="9">
          <cell r="A9" t="str">
            <v>F</v>
          </cell>
          <cell r="B9" t="str">
            <v>Loại TS</v>
          </cell>
          <cell r="C9" t="str">
            <v>Đất</v>
          </cell>
          <cell r="D9" t="str">
            <v>Đất</v>
          </cell>
          <cell r="E9" t="str">
            <v>Đất</v>
          </cell>
          <cell r="F9" t="str">
            <v>Đất</v>
          </cell>
          <cell r="G9" t="str">
            <v>Đất</v>
          </cell>
          <cell r="H9" t="str">
            <v>Đất và TS trên đất</v>
          </cell>
          <cell r="I9" t="str">
            <v>Đất</v>
          </cell>
          <cell r="J9" t="str">
            <v>Đất</v>
          </cell>
          <cell r="K9" t="str">
            <v>Đất</v>
          </cell>
          <cell r="L9" t="str">
            <v>Đất và TS trên đất</v>
          </cell>
        </row>
        <row r="10">
          <cell r="A10" t="str">
            <v>G</v>
          </cell>
          <cell r="B10" t="str">
            <v>Địa chỉ</v>
          </cell>
          <cell r="C10" t="str">
            <v>Tổ dân phố Giang Lẻ, Biên Giang, Hà Đông, Hà Nội</v>
          </cell>
          <cell r="D10" t="str">
            <v>Đường Quốc lộ 6, Phường Đồng Mai, Hà Đông, Hà Nội</v>
          </cell>
          <cell r="E10" t="str">
            <v>Biên Giang, Hà Đông, Hà Nội</v>
          </cell>
          <cell r="F10" t="str">
            <v>Biên Giang, Hà Đông, Hà Nội</v>
          </cell>
          <cell r="G10" t="str">
            <v>Biên Giang, Hà Đông, Hà Nội</v>
          </cell>
          <cell r="H10" t="str">
            <v>Đường Quốc lộ 6, Phường Biên Giang, Hà Đông, Hà Nội</v>
          </cell>
          <cell r="I10" t="str">
            <v>Đường Giang Lẻ, Phường Biên Giang, Hà Đông, Hà Nội</v>
          </cell>
          <cell r="J10" t="str">
            <v>Đường Rạng đông, Phường Biên Giang, Hà Đông, Hà Nội</v>
          </cell>
          <cell r="K10" t="str">
            <v>Đường Rạng đông, Phường Biên Giang, Hà Đông, Hà Nội</v>
          </cell>
          <cell r="L10" t="str">
            <v>Đường Quốc lộ 6, Phường Đồng Mai, Hà Đông, Hà Nội</v>
          </cell>
        </row>
        <row r="11">
          <cell r="A11" t="str">
            <v>H</v>
          </cell>
          <cell r="B11" t="str">
            <v>Mục đích sử dụng</v>
          </cell>
          <cell r="C11" t="str">
            <v>Đất ở tại đô thị</v>
          </cell>
          <cell r="D11" t="str">
            <v>Đất ở tại đô thị</v>
          </cell>
          <cell r="E11" t="str">
            <v>Đất ở tại đô thị</v>
          </cell>
          <cell r="F11" t="str">
            <v>Đất ở tại đô thị</v>
          </cell>
          <cell r="G11" t="str">
            <v>Đất ở tại đô thị</v>
          </cell>
          <cell r="H11" t="str">
            <v>Đất ở tại đô thị</v>
          </cell>
          <cell r="I11" t="str">
            <v>Đất ở tại đô thị</v>
          </cell>
          <cell r="J11" t="str">
            <v>Đất ở tại đô thị</v>
          </cell>
          <cell r="K11" t="str">
            <v>Đất ở tại đô thị</v>
          </cell>
          <cell r="L11" t="str">
            <v>Đất ở tại đô thị</v>
          </cell>
        </row>
        <row r="12">
          <cell r="A12" t="str">
            <v>I</v>
          </cell>
          <cell r="B12" t="str">
            <v>Pháp lý</v>
          </cell>
          <cell r="C12" t="str">
            <v>Giấy chứng nhận QSD đất</v>
          </cell>
          <cell r="D12" t="str">
            <v>Giấy chứng nhận QSD đất</v>
          </cell>
          <cell r="E12" t="str">
            <v>Giấy chứng nhận QSD đất</v>
          </cell>
          <cell r="F12" t="str">
            <v>Giấy chứng nhận QSD đất</v>
          </cell>
          <cell r="G12" t="str">
            <v>Giấy chứng nhận QSD đất</v>
          </cell>
          <cell r="H12" t="str">
            <v>Giấy chứng nhận QSD đất</v>
          </cell>
          <cell r="I12" t="str">
            <v>Giấy chứng nhận QSD đất</v>
          </cell>
          <cell r="J12" t="str">
            <v>Giấy chứng nhận QSD đất</v>
          </cell>
          <cell r="K12" t="str">
            <v>Giấy chứng nhận QSD đất</v>
          </cell>
          <cell r="L12" t="str">
            <v>Giấy chứng nhận QSD đất</v>
          </cell>
        </row>
        <row r="13">
          <cell r="A13" t="str">
            <v>J</v>
          </cell>
          <cell r="B13" t="str">
            <v>Mô tả vị trí</v>
          </cell>
          <cell r="C13" t="str">
            <v>Tài sản cách bến xe Yên Nghĩa 3 km, cách QL 6 khoảng 100m, cách chợ Biên Giang 50m, cách trường học cấp một và trường cấp hai 200m. Đường trước mặt 3,5m</v>
          </cell>
          <cell r="D13" t="str">
            <v xml:space="preserve">Tài sản 2 mặt thoáng, một mặt đường QL6, một mặt giáp ngõ rộng. Cách bến xe Yên Nghĩa 2km, gần trường học, chợ đầu mối. </v>
          </cell>
          <cell r="E13" t="str">
            <v>Đường vào 3,5m, Cách mặt đường QL 6, cầu Mai Lĩnh chưa đầy 1km. Khu vực đông dân cư, gần trường, chợ thuận tiện đi lại, công an phường</v>
          </cell>
          <cell r="F13" t="str">
            <v>Tài sản là lô góc, 2 mặt thoáng, cách Quốc Lộ 6 khoảng 100m, gần ủy ban Phường, trường học, vị trí đi lại thuận tiện, khu vực dân cư sống hiền lành. Đường vào rộng 5m</v>
          </cell>
          <cell r="G13" t="str">
            <v>Đường vào 2,8m. Từ đất ra đến chân cầu Mai Lĩnh chỉ 3p đi xe, gần công an P. Biên Giang, tiểu học Biên Giang</v>
          </cell>
          <cell r="H13" t="str">
            <v>Đường Quốc lộ 6, Phường Biên Giang, Hà Đông, Hà Nội</v>
          </cell>
          <cell r="I13" t="str">
            <v>Gần chợ Biên Giang, cách QL 6 50m. Khu vực đông dân cư an ninh tốt, gần trường cấp 1, 2 mầm non. Đường trước nhà 6m</v>
          </cell>
          <cell r="J13" t="str">
            <v>Tài sản cách bến xe Yên Nghĩa 3 km, cách QL 6 khoảng 100m, cách chợ Biên Giang 50m, cách trường học cấp một và trường cấp hai 200m, đường trước cửa ô tô vào tận nhà.</v>
          </cell>
          <cell r="K13" t="str">
            <v>Gần chợ, gần trường học. Cách QL6 600m. Có thể ở hoặc đầu tư KD đều rất tốt, sinh lời. Đường trước nhà 6m, đường sau nhà 5m</v>
          </cell>
          <cell r="L13" t="str">
            <v>Nhà cách trường mầm non và trường tiểu học Đồng Mai 500m, cách trường THCS chưa đến 1km. Nằm trên tuyến đường Quốc Lộ 6 và cách bến xe Yên Nghĩa chưa đầy 2 km</v>
          </cell>
        </row>
        <row r="14">
          <cell r="A14" t="str">
            <v>K</v>
          </cell>
          <cell r="B14" t="str">
            <v>Điều kiện cơ sở hạ tầng</v>
          </cell>
          <cell r="C14" t="str">
            <v>Khá</v>
          </cell>
          <cell r="D14" t="str">
            <v>Khá</v>
          </cell>
          <cell r="E14" t="str">
            <v>Khá</v>
          </cell>
          <cell r="F14" t="str">
            <v>Khá</v>
          </cell>
          <cell r="G14" t="str">
            <v>Khá</v>
          </cell>
          <cell r="H14" t="str">
            <v>Khá</v>
          </cell>
          <cell r="I14" t="str">
            <v>Khá</v>
          </cell>
          <cell r="J14" t="str">
            <v>Khá</v>
          </cell>
          <cell r="K14" t="str">
            <v>Khá</v>
          </cell>
          <cell r="L14" t="str">
            <v>Khá</v>
          </cell>
        </row>
        <row r="15">
          <cell r="A15" t="str">
            <v>L</v>
          </cell>
          <cell r="B15" t="str">
            <v>Diện tích</v>
          </cell>
          <cell r="C15">
            <v>57.5</v>
          </cell>
          <cell r="D15">
            <v>85.25</v>
          </cell>
          <cell r="E15">
            <v>141.9</v>
          </cell>
          <cell r="F15">
            <v>47</v>
          </cell>
          <cell r="G15">
            <v>31</v>
          </cell>
          <cell r="H15">
            <v>60</v>
          </cell>
          <cell r="I15">
            <v>84</v>
          </cell>
          <cell r="J15">
            <v>54</v>
          </cell>
          <cell r="K15">
            <v>50</v>
          </cell>
          <cell r="L15">
            <v>70</v>
          </cell>
        </row>
        <row r="16">
          <cell r="A16" t="str">
            <v>M</v>
          </cell>
          <cell r="B16" t="str">
            <v>Mặt tiền</v>
          </cell>
          <cell r="C16">
            <v>4.5</v>
          </cell>
          <cell r="D16">
            <v>5.5</v>
          </cell>
          <cell r="E16">
            <v>8</v>
          </cell>
          <cell r="F16">
            <v>4.5</v>
          </cell>
          <cell r="G16">
            <v>3.6</v>
          </cell>
          <cell r="H16">
            <v>4.2</v>
          </cell>
          <cell r="I16">
            <v>6</v>
          </cell>
          <cell r="J16">
            <v>5</v>
          </cell>
          <cell r="K16">
            <v>4</v>
          </cell>
          <cell r="L16">
            <v>5</v>
          </cell>
        </row>
        <row r="17">
          <cell r="A17" t="str">
            <v>N</v>
          </cell>
          <cell r="B17" t="str">
            <v>Hình dáng</v>
          </cell>
          <cell r="C17" t="str">
            <v>Vuông vức</v>
          </cell>
          <cell r="D17" t="str">
            <v>Vuông vức</v>
          </cell>
          <cell r="E17" t="str">
            <v>Vuông vức</v>
          </cell>
          <cell r="F17" t="str">
            <v>Vuông vức, nở hậu</v>
          </cell>
          <cell r="G17" t="str">
            <v>Vuông vức</v>
          </cell>
          <cell r="H17" t="str">
            <v>Vuông vức</v>
          </cell>
          <cell r="I17" t="str">
            <v>Vuông vức</v>
          </cell>
          <cell r="J17" t="str">
            <v>Vuông vức</v>
          </cell>
          <cell r="K17" t="str">
            <v>Vuông vức</v>
          </cell>
          <cell r="L17" t="str">
            <v>Vuông vức</v>
          </cell>
        </row>
        <row r="18">
          <cell r="A18" t="str">
            <v>O</v>
          </cell>
          <cell r="B18" t="str">
            <v>Hướng</v>
          </cell>
          <cell r="C18" t="str">
            <v>Nam</v>
          </cell>
          <cell r="D18" t="str">
            <v>Tây Bắc</v>
          </cell>
          <cell r="E18" t="str">
            <v>Đông Nam</v>
          </cell>
          <cell r="F18" t="str">
            <v>KXĐ</v>
          </cell>
          <cell r="G18" t="str">
            <v>Đông Bắc</v>
          </cell>
          <cell r="H18" t="str">
            <v>Đông Bắc</v>
          </cell>
          <cell r="I18" t="str">
            <v>Bắc</v>
          </cell>
          <cell r="J18" t="str">
            <v>Đông Bắc</v>
          </cell>
          <cell r="K18" t="str">
            <v>Bắc</v>
          </cell>
          <cell r="L18" t="str">
            <v>Tây Bắc</v>
          </cell>
        </row>
        <row r="19">
          <cell r="A19" t="str">
            <v>P</v>
          </cell>
          <cell r="B19" t="str">
            <v>Tài sản trên đất</v>
          </cell>
          <cell r="C19" t="str">
            <v>Không</v>
          </cell>
          <cell r="D19" t="str">
            <v>Không</v>
          </cell>
          <cell r="E19" t="str">
            <v>Không</v>
          </cell>
          <cell r="F19" t="str">
            <v>Không</v>
          </cell>
          <cell r="G19" t="str">
            <v>Không</v>
          </cell>
          <cell r="H19" t="str">
            <v>Nhà 3 tầng</v>
          </cell>
          <cell r="I19" t="str">
            <v>Không</v>
          </cell>
          <cell r="J19" t="str">
            <v>Không</v>
          </cell>
          <cell r="K19" t="str">
            <v>Không</v>
          </cell>
          <cell r="L19" t="str">
            <v>Nhà cấp 4</v>
          </cell>
        </row>
        <row r="20">
          <cell r="A20" t="str">
            <v>P1</v>
          </cell>
          <cell r="B20" t="str">
            <v>Suất vốn</v>
          </cell>
          <cell r="C20">
            <v>1730000</v>
          </cell>
          <cell r="D20">
            <v>4540000</v>
          </cell>
          <cell r="E20">
            <v>6970000</v>
          </cell>
          <cell r="F20">
            <v>1730000</v>
          </cell>
          <cell r="G20">
            <v>1730000</v>
          </cell>
          <cell r="H20">
            <v>6970000</v>
          </cell>
          <cell r="I20">
            <v>6970000</v>
          </cell>
          <cell r="J20">
            <v>6970000</v>
          </cell>
          <cell r="K20">
            <v>6970000</v>
          </cell>
          <cell r="L20">
            <v>4540000</v>
          </cell>
        </row>
        <row r="21">
          <cell r="A21" t="str">
            <v>P2</v>
          </cell>
          <cell r="B21" t="str">
            <v>S sàn XD</v>
          </cell>
          <cell r="C21">
            <v>0</v>
          </cell>
          <cell r="D21">
            <v>0</v>
          </cell>
          <cell r="E21">
            <v>0</v>
          </cell>
          <cell r="F21">
            <v>0</v>
          </cell>
          <cell r="G21">
            <v>0</v>
          </cell>
          <cell r="H21">
            <v>180</v>
          </cell>
          <cell r="I21">
            <v>0</v>
          </cell>
          <cell r="J21">
            <v>0</v>
          </cell>
          <cell r="K21">
            <v>0</v>
          </cell>
          <cell r="L21">
            <v>70</v>
          </cell>
        </row>
        <row r="22">
          <cell r="A22" t="str">
            <v>P3</v>
          </cell>
          <cell r="B22" t="str">
            <v>Tỷ lệ CL</v>
          </cell>
          <cell r="C22">
            <v>0</v>
          </cell>
          <cell r="D22">
            <v>0</v>
          </cell>
          <cell r="E22">
            <v>0</v>
          </cell>
          <cell r="F22">
            <v>0</v>
          </cell>
          <cell r="G22">
            <v>0</v>
          </cell>
          <cell r="H22">
            <v>0.75</v>
          </cell>
          <cell r="I22">
            <v>0</v>
          </cell>
          <cell r="J22">
            <v>0</v>
          </cell>
          <cell r="K22">
            <v>0</v>
          </cell>
          <cell r="L22">
            <v>0.6</v>
          </cell>
        </row>
        <row r="23">
          <cell r="A23" t="str">
            <v>Q</v>
          </cell>
          <cell r="B23" t="str">
            <v>Giá bán</v>
          </cell>
          <cell r="C23">
            <v>890000000</v>
          </cell>
          <cell r="D23">
            <v>4944500000</v>
          </cell>
          <cell r="E23">
            <v>1702800000</v>
          </cell>
          <cell r="F23">
            <v>845000000</v>
          </cell>
          <cell r="G23">
            <v>530000000</v>
          </cell>
          <cell r="H23">
            <v>4250000000</v>
          </cell>
          <cell r="I23">
            <v>2180000000</v>
          </cell>
          <cell r="J23">
            <v>1380000000</v>
          </cell>
          <cell r="K23">
            <v>1275000000</v>
          </cell>
          <cell r="L23">
            <v>4200000000</v>
          </cell>
        </row>
        <row r="24">
          <cell r="A24" t="str">
            <v>S</v>
          </cell>
          <cell r="B24" t="str">
            <v>Tỷ lệ giao dịch thành công</v>
          </cell>
          <cell r="C24">
            <v>0.95</v>
          </cell>
          <cell r="D24">
            <v>0.95</v>
          </cell>
          <cell r="E24">
            <v>0.95</v>
          </cell>
          <cell r="F24">
            <v>0.95</v>
          </cell>
          <cell r="G24">
            <v>0.95</v>
          </cell>
          <cell r="H24">
            <v>0.95</v>
          </cell>
          <cell r="I24">
            <v>0.95</v>
          </cell>
          <cell r="J24">
            <v>0.95</v>
          </cell>
          <cell r="K24">
            <v>0.95</v>
          </cell>
          <cell r="L24">
            <v>0.95</v>
          </cell>
        </row>
        <row r="25">
          <cell r="A25" t="str">
            <v>T</v>
          </cell>
          <cell r="B25" t="str">
            <v>Giá bán thành công</v>
          </cell>
          <cell r="C25">
            <v>845500000</v>
          </cell>
          <cell r="D25">
            <v>4697275000</v>
          </cell>
          <cell r="E25">
            <v>1617660000</v>
          </cell>
          <cell r="F25">
            <v>802750000</v>
          </cell>
          <cell r="G25">
            <v>503500000</v>
          </cell>
          <cell r="H25">
            <v>4037500000</v>
          </cell>
          <cell r="I25">
            <v>2071000000</v>
          </cell>
          <cell r="J25">
            <v>1311000000</v>
          </cell>
          <cell r="K25">
            <v>1211250000</v>
          </cell>
          <cell r="L25">
            <v>3990000000</v>
          </cell>
        </row>
        <row r="26">
          <cell r="A26" t="str">
            <v>U</v>
          </cell>
          <cell r="B26" t="str">
            <v>Đơn giá</v>
          </cell>
          <cell r="C26">
            <v>14704347.826086957</v>
          </cell>
          <cell r="D26">
            <v>55100000</v>
          </cell>
          <cell r="E26">
            <v>11400000</v>
          </cell>
          <cell r="F26">
            <v>17079787.234042551</v>
          </cell>
          <cell r="G26">
            <v>16241935.483870968</v>
          </cell>
          <cell r="H26">
            <v>67291666.666666672</v>
          </cell>
          <cell r="I26">
            <v>24654761.904761903</v>
          </cell>
          <cell r="J26">
            <v>24277777.777777776</v>
          </cell>
          <cell r="K26">
            <v>24225000</v>
          </cell>
          <cell r="L26">
            <v>57000000</v>
          </cell>
        </row>
        <row r="27">
          <cell r="A27" t="str">
            <v>V</v>
          </cell>
          <cell r="B27">
            <v>57000000</v>
          </cell>
          <cell r="C27">
            <v>57000000</v>
          </cell>
          <cell r="D27">
            <v>57000000</v>
          </cell>
          <cell r="E27">
            <v>57000000</v>
          </cell>
          <cell r="F27">
            <v>57000000</v>
          </cell>
          <cell r="G27">
            <v>57000000</v>
          </cell>
          <cell r="H27">
            <v>57000000</v>
          </cell>
          <cell r="I27">
            <v>57000000</v>
          </cell>
          <cell r="J27">
            <v>57000000</v>
          </cell>
          <cell r="K27">
            <v>57000000</v>
          </cell>
          <cell r="L27">
            <v>57000000</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234CD-2EC8-4B7A-8A65-31EB26896343}">
  <dimension ref="A1:AT146"/>
  <sheetViews>
    <sheetView workbookViewId="0">
      <selection activeCell="G23" sqref="G23"/>
    </sheetView>
  </sheetViews>
  <sheetFormatPr defaultRowHeight="13.2" x14ac:dyDescent="0.25"/>
  <cols>
    <col min="1" max="1" width="8.88671875" style="126"/>
    <col min="2" max="2" width="20.21875" style="127" customWidth="1"/>
    <col min="3" max="3" width="11.33203125" style="126" hidden="1" customWidth="1"/>
    <col min="4" max="4" width="38.6640625" style="126" hidden="1" customWidth="1"/>
    <col min="5" max="5" width="29.77734375" style="126" hidden="1" customWidth="1"/>
    <col min="6" max="7" width="0" style="126" hidden="1" customWidth="1"/>
    <col min="8" max="8" width="16.77734375" style="128" customWidth="1"/>
    <col min="9" max="9" width="16.44140625" style="128" customWidth="1"/>
    <col min="10" max="10" width="83.5546875" style="126" customWidth="1"/>
    <col min="11" max="12" width="8.88671875" style="126" customWidth="1"/>
    <col min="13" max="13" width="20" style="126" customWidth="1"/>
    <col min="14" max="15" width="8.88671875" style="126" customWidth="1"/>
    <col min="16" max="16" width="19.5546875" style="126" customWidth="1"/>
    <col min="17" max="18" width="12.6640625" style="128" bestFit="1" customWidth="1"/>
    <col min="19" max="39" width="0" style="126" hidden="1" customWidth="1"/>
    <col min="40" max="40" width="23.21875" style="126" hidden="1" customWidth="1"/>
    <col min="41" max="41" width="38.44140625" style="126" customWidth="1"/>
    <col min="42" max="42" width="26" style="126" hidden="1" customWidth="1"/>
    <col min="43" max="46" width="0" style="126" hidden="1" customWidth="1"/>
    <col min="47" max="257" width="8.88671875" style="126"/>
    <col min="258" max="258" width="20.21875" style="126" customWidth="1"/>
    <col min="259" max="263" width="0" style="126" hidden="1" customWidth="1"/>
    <col min="264" max="264" width="16.77734375" style="126" customWidth="1"/>
    <col min="265" max="265" width="16.44140625" style="126" customWidth="1"/>
    <col min="266" max="266" width="83.5546875" style="126" customWidth="1"/>
    <col min="267" max="268" width="8.88671875" style="126"/>
    <col min="269" max="269" width="20" style="126" customWidth="1"/>
    <col min="270" max="271" width="8.88671875" style="126"/>
    <col min="272" max="272" width="19.5546875" style="126" customWidth="1"/>
    <col min="273" max="274" width="12.6640625" style="126" bestFit="1" customWidth="1"/>
    <col min="275" max="296" width="0" style="126" hidden="1" customWidth="1"/>
    <col min="297" max="297" width="38.44140625" style="126" customWidth="1"/>
    <col min="298" max="302" width="0" style="126" hidden="1" customWidth="1"/>
    <col min="303" max="513" width="8.88671875" style="126"/>
    <col min="514" max="514" width="20.21875" style="126" customWidth="1"/>
    <col min="515" max="519" width="0" style="126" hidden="1" customWidth="1"/>
    <col min="520" max="520" width="16.77734375" style="126" customWidth="1"/>
    <col min="521" max="521" width="16.44140625" style="126" customWidth="1"/>
    <col min="522" max="522" width="83.5546875" style="126" customWidth="1"/>
    <col min="523" max="524" width="8.88671875" style="126"/>
    <col min="525" max="525" width="20" style="126" customWidth="1"/>
    <col min="526" max="527" width="8.88671875" style="126"/>
    <col min="528" max="528" width="19.5546875" style="126" customWidth="1"/>
    <col min="529" max="530" width="12.6640625" style="126" bestFit="1" customWidth="1"/>
    <col min="531" max="552" width="0" style="126" hidden="1" customWidth="1"/>
    <col min="553" max="553" width="38.44140625" style="126" customWidth="1"/>
    <col min="554" max="558" width="0" style="126" hidden="1" customWidth="1"/>
    <col min="559" max="769" width="8.88671875" style="126"/>
    <col min="770" max="770" width="20.21875" style="126" customWidth="1"/>
    <col min="771" max="775" width="0" style="126" hidden="1" customWidth="1"/>
    <col min="776" max="776" width="16.77734375" style="126" customWidth="1"/>
    <col min="777" max="777" width="16.44140625" style="126" customWidth="1"/>
    <col min="778" max="778" width="83.5546875" style="126" customWidth="1"/>
    <col min="779" max="780" width="8.88671875" style="126"/>
    <col min="781" max="781" width="20" style="126" customWidth="1"/>
    <col min="782" max="783" width="8.88671875" style="126"/>
    <col min="784" max="784" width="19.5546875" style="126" customWidth="1"/>
    <col min="785" max="786" width="12.6640625" style="126" bestFit="1" customWidth="1"/>
    <col min="787" max="808" width="0" style="126" hidden="1" customWidth="1"/>
    <col min="809" max="809" width="38.44140625" style="126" customWidth="1"/>
    <col min="810" max="814" width="0" style="126" hidden="1" customWidth="1"/>
    <col min="815" max="1025" width="8.88671875" style="126"/>
    <col min="1026" max="1026" width="20.21875" style="126" customWidth="1"/>
    <col min="1027" max="1031" width="0" style="126" hidden="1" customWidth="1"/>
    <col min="1032" max="1032" width="16.77734375" style="126" customWidth="1"/>
    <col min="1033" max="1033" width="16.44140625" style="126" customWidth="1"/>
    <col min="1034" max="1034" width="83.5546875" style="126" customWidth="1"/>
    <col min="1035" max="1036" width="8.88671875" style="126"/>
    <col min="1037" max="1037" width="20" style="126" customWidth="1"/>
    <col min="1038" max="1039" width="8.88671875" style="126"/>
    <col min="1040" max="1040" width="19.5546875" style="126" customWidth="1"/>
    <col min="1041" max="1042" width="12.6640625" style="126" bestFit="1" customWidth="1"/>
    <col min="1043" max="1064" width="0" style="126" hidden="1" customWidth="1"/>
    <col min="1065" max="1065" width="38.44140625" style="126" customWidth="1"/>
    <col min="1066" max="1070" width="0" style="126" hidden="1" customWidth="1"/>
    <col min="1071" max="1281" width="8.88671875" style="126"/>
    <col min="1282" max="1282" width="20.21875" style="126" customWidth="1"/>
    <col min="1283" max="1287" width="0" style="126" hidden="1" customWidth="1"/>
    <col min="1288" max="1288" width="16.77734375" style="126" customWidth="1"/>
    <col min="1289" max="1289" width="16.44140625" style="126" customWidth="1"/>
    <col min="1290" max="1290" width="83.5546875" style="126" customWidth="1"/>
    <col min="1291" max="1292" width="8.88671875" style="126"/>
    <col min="1293" max="1293" width="20" style="126" customWidth="1"/>
    <col min="1294" max="1295" width="8.88671875" style="126"/>
    <col min="1296" max="1296" width="19.5546875" style="126" customWidth="1"/>
    <col min="1297" max="1298" width="12.6640625" style="126" bestFit="1" customWidth="1"/>
    <col min="1299" max="1320" width="0" style="126" hidden="1" customWidth="1"/>
    <col min="1321" max="1321" width="38.44140625" style="126" customWidth="1"/>
    <col min="1322" max="1326" width="0" style="126" hidden="1" customWidth="1"/>
    <col min="1327" max="1537" width="8.88671875" style="126"/>
    <col min="1538" max="1538" width="20.21875" style="126" customWidth="1"/>
    <col min="1539" max="1543" width="0" style="126" hidden="1" customWidth="1"/>
    <col min="1544" max="1544" width="16.77734375" style="126" customWidth="1"/>
    <col min="1545" max="1545" width="16.44140625" style="126" customWidth="1"/>
    <col min="1546" max="1546" width="83.5546875" style="126" customWidth="1"/>
    <col min="1547" max="1548" width="8.88671875" style="126"/>
    <col min="1549" max="1549" width="20" style="126" customWidth="1"/>
    <col min="1550" max="1551" width="8.88671875" style="126"/>
    <col min="1552" max="1552" width="19.5546875" style="126" customWidth="1"/>
    <col min="1553" max="1554" width="12.6640625" style="126" bestFit="1" customWidth="1"/>
    <col min="1555" max="1576" width="0" style="126" hidden="1" customWidth="1"/>
    <col min="1577" max="1577" width="38.44140625" style="126" customWidth="1"/>
    <col min="1578" max="1582" width="0" style="126" hidden="1" customWidth="1"/>
    <col min="1583" max="1793" width="8.88671875" style="126"/>
    <col min="1794" max="1794" width="20.21875" style="126" customWidth="1"/>
    <col min="1795" max="1799" width="0" style="126" hidden="1" customWidth="1"/>
    <col min="1800" max="1800" width="16.77734375" style="126" customWidth="1"/>
    <col min="1801" max="1801" width="16.44140625" style="126" customWidth="1"/>
    <col min="1802" max="1802" width="83.5546875" style="126" customWidth="1"/>
    <col min="1803" max="1804" width="8.88671875" style="126"/>
    <col min="1805" max="1805" width="20" style="126" customWidth="1"/>
    <col min="1806" max="1807" width="8.88671875" style="126"/>
    <col min="1808" max="1808" width="19.5546875" style="126" customWidth="1"/>
    <col min="1809" max="1810" width="12.6640625" style="126" bestFit="1" customWidth="1"/>
    <col min="1811" max="1832" width="0" style="126" hidden="1" customWidth="1"/>
    <col min="1833" max="1833" width="38.44140625" style="126" customWidth="1"/>
    <col min="1834" max="1838" width="0" style="126" hidden="1" customWidth="1"/>
    <col min="1839" max="2049" width="8.88671875" style="126"/>
    <col min="2050" max="2050" width="20.21875" style="126" customWidth="1"/>
    <col min="2051" max="2055" width="0" style="126" hidden="1" customWidth="1"/>
    <col min="2056" max="2056" width="16.77734375" style="126" customWidth="1"/>
    <col min="2057" max="2057" width="16.44140625" style="126" customWidth="1"/>
    <col min="2058" max="2058" width="83.5546875" style="126" customWidth="1"/>
    <col min="2059" max="2060" width="8.88671875" style="126"/>
    <col min="2061" max="2061" width="20" style="126" customWidth="1"/>
    <col min="2062" max="2063" width="8.88671875" style="126"/>
    <col min="2064" max="2064" width="19.5546875" style="126" customWidth="1"/>
    <col min="2065" max="2066" width="12.6640625" style="126" bestFit="1" customWidth="1"/>
    <col min="2067" max="2088" width="0" style="126" hidden="1" customWidth="1"/>
    <col min="2089" max="2089" width="38.44140625" style="126" customWidth="1"/>
    <col min="2090" max="2094" width="0" style="126" hidden="1" customWidth="1"/>
    <col min="2095" max="2305" width="8.88671875" style="126"/>
    <col min="2306" max="2306" width="20.21875" style="126" customWidth="1"/>
    <col min="2307" max="2311" width="0" style="126" hidden="1" customWidth="1"/>
    <col min="2312" max="2312" width="16.77734375" style="126" customWidth="1"/>
    <col min="2313" max="2313" width="16.44140625" style="126" customWidth="1"/>
    <col min="2314" max="2314" width="83.5546875" style="126" customWidth="1"/>
    <col min="2315" max="2316" width="8.88671875" style="126"/>
    <col min="2317" max="2317" width="20" style="126" customWidth="1"/>
    <col min="2318" max="2319" width="8.88671875" style="126"/>
    <col min="2320" max="2320" width="19.5546875" style="126" customWidth="1"/>
    <col min="2321" max="2322" width="12.6640625" style="126" bestFit="1" customWidth="1"/>
    <col min="2323" max="2344" width="0" style="126" hidden="1" customWidth="1"/>
    <col min="2345" max="2345" width="38.44140625" style="126" customWidth="1"/>
    <col min="2346" max="2350" width="0" style="126" hidden="1" customWidth="1"/>
    <col min="2351" max="2561" width="8.88671875" style="126"/>
    <col min="2562" max="2562" width="20.21875" style="126" customWidth="1"/>
    <col min="2563" max="2567" width="0" style="126" hidden="1" customWidth="1"/>
    <col min="2568" max="2568" width="16.77734375" style="126" customWidth="1"/>
    <col min="2569" max="2569" width="16.44140625" style="126" customWidth="1"/>
    <col min="2570" max="2570" width="83.5546875" style="126" customWidth="1"/>
    <col min="2571" max="2572" width="8.88671875" style="126"/>
    <col min="2573" max="2573" width="20" style="126" customWidth="1"/>
    <col min="2574" max="2575" width="8.88671875" style="126"/>
    <col min="2576" max="2576" width="19.5546875" style="126" customWidth="1"/>
    <col min="2577" max="2578" width="12.6640625" style="126" bestFit="1" customWidth="1"/>
    <col min="2579" max="2600" width="0" style="126" hidden="1" customWidth="1"/>
    <col min="2601" max="2601" width="38.44140625" style="126" customWidth="1"/>
    <col min="2602" max="2606" width="0" style="126" hidden="1" customWidth="1"/>
    <col min="2607" max="2817" width="8.88671875" style="126"/>
    <col min="2818" max="2818" width="20.21875" style="126" customWidth="1"/>
    <col min="2819" max="2823" width="0" style="126" hidden="1" customWidth="1"/>
    <col min="2824" max="2824" width="16.77734375" style="126" customWidth="1"/>
    <col min="2825" max="2825" width="16.44140625" style="126" customWidth="1"/>
    <col min="2826" max="2826" width="83.5546875" style="126" customWidth="1"/>
    <col min="2827" max="2828" width="8.88671875" style="126"/>
    <col min="2829" max="2829" width="20" style="126" customWidth="1"/>
    <col min="2830" max="2831" width="8.88671875" style="126"/>
    <col min="2832" max="2832" width="19.5546875" style="126" customWidth="1"/>
    <col min="2833" max="2834" width="12.6640625" style="126" bestFit="1" customWidth="1"/>
    <col min="2835" max="2856" width="0" style="126" hidden="1" customWidth="1"/>
    <col min="2857" max="2857" width="38.44140625" style="126" customWidth="1"/>
    <col min="2858" max="2862" width="0" style="126" hidden="1" customWidth="1"/>
    <col min="2863" max="3073" width="8.88671875" style="126"/>
    <col min="3074" max="3074" width="20.21875" style="126" customWidth="1"/>
    <col min="3075" max="3079" width="0" style="126" hidden="1" customWidth="1"/>
    <col min="3080" max="3080" width="16.77734375" style="126" customWidth="1"/>
    <col min="3081" max="3081" width="16.44140625" style="126" customWidth="1"/>
    <col min="3082" max="3082" width="83.5546875" style="126" customWidth="1"/>
    <col min="3083" max="3084" width="8.88671875" style="126"/>
    <col min="3085" max="3085" width="20" style="126" customWidth="1"/>
    <col min="3086" max="3087" width="8.88671875" style="126"/>
    <col min="3088" max="3088" width="19.5546875" style="126" customWidth="1"/>
    <col min="3089" max="3090" width="12.6640625" style="126" bestFit="1" customWidth="1"/>
    <col min="3091" max="3112" width="0" style="126" hidden="1" customWidth="1"/>
    <col min="3113" max="3113" width="38.44140625" style="126" customWidth="1"/>
    <col min="3114" max="3118" width="0" style="126" hidden="1" customWidth="1"/>
    <col min="3119" max="3329" width="8.88671875" style="126"/>
    <col min="3330" max="3330" width="20.21875" style="126" customWidth="1"/>
    <col min="3331" max="3335" width="0" style="126" hidden="1" customWidth="1"/>
    <col min="3336" max="3336" width="16.77734375" style="126" customWidth="1"/>
    <col min="3337" max="3337" width="16.44140625" style="126" customWidth="1"/>
    <col min="3338" max="3338" width="83.5546875" style="126" customWidth="1"/>
    <col min="3339" max="3340" width="8.88671875" style="126"/>
    <col min="3341" max="3341" width="20" style="126" customWidth="1"/>
    <col min="3342" max="3343" width="8.88671875" style="126"/>
    <col min="3344" max="3344" width="19.5546875" style="126" customWidth="1"/>
    <col min="3345" max="3346" width="12.6640625" style="126" bestFit="1" customWidth="1"/>
    <col min="3347" max="3368" width="0" style="126" hidden="1" customWidth="1"/>
    <col min="3369" max="3369" width="38.44140625" style="126" customWidth="1"/>
    <col min="3370" max="3374" width="0" style="126" hidden="1" customWidth="1"/>
    <col min="3375" max="3585" width="8.88671875" style="126"/>
    <col min="3586" max="3586" width="20.21875" style="126" customWidth="1"/>
    <col min="3587" max="3591" width="0" style="126" hidden="1" customWidth="1"/>
    <col min="3592" max="3592" width="16.77734375" style="126" customWidth="1"/>
    <col min="3593" max="3593" width="16.44140625" style="126" customWidth="1"/>
    <col min="3594" max="3594" width="83.5546875" style="126" customWidth="1"/>
    <col min="3595" max="3596" width="8.88671875" style="126"/>
    <col min="3597" max="3597" width="20" style="126" customWidth="1"/>
    <col min="3598" max="3599" width="8.88671875" style="126"/>
    <col min="3600" max="3600" width="19.5546875" style="126" customWidth="1"/>
    <col min="3601" max="3602" width="12.6640625" style="126" bestFit="1" customWidth="1"/>
    <col min="3603" max="3624" width="0" style="126" hidden="1" customWidth="1"/>
    <col min="3625" max="3625" width="38.44140625" style="126" customWidth="1"/>
    <col min="3626" max="3630" width="0" style="126" hidden="1" customWidth="1"/>
    <col min="3631" max="3841" width="8.88671875" style="126"/>
    <col min="3842" max="3842" width="20.21875" style="126" customWidth="1"/>
    <col min="3843" max="3847" width="0" style="126" hidden="1" customWidth="1"/>
    <col min="3848" max="3848" width="16.77734375" style="126" customWidth="1"/>
    <col min="3849" max="3849" width="16.44140625" style="126" customWidth="1"/>
    <col min="3850" max="3850" width="83.5546875" style="126" customWidth="1"/>
    <col min="3851" max="3852" width="8.88671875" style="126"/>
    <col min="3853" max="3853" width="20" style="126" customWidth="1"/>
    <col min="3854" max="3855" width="8.88671875" style="126"/>
    <col min="3856" max="3856" width="19.5546875" style="126" customWidth="1"/>
    <col min="3857" max="3858" width="12.6640625" style="126" bestFit="1" customWidth="1"/>
    <col min="3859" max="3880" width="0" style="126" hidden="1" customWidth="1"/>
    <col min="3881" max="3881" width="38.44140625" style="126" customWidth="1"/>
    <col min="3882" max="3886" width="0" style="126" hidden="1" customWidth="1"/>
    <col min="3887" max="4097" width="8.88671875" style="126"/>
    <col min="4098" max="4098" width="20.21875" style="126" customWidth="1"/>
    <col min="4099" max="4103" width="0" style="126" hidden="1" customWidth="1"/>
    <col min="4104" max="4104" width="16.77734375" style="126" customWidth="1"/>
    <col min="4105" max="4105" width="16.44140625" style="126" customWidth="1"/>
    <col min="4106" max="4106" width="83.5546875" style="126" customWidth="1"/>
    <col min="4107" max="4108" width="8.88671875" style="126"/>
    <col min="4109" max="4109" width="20" style="126" customWidth="1"/>
    <col min="4110" max="4111" width="8.88671875" style="126"/>
    <col min="4112" max="4112" width="19.5546875" style="126" customWidth="1"/>
    <col min="4113" max="4114" width="12.6640625" style="126" bestFit="1" customWidth="1"/>
    <col min="4115" max="4136" width="0" style="126" hidden="1" customWidth="1"/>
    <col min="4137" max="4137" width="38.44140625" style="126" customWidth="1"/>
    <col min="4138" max="4142" width="0" style="126" hidden="1" customWidth="1"/>
    <col min="4143" max="4353" width="8.88671875" style="126"/>
    <col min="4354" max="4354" width="20.21875" style="126" customWidth="1"/>
    <col min="4355" max="4359" width="0" style="126" hidden="1" customWidth="1"/>
    <col min="4360" max="4360" width="16.77734375" style="126" customWidth="1"/>
    <col min="4361" max="4361" width="16.44140625" style="126" customWidth="1"/>
    <col min="4362" max="4362" width="83.5546875" style="126" customWidth="1"/>
    <col min="4363" max="4364" width="8.88671875" style="126"/>
    <col min="4365" max="4365" width="20" style="126" customWidth="1"/>
    <col min="4366" max="4367" width="8.88671875" style="126"/>
    <col min="4368" max="4368" width="19.5546875" style="126" customWidth="1"/>
    <col min="4369" max="4370" width="12.6640625" style="126" bestFit="1" customWidth="1"/>
    <col min="4371" max="4392" width="0" style="126" hidden="1" customWidth="1"/>
    <col min="4393" max="4393" width="38.44140625" style="126" customWidth="1"/>
    <col min="4394" max="4398" width="0" style="126" hidden="1" customWidth="1"/>
    <col min="4399" max="4609" width="8.88671875" style="126"/>
    <col min="4610" max="4610" width="20.21875" style="126" customWidth="1"/>
    <col min="4611" max="4615" width="0" style="126" hidden="1" customWidth="1"/>
    <col min="4616" max="4616" width="16.77734375" style="126" customWidth="1"/>
    <col min="4617" max="4617" width="16.44140625" style="126" customWidth="1"/>
    <col min="4618" max="4618" width="83.5546875" style="126" customWidth="1"/>
    <col min="4619" max="4620" width="8.88671875" style="126"/>
    <col min="4621" max="4621" width="20" style="126" customWidth="1"/>
    <col min="4622" max="4623" width="8.88671875" style="126"/>
    <col min="4624" max="4624" width="19.5546875" style="126" customWidth="1"/>
    <col min="4625" max="4626" width="12.6640625" style="126" bestFit="1" customWidth="1"/>
    <col min="4627" max="4648" width="0" style="126" hidden="1" customWidth="1"/>
    <col min="4649" max="4649" width="38.44140625" style="126" customWidth="1"/>
    <col min="4650" max="4654" width="0" style="126" hidden="1" customWidth="1"/>
    <col min="4655" max="4865" width="8.88671875" style="126"/>
    <col min="4866" max="4866" width="20.21875" style="126" customWidth="1"/>
    <col min="4867" max="4871" width="0" style="126" hidden="1" customWidth="1"/>
    <col min="4872" max="4872" width="16.77734375" style="126" customWidth="1"/>
    <col min="4873" max="4873" width="16.44140625" style="126" customWidth="1"/>
    <col min="4874" max="4874" width="83.5546875" style="126" customWidth="1"/>
    <col min="4875" max="4876" width="8.88671875" style="126"/>
    <col min="4877" max="4877" width="20" style="126" customWidth="1"/>
    <col min="4878" max="4879" width="8.88671875" style="126"/>
    <col min="4880" max="4880" width="19.5546875" style="126" customWidth="1"/>
    <col min="4881" max="4882" width="12.6640625" style="126" bestFit="1" customWidth="1"/>
    <col min="4883" max="4904" width="0" style="126" hidden="1" customWidth="1"/>
    <col min="4905" max="4905" width="38.44140625" style="126" customWidth="1"/>
    <col min="4906" max="4910" width="0" style="126" hidden="1" customWidth="1"/>
    <col min="4911" max="5121" width="8.88671875" style="126"/>
    <col min="5122" max="5122" width="20.21875" style="126" customWidth="1"/>
    <col min="5123" max="5127" width="0" style="126" hidden="1" customWidth="1"/>
    <col min="5128" max="5128" width="16.77734375" style="126" customWidth="1"/>
    <col min="5129" max="5129" width="16.44140625" style="126" customWidth="1"/>
    <col min="5130" max="5130" width="83.5546875" style="126" customWidth="1"/>
    <col min="5131" max="5132" width="8.88671875" style="126"/>
    <col min="5133" max="5133" width="20" style="126" customWidth="1"/>
    <col min="5134" max="5135" width="8.88671875" style="126"/>
    <col min="5136" max="5136" width="19.5546875" style="126" customWidth="1"/>
    <col min="5137" max="5138" width="12.6640625" style="126" bestFit="1" customWidth="1"/>
    <col min="5139" max="5160" width="0" style="126" hidden="1" customWidth="1"/>
    <col min="5161" max="5161" width="38.44140625" style="126" customWidth="1"/>
    <col min="5162" max="5166" width="0" style="126" hidden="1" customWidth="1"/>
    <col min="5167" max="5377" width="8.88671875" style="126"/>
    <col min="5378" max="5378" width="20.21875" style="126" customWidth="1"/>
    <col min="5379" max="5383" width="0" style="126" hidden="1" customWidth="1"/>
    <col min="5384" max="5384" width="16.77734375" style="126" customWidth="1"/>
    <col min="5385" max="5385" width="16.44140625" style="126" customWidth="1"/>
    <col min="5386" max="5386" width="83.5546875" style="126" customWidth="1"/>
    <col min="5387" max="5388" width="8.88671875" style="126"/>
    <col min="5389" max="5389" width="20" style="126" customWidth="1"/>
    <col min="5390" max="5391" width="8.88671875" style="126"/>
    <col min="5392" max="5392" width="19.5546875" style="126" customWidth="1"/>
    <col min="5393" max="5394" width="12.6640625" style="126" bestFit="1" customWidth="1"/>
    <col min="5395" max="5416" width="0" style="126" hidden="1" customWidth="1"/>
    <col min="5417" max="5417" width="38.44140625" style="126" customWidth="1"/>
    <col min="5418" max="5422" width="0" style="126" hidden="1" customWidth="1"/>
    <col min="5423" max="5633" width="8.88671875" style="126"/>
    <col min="5634" max="5634" width="20.21875" style="126" customWidth="1"/>
    <col min="5635" max="5639" width="0" style="126" hidden="1" customWidth="1"/>
    <col min="5640" max="5640" width="16.77734375" style="126" customWidth="1"/>
    <col min="5641" max="5641" width="16.44140625" style="126" customWidth="1"/>
    <col min="5642" max="5642" width="83.5546875" style="126" customWidth="1"/>
    <col min="5643" max="5644" width="8.88671875" style="126"/>
    <col min="5645" max="5645" width="20" style="126" customWidth="1"/>
    <col min="5646" max="5647" width="8.88671875" style="126"/>
    <col min="5648" max="5648" width="19.5546875" style="126" customWidth="1"/>
    <col min="5649" max="5650" width="12.6640625" style="126" bestFit="1" customWidth="1"/>
    <col min="5651" max="5672" width="0" style="126" hidden="1" customWidth="1"/>
    <col min="5673" max="5673" width="38.44140625" style="126" customWidth="1"/>
    <col min="5674" max="5678" width="0" style="126" hidden="1" customWidth="1"/>
    <col min="5679" max="5889" width="8.88671875" style="126"/>
    <col min="5890" max="5890" width="20.21875" style="126" customWidth="1"/>
    <col min="5891" max="5895" width="0" style="126" hidden="1" customWidth="1"/>
    <col min="5896" max="5896" width="16.77734375" style="126" customWidth="1"/>
    <col min="5897" max="5897" width="16.44140625" style="126" customWidth="1"/>
    <col min="5898" max="5898" width="83.5546875" style="126" customWidth="1"/>
    <col min="5899" max="5900" width="8.88671875" style="126"/>
    <col min="5901" max="5901" width="20" style="126" customWidth="1"/>
    <col min="5902" max="5903" width="8.88671875" style="126"/>
    <col min="5904" max="5904" width="19.5546875" style="126" customWidth="1"/>
    <col min="5905" max="5906" width="12.6640625" style="126" bestFit="1" customWidth="1"/>
    <col min="5907" max="5928" width="0" style="126" hidden="1" customWidth="1"/>
    <col min="5929" max="5929" width="38.44140625" style="126" customWidth="1"/>
    <col min="5930" max="5934" width="0" style="126" hidden="1" customWidth="1"/>
    <col min="5935" max="6145" width="8.88671875" style="126"/>
    <col min="6146" max="6146" width="20.21875" style="126" customWidth="1"/>
    <col min="6147" max="6151" width="0" style="126" hidden="1" customWidth="1"/>
    <col min="6152" max="6152" width="16.77734375" style="126" customWidth="1"/>
    <col min="6153" max="6153" width="16.44140625" style="126" customWidth="1"/>
    <col min="6154" max="6154" width="83.5546875" style="126" customWidth="1"/>
    <col min="6155" max="6156" width="8.88671875" style="126"/>
    <col min="6157" max="6157" width="20" style="126" customWidth="1"/>
    <col min="6158" max="6159" width="8.88671875" style="126"/>
    <col min="6160" max="6160" width="19.5546875" style="126" customWidth="1"/>
    <col min="6161" max="6162" width="12.6640625" style="126" bestFit="1" customWidth="1"/>
    <col min="6163" max="6184" width="0" style="126" hidden="1" customWidth="1"/>
    <col min="6185" max="6185" width="38.44140625" style="126" customWidth="1"/>
    <col min="6186" max="6190" width="0" style="126" hidden="1" customWidth="1"/>
    <col min="6191" max="6401" width="8.88671875" style="126"/>
    <col min="6402" max="6402" width="20.21875" style="126" customWidth="1"/>
    <col min="6403" max="6407" width="0" style="126" hidden="1" customWidth="1"/>
    <col min="6408" max="6408" width="16.77734375" style="126" customWidth="1"/>
    <col min="6409" max="6409" width="16.44140625" style="126" customWidth="1"/>
    <col min="6410" max="6410" width="83.5546875" style="126" customWidth="1"/>
    <col min="6411" max="6412" width="8.88671875" style="126"/>
    <col min="6413" max="6413" width="20" style="126" customWidth="1"/>
    <col min="6414" max="6415" width="8.88671875" style="126"/>
    <col min="6416" max="6416" width="19.5546875" style="126" customWidth="1"/>
    <col min="6417" max="6418" width="12.6640625" style="126" bestFit="1" customWidth="1"/>
    <col min="6419" max="6440" width="0" style="126" hidden="1" customWidth="1"/>
    <col min="6441" max="6441" width="38.44140625" style="126" customWidth="1"/>
    <col min="6442" max="6446" width="0" style="126" hidden="1" customWidth="1"/>
    <col min="6447" max="6657" width="8.88671875" style="126"/>
    <col min="6658" max="6658" width="20.21875" style="126" customWidth="1"/>
    <col min="6659" max="6663" width="0" style="126" hidden="1" customWidth="1"/>
    <col min="6664" max="6664" width="16.77734375" style="126" customWidth="1"/>
    <col min="6665" max="6665" width="16.44140625" style="126" customWidth="1"/>
    <col min="6666" max="6666" width="83.5546875" style="126" customWidth="1"/>
    <col min="6667" max="6668" width="8.88671875" style="126"/>
    <col min="6669" max="6669" width="20" style="126" customWidth="1"/>
    <col min="6670" max="6671" width="8.88671875" style="126"/>
    <col min="6672" max="6672" width="19.5546875" style="126" customWidth="1"/>
    <col min="6673" max="6674" width="12.6640625" style="126" bestFit="1" customWidth="1"/>
    <col min="6675" max="6696" width="0" style="126" hidden="1" customWidth="1"/>
    <col min="6697" max="6697" width="38.44140625" style="126" customWidth="1"/>
    <col min="6698" max="6702" width="0" style="126" hidden="1" customWidth="1"/>
    <col min="6703" max="6913" width="8.88671875" style="126"/>
    <col min="6914" max="6914" width="20.21875" style="126" customWidth="1"/>
    <col min="6915" max="6919" width="0" style="126" hidden="1" customWidth="1"/>
    <col min="6920" max="6920" width="16.77734375" style="126" customWidth="1"/>
    <col min="6921" max="6921" width="16.44140625" style="126" customWidth="1"/>
    <col min="6922" max="6922" width="83.5546875" style="126" customWidth="1"/>
    <col min="6923" max="6924" width="8.88671875" style="126"/>
    <col min="6925" max="6925" width="20" style="126" customWidth="1"/>
    <col min="6926" max="6927" width="8.88671875" style="126"/>
    <col min="6928" max="6928" width="19.5546875" style="126" customWidth="1"/>
    <col min="6929" max="6930" width="12.6640625" style="126" bestFit="1" customWidth="1"/>
    <col min="6931" max="6952" width="0" style="126" hidden="1" customWidth="1"/>
    <col min="6953" max="6953" width="38.44140625" style="126" customWidth="1"/>
    <col min="6954" max="6958" width="0" style="126" hidden="1" customWidth="1"/>
    <col min="6959" max="7169" width="8.88671875" style="126"/>
    <col min="7170" max="7170" width="20.21875" style="126" customWidth="1"/>
    <col min="7171" max="7175" width="0" style="126" hidden="1" customWidth="1"/>
    <col min="7176" max="7176" width="16.77734375" style="126" customWidth="1"/>
    <col min="7177" max="7177" width="16.44140625" style="126" customWidth="1"/>
    <col min="7178" max="7178" width="83.5546875" style="126" customWidth="1"/>
    <col min="7179" max="7180" width="8.88671875" style="126"/>
    <col min="7181" max="7181" width="20" style="126" customWidth="1"/>
    <col min="7182" max="7183" width="8.88671875" style="126"/>
    <col min="7184" max="7184" width="19.5546875" style="126" customWidth="1"/>
    <col min="7185" max="7186" width="12.6640625" style="126" bestFit="1" customWidth="1"/>
    <col min="7187" max="7208" width="0" style="126" hidden="1" customWidth="1"/>
    <col min="7209" max="7209" width="38.44140625" style="126" customWidth="1"/>
    <col min="7210" max="7214" width="0" style="126" hidden="1" customWidth="1"/>
    <col min="7215" max="7425" width="8.88671875" style="126"/>
    <col min="7426" max="7426" width="20.21875" style="126" customWidth="1"/>
    <col min="7427" max="7431" width="0" style="126" hidden="1" customWidth="1"/>
    <col min="7432" max="7432" width="16.77734375" style="126" customWidth="1"/>
    <col min="7433" max="7433" width="16.44140625" style="126" customWidth="1"/>
    <col min="7434" max="7434" width="83.5546875" style="126" customWidth="1"/>
    <col min="7435" max="7436" width="8.88671875" style="126"/>
    <col min="7437" max="7437" width="20" style="126" customWidth="1"/>
    <col min="7438" max="7439" width="8.88671875" style="126"/>
    <col min="7440" max="7440" width="19.5546875" style="126" customWidth="1"/>
    <col min="7441" max="7442" width="12.6640625" style="126" bestFit="1" customWidth="1"/>
    <col min="7443" max="7464" width="0" style="126" hidden="1" customWidth="1"/>
    <col min="7465" max="7465" width="38.44140625" style="126" customWidth="1"/>
    <col min="7466" max="7470" width="0" style="126" hidden="1" customWidth="1"/>
    <col min="7471" max="7681" width="8.88671875" style="126"/>
    <col min="7682" max="7682" width="20.21875" style="126" customWidth="1"/>
    <col min="7683" max="7687" width="0" style="126" hidden="1" customWidth="1"/>
    <col min="7688" max="7688" width="16.77734375" style="126" customWidth="1"/>
    <col min="7689" max="7689" width="16.44140625" style="126" customWidth="1"/>
    <col min="7690" max="7690" width="83.5546875" style="126" customWidth="1"/>
    <col min="7691" max="7692" width="8.88671875" style="126"/>
    <col min="7693" max="7693" width="20" style="126" customWidth="1"/>
    <col min="7694" max="7695" width="8.88671875" style="126"/>
    <col min="7696" max="7696" width="19.5546875" style="126" customWidth="1"/>
    <col min="7697" max="7698" width="12.6640625" style="126" bestFit="1" customWidth="1"/>
    <col min="7699" max="7720" width="0" style="126" hidden="1" customWidth="1"/>
    <col min="7721" max="7721" width="38.44140625" style="126" customWidth="1"/>
    <col min="7722" max="7726" width="0" style="126" hidden="1" customWidth="1"/>
    <col min="7727" max="7937" width="8.88671875" style="126"/>
    <col min="7938" max="7938" width="20.21875" style="126" customWidth="1"/>
    <col min="7939" max="7943" width="0" style="126" hidden="1" customWidth="1"/>
    <col min="7944" max="7944" width="16.77734375" style="126" customWidth="1"/>
    <col min="7945" max="7945" width="16.44140625" style="126" customWidth="1"/>
    <col min="7946" max="7946" width="83.5546875" style="126" customWidth="1"/>
    <col min="7947" max="7948" width="8.88671875" style="126"/>
    <col min="7949" max="7949" width="20" style="126" customWidth="1"/>
    <col min="7950" max="7951" width="8.88671875" style="126"/>
    <col min="7952" max="7952" width="19.5546875" style="126" customWidth="1"/>
    <col min="7953" max="7954" width="12.6640625" style="126" bestFit="1" customWidth="1"/>
    <col min="7955" max="7976" width="0" style="126" hidden="1" customWidth="1"/>
    <col min="7977" max="7977" width="38.44140625" style="126" customWidth="1"/>
    <col min="7978" max="7982" width="0" style="126" hidden="1" customWidth="1"/>
    <col min="7983" max="8193" width="8.88671875" style="126"/>
    <col min="8194" max="8194" width="20.21875" style="126" customWidth="1"/>
    <col min="8195" max="8199" width="0" style="126" hidden="1" customWidth="1"/>
    <col min="8200" max="8200" width="16.77734375" style="126" customWidth="1"/>
    <col min="8201" max="8201" width="16.44140625" style="126" customWidth="1"/>
    <col min="8202" max="8202" width="83.5546875" style="126" customWidth="1"/>
    <col min="8203" max="8204" width="8.88671875" style="126"/>
    <col min="8205" max="8205" width="20" style="126" customWidth="1"/>
    <col min="8206" max="8207" width="8.88671875" style="126"/>
    <col min="8208" max="8208" width="19.5546875" style="126" customWidth="1"/>
    <col min="8209" max="8210" width="12.6640625" style="126" bestFit="1" customWidth="1"/>
    <col min="8211" max="8232" width="0" style="126" hidden="1" customWidth="1"/>
    <col min="8233" max="8233" width="38.44140625" style="126" customWidth="1"/>
    <col min="8234" max="8238" width="0" style="126" hidden="1" customWidth="1"/>
    <col min="8239" max="8449" width="8.88671875" style="126"/>
    <col min="8450" max="8450" width="20.21875" style="126" customWidth="1"/>
    <col min="8451" max="8455" width="0" style="126" hidden="1" customWidth="1"/>
    <col min="8456" max="8456" width="16.77734375" style="126" customWidth="1"/>
    <col min="8457" max="8457" width="16.44140625" style="126" customWidth="1"/>
    <col min="8458" max="8458" width="83.5546875" style="126" customWidth="1"/>
    <col min="8459" max="8460" width="8.88671875" style="126"/>
    <col min="8461" max="8461" width="20" style="126" customWidth="1"/>
    <col min="8462" max="8463" width="8.88671875" style="126"/>
    <col min="8464" max="8464" width="19.5546875" style="126" customWidth="1"/>
    <col min="8465" max="8466" width="12.6640625" style="126" bestFit="1" customWidth="1"/>
    <col min="8467" max="8488" width="0" style="126" hidden="1" customWidth="1"/>
    <col min="8489" max="8489" width="38.44140625" style="126" customWidth="1"/>
    <col min="8490" max="8494" width="0" style="126" hidden="1" customWidth="1"/>
    <col min="8495" max="8705" width="8.88671875" style="126"/>
    <col min="8706" max="8706" width="20.21875" style="126" customWidth="1"/>
    <col min="8707" max="8711" width="0" style="126" hidden="1" customWidth="1"/>
    <col min="8712" max="8712" width="16.77734375" style="126" customWidth="1"/>
    <col min="8713" max="8713" width="16.44140625" style="126" customWidth="1"/>
    <col min="8714" max="8714" width="83.5546875" style="126" customWidth="1"/>
    <col min="8715" max="8716" width="8.88671875" style="126"/>
    <col min="8717" max="8717" width="20" style="126" customWidth="1"/>
    <col min="8718" max="8719" width="8.88671875" style="126"/>
    <col min="8720" max="8720" width="19.5546875" style="126" customWidth="1"/>
    <col min="8721" max="8722" width="12.6640625" style="126" bestFit="1" customWidth="1"/>
    <col min="8723" max="8744" width="0" style="126" hidden="1" customWidth="1"/>
    <col min="8745" max="8745" width="38.44140625" style="126" customWidth="1"/>
    <col min="8746" max="8750" width="0" style="126" hidden="1" customWidth="1"/>
    <col min="8751" max="8961" width="8.88671875" style="126"/>
    <col min="8962" max="8962" width="20.21875" style="126" customWidth="1"/>
    <col min="8963" max="8967" width="0" style="126" hidden="1" customWidth="1"/>
    <col min="8968" max="8968" width="16.77734375" style="126" customWidth="1"/>
    <col min="8969" max="8969" width="16.44140625" style="126" customWidth="1"/>
    <col min="8970" max="8970" width="83.5546875" style="126" customWidth="1"/>
    <col min="8971" max="8972" width="8.88671875" style="126"/>
    <col min="8973" max="8973" width="20" style="126" customWidth="1"/>
    <col min="8974" max="8975" width="8.88671875" style="126"/>
    <col min="8976" max="8976" width="19.5546875" style="126" customWidth="1"/>
    <col min="8977" max="8978" width="12.6640625" style="126" bestFit="1" customWidth="1"/>
    <col min="8979" max="9000" width="0" style="126" hidden="1" customWidth="1"/>
    <col min="9001" max="9001" width="38.44140625" style="126" customWidth="1"/>
    <col min="9002" max="9006" width="0" style="126" hidden="1" customWidth="1"/>
    <col min="9007" max="9217" width="8.88671875" style="126"/>
    <col min="9218" max="9218" width="20.21875" style="126" customWidth="1"/>
    <col min="9219" max="9223" width="0" style="126" hidden="1" customWidth="1"/>
    <col min="9224" max="9224" width="16.77734375" style="126" customWidth="1"/>
    <col min="9225" max="9225" width="16.44140625" style="126" customWidth="1"/>
    <col min="9226" max="9226" width="83.5546875" style="126" customWidth="1"/>
    <col min="9227" max="9228" width="8.88671875" style="126"/>
    <col min="9229" max="9229" width="20" style="126" customWidth="1"/>
    <col min="9230" max="9231" width="8.88671875" style="126"/>
    <col min="9232" max="9232" width="19.5546875" style="126" customWidth="1"/>
    <col min="9233" max="9234" width="12.6640625" style="126" bestFit="1" customWidth="1"/>
    <col min="9235" max="9256" width="0" style="126" hidden="1" customWidth="1"/>
    <col min="9257" max="9257" width="38.44140625" style="126" customWidth="1"/>
    <col min="9258" max="9262" width="0" style="126" hidden="1" customWidth="1"/>
    <col min="9263" max="9473" width="8.88671875" style="126"/>
    <col min="9474" max="9474" width="20.21875" style="126" customWidth="1"/>
    <col min="9475" max="9479" width="0" style="126" hidden="1" customWidth="1"/>
    <col min="9480" max="9480" width="16.77734375" style="126" customWidth="1"/>
    <col min="9481" max="9481" width="16.44140625" style="126" customWidth="1"/>
    <col min="9482" max="9482" width="83.5546875" style="126" customWidth="1"/>
    <col min="9483" max="9484" width="8.88671875" style="126"/>
    <col min="9485" max="9485" width="20" style="126" customWidth="1"/>
    <col min="9486" max="9487" width="8.88671875" style="126"/>
    <col min="9488" max="9488" width="19.5546875" style="126" customWidth="1"/>
    <col min="9489" max="9490" width="12.6640625" style="126" bestFit="1" customWidth="1"/>
    <col min="9491" max="9512" width="0" style="126" hidden="1" customWidth="1"/>
    <col min="9513" max="9513" width="38.44140625" style="126" customWidth="1"/>
    <col min="9514" max="9518" width="0" style="126" hidden="1" customWidth="1"/>
    <col min="9519" max="9729" width="8.88671875" style="126"/>
    <col min="9730" max="9730" width="20.21875" style="126" customWidth="1"/>
    <col min="9731" max="9735" width="0" style="126" hidden="1" customWidth="1"/>
    <col min="9736" max="9736" width="16.77734375" style="126" customWidth="1"/>
    <col min="9737" max="9737" width="16.44140625" style="126" customWidth="1"/>
    <col min="9738" max="9738" width="83.5546875" style="126" customWidth="1"/>
    <col min="9739" max="9740" width="8.88671875" style="126"/>
    <col min="9741" max="9741" width="20" style="126" customWidth="1"/>
    <col min="9742" max="9743" width="8.88671875" style="126"/>
    <col min="9744" max="9744" width="19.5546875" style="126" customWidth="1"/>
    <col min="9745" max="9746" width="12.6640625" style="126" bestFit="1" customWidth="1"/>
    <col min="9747" max="9768" width="0" style="126" hidden="1" customWidth="1"/>
    <col min="9769" max="9769" width="38.44140625" style="126" customWidth="1"/>
    <col min="9770" max="9774" width="0" style="126" hidden="1" customWidth="1"/>
    <col min="9775" max="9985" width="8.88671875" style="126"/>
    <col min="9986" max="9986" width="20.21875" style="126" customWidth="1"/>
    <col min="9987" max="9991" width="0" style="126" hidden="1" customWidth="1"/>
    <col min="9992" max="9992" width="16.77734375" style="126" customWidth="1"/>
    <col min="9993" max="9993" width="16.44140625" style="126" customWidth="1"/>
    <col min="9994" max="9994" width="83.5546875" style="126" customWidth="1"/>
    <col min="9995" max="9996" width="8.88671875" style="126"/>
    <col min="9997" max="9997" width="20" style="126" customWidth="1"/>
    <col min="9998" max="9999" width="8.88671875" style="126"/>
    <col min="10000" max="10000" width="19.5546875" style="126" customWidth="1"/>
    <col min="10001" max="10002" width="12.6640625" style="126" bestFit="1" customWidth="1"/>
    <col min="10003" max="10024" width="0" style="126" hidden="1" customWidth="1"/>
    <col min="10025" max="10025" width="38.44140625" style="126" customWidth="1"/>
    <col min="10026" max="10030" width="0" style="126" hidden="1" customWidth="1"/>
    <col min="10031" max="10241" width="8.88671875" style="126"/>
    <col min="10242" max="10242" width="20.21875" style="126" customWidth="1"/>
    <col min="10243" max="10247" width="0" style="126" hidden="1" customWidth="1"/>
    <col min="10248" max="10248" width="16.77734375" style="126" customWidth="1"/>
    <col min="10249" max="10249" width="16.44140625" style="126" customWidth="1"/>
    <col min="10250" max="10250" width="83.5546875" style="126" customWidth="1"/>
    <col min="10251" max="10252" width="8.88671875" style="126"/>
    <col min="10253" max="10253" width="20" style="126" customWidth="1"/>
    <col min="10254" max="10255" width="8.88671875" style="126"/>
    <col min="10256" max="10256" width="19.5546875" style="126" customWidth="1"/>
    <col min="10257" max="10258" width="12.6640625" style="126" bestFit="1" customWidth="1"/>
    <col min="10259" max="10280" width="0" style="126" hidden="1" customWidth="1"/>
    <col min="10281" max="10281" width="38.44140625" style="126" customWidth="1"/>
    <col min="10282" max="10286" width="0" style="126" hidden="1" customWidth="1"/>
    <col min="10287" max="10497" width="8.88671875" style="126"/>
    <col min="10498" max="10498" width="20.21875" style="126" customWidth="1"/>
    <col min="10499" max="10503" width="0" style="126" hidden="1" customWidth="1"/>
    <col min="10504" max="10504" width="16.77734375" style="126" customWidth="1"/>
    <col min="10505" max="10505" width="16.44140625" style="126" customWidth="1"/>
    <col min="10506" max="10506" width="83.5546875" style="126" customWidth="1"/>
    <col min="10507" max="10508" width="8.88671875" style="126"/>
    <col min="10509" max="10509" width="20" style="126" customWidth="1"/>
    <col min="10510" max="10511" width="8.88671875" style="126"/>
    <col min="10512" max="10512" width="19.5546875" style="126" customWidth="1"/>
    <col min="10513" max="10514" width="12.6640625" style="126" bestFit="1" customWidth="1"/>
    <col min="10515" max="10536" width="0" style="126" hidden="1" customWidth="1"/>
    <col min="10537" max="10537" width="38.44140625" style="126" customWidth="1"/>
    <col min="10538" max="10542" width="0" style="126" hidden="1" customWidth="1"/>
    <col min="10543" max="10753" width="8.88671875" style="126"/>
    <col min="10754" max="10754" width="20.21875" style="126" customWidth="1"/>
    <col min="10755" max="10759" width="0" style="126" hidden="1" customWidth="1"/>
    <col min="10760" max="10760" width="16.77734375" style="126" customWidth="1"/>
    <col min="10761" max="10761" width="16.44140625" style="126" customWidth="1"/>
    <col min="10762" max="10762" width="83.5546875" style="126" customWidth="1"/>
    <col min="10763" max="10764" width="8.88671875" style="126"/>
    <col min="10765" max="10765" width="20" style="126" customWidth="1"/>
    <col min="10766" max="10767" width="8.88671875" style="126"/>
    <col min="10768" max="10768" width="19.5546875" style="126" customWidth="1"/>
    <col min="10769" max="10770" width="12.6640625" style="126" bestFit="1" customWidth="1"/>
    <col min="10771" max="10792" width="0" style="126" hidden="1" customWidth="1"/>
    <col min="10793" max="10793" width="38.44140625" style="126" customWidth="1"/>
    <col min="10794" max="10798" width="0" style="126" hidden="1" customWidth="1"/>
    <col min="10799" max="11009" width="8.88671875" style="126"/>
    <col min="11010" max="11010" width="20.21875" style="126" customWidth="1"/>
    <col min="11011" max="11015" width="0" style="126" hidden="1" customWidth="1"/>
    <col min="11016" max="11016" width="16.77734375" style="126" customWidth="1"/>
    <col min="11017" max="11017" width="16.44140625" style="126" customWidth="1"/>
    <col min="11018" max="11018" width="83.5546875" style="126" customWidth="1"/>
    <col min="11019" max="11020" width="8.88671875" style="126"/>
    <col min="11021" max="11021" width="20" style="126" customWidth="1"/>
    <col min="11022" max="11023" width="8.88671875" style="126"/>
    <col min="11024" max="11024" width="19.5546875" style="126" customWidth="1"/>
    <col min="11025" max="11026" width="12.6640625" style="126" bestFit="1" customWidth="1"/>
    <col min="11027" max="11048" width="0" style="126" hidden="1" customWidth="1"/>
    <col min="11049" max="11049" width="38.44140625" style="126" customWidth="1"/>
    <col min="11050" max="11054" width="0" style="126" hidden="1" customWidth="1"/>
    <col min="11055" max="11265" width="8.88671875" style="126"/>
    <col min="11266" max="11266" width="20.21875" style="126" customWidth="1"/>
    <col min="11267" max="11271" width="0" style="126" hidden="1" customWidth="1"/>
    <col min="11272" max="11272" width="16.77734375" style="126" customWidth="1"/>
    <col min="11273" max="11273" width="16.44140625" style="126" customWidth="1"/>
    <col min="11274" max="11274" width="83.5546875" style="126" customWidth="1"/>
    <col min="11275" max="11276" width="8.88671875" style="126"/>
    <col min="11277" max="11277" width="20" style="126" customWidth="1"/>
    <col min="11278" max="11279" width="8.88671875" style="126"/>
    <col min="11280" max="11280" width="19.5546875" style="126" customWidth="1"/>
    <col min="11281" max="11282" width="12.6640625" style="126" bestFit="1" customWidth="1"/>
    <col min="11283" max="11304" width="0" style="126" hidden="1" customWidth="1"/>
    <col min="11305" max="11305" width="38.44140625" style="126" customWidth="1"/>
    <col min="11306" max="11310" width="0" style="126" hidden="1" customWidth="1"/>
    <col min="11311" max="11521" width="8.88671875" style="126"/>
    <col min="11522" max="11522" width="20.21875" style="126" customWidth="1"/>
    <col min="11523" max="11527" width="0" style="126" hidden="1" customWidth="1"/>
    <col min="11528" max="11528" width="16.77734375" style="126" customWidth="1"/>
    <col min="11529" max="11529" width="16.44140625" style="126" customWidth="1"/>
    <col min="11530" max="11530" width="83.5546875" style="126" customWidth="1"/>
    <col min="11531" max="11532" width="8.88671875" style="126"/>
    <col min="11533" max="11533" width="20" style="126" customWidth="1"/>
    <col min="11534" max="11535" width="8.88671875" style="126"/>
    <col min="11536" max="11536" width="19.5546875" style="126" customWidth="1"/>
    <col min="11537" max="11538" width="12.6640625" style="126" bestFit="1" customWidth="1"/>
    <col min="11539" max="11560" width="0" style="126" hidden="1" customWidth="1"/>
    <col min="11561" max="11561" width="38.44140625" style="126" customWidth="1"/>
    <col min="11562" max="11566" width="0" style="126" hidden="1" customWidth="1"/>
    <col min="11567" max="11777" width="8.88671875" style="126"/>
    <col min="11778" max="11778" width="20.21875" style="126" customWidth="1"/>
    <col min="11779" max="11783" width="0" style="126" hidden="1" customWidth="1"/>
    <col min="11784" max="11784" width="16.77734375" style="126" customWidth="1"/>
    <col min="11785" max="11785" width="16.44140625" style="126" customWidth="1"/>
    <col min="11786" max="11786" width="83.5546875" style="126" customWidth="1"/>
    <col min="11787" max="11788" width="8.88671875" style="126"/>
    <col min="11789" max="11789" width="20" style="126" customWidth="1"/>
    <col min="11790" max="11791" width="8.88671875" style="126"/>
    <col min="11792" max="11792" width="19.5546875" style="126" customWidth="1"/>
    <col min="11793" max="11794" width="12.6640625" style="126" bestFit="1" customWidth="1"/>
    <col min="11795" max="11816" width="0" style="126" hidden="1" customWidth="1"/>
    <col min="11817" max="11817" width="38.44140625" style="126" customWidth="1"/>
    <col min="11818" max="11822" width="0" style="126" hidden="1" customWidth="1"/>
    <col min="11823" max="12033" width="8.88671875" style="126"/>
    <col min="12034" max="12034" width="20.21875" style="126" customWidth="1"/>
    <col min="12035" max="12039" width="0" style="126" hidden="1" customWidth="1"/>
    <col min="12040" max="12040" width="16.77734375" style="126" customWidth="1"/>
    <col min="12041" max="12041" width="16.44140625" style="126" customWidth="1"/>
    <col min="12042" max="12042" width="83.5546875" style="126" customWidth="1"/>
    <col min="12043" max="12044" width="8.88671875" style="126"/>
    <col min="12045" max="12045" width="20" style="126" customWidth="1"/>
    <col min="12046" max="12047" width="8.88671875" style="126"/>
    <col min="12048" max="12048" width="19.5546875" style="126" customWidth="1"/>
    <col min="12049" max="12050" width="12.6640625" style="126" bestFit="1" customWidth="1"/>
    <col min="12051" max="12072" width="0" style="126" hidden="1" customWidth="1"/>
    <col min="12073" max="12073" width="38.44140625" style="126" customWidth="1"/>
    <col min="12074" max="12078" width="0" style="126" hidden="1" customWidth="1"/>
    <col min="12079" max="12289" width="8.88671875" style="126"/>
    <col min="12290" max="12290" width="20.21875" style="126" customWidth="1"/>
    <col min="12291" max="12295" width="0" style="126" hidden="1" customWidth="1"/>
    <col min="12296" max="12296" width="16.77734375" style="126" customWidth="1"/>
    <col min="12297" max="12297" width="16.44140625" style="126" customWidth="1"/>
    <col min="12298" max="12298" width="83.5546875" style="126" customWidth="1"/>
    <col min="12299" max="12300" width="8.88671875" style="126"/>
    <col min="12301" max="12301" width="20" style="126" customWidth="1"/>
    <col min="12302" max="12303" width="8.88671875" style="126"/>
    <col min="12304" max="12304" width="19.5546875" style="126" customWidth="1"/>
    <col min="12305" max="12306" width="12.6640625" style="126" bestFit="1" customWidth="1"/>
    <col min="12307" max="12328" width="0" style="126" hidden="1" customWidth="1"/>
    <col min="12329" max="12329" width="38.44140625" style="126" customWidth="1"/>
    <col min="12330" max="12334" width="0" style="126" hidden="1" customWidth="1"/>
    <col min="12335" max="12545" width="8.88671875" style="126"/>
    <col min="12546" max="12546" width="20.21875" style="126" customWidth="1"/>
    <col min="12547" max="12551" width="0" style="126" hidden="1" customWidth="1"/>
    <col min="12552" max="12552" width="16.77734375" style="126" customWidth="1"/>
    <col min="12553" max="12553" width="16.44140625" style="126" customWidth="1"/>
    <col min="12554" max="12554" width="83.5546875" style="126" customWidth="1"/>
    <col min="12555" max="12556" width="8.88671875" style="126"/>
    <col min="12557" max="12557" width="20" style="126" customWidth="1"/>
    <col min="12558" max="12559" width="8.88671875" style="126"/>
    <col min="12560" max="12560" width="19.5546875" style="126" customWidth="1"/>
    <col min="12561" max="12562" width="12.6640625" style="126" bestFit="1" customWidth="1"/>
    <col min="12563" max="12584" width="0" style="126" hidden="1" customWidth="1"/>
    <col min="12585" max="12585" width="38.44140625" style="126" customWidth="1"/>
    <col min="12586" max="12590" width="0" style="126" hidden="1" customWidth="1"/>
    <col min="12591" max="12801" width="8.88671875" style="126"/>
    <col min="12802" max="12802" width="20.21875" style="126" customWidth="1"/>
    <col min="12803" max="12807" width="0" style="126" hidden="1" customWidth="1"/>
    <col min="12808" max="12808" width="16.77734375" style="126" customWidth="1"/>
    <col min="12809" max="12809" width="16.44140625" style="126" customWidth="1"/>
    <col min="12810" max="12810" width="83.5546875" style="126" customWidth="1"/>
    <col min="12811" max="12812" width="8.88671875" style="126"/>
    <col min="12813" max="12813" width="20" style="126" customWidth="1"/>
    <col min="12814" max="12815" width="8.88671875" style="126"/>
    <col min="12816" max="12816" width="19.5546875" style="126" customWidth="1"/>
    <col min="12817" max="12818" width="12.6640625" style="126" bestFit="1" customWidth="1"/>
    <col min="12819" max="12840" width="0" style="126" hidden="1" customWidth="1"/>
    <col min="12841" max="12841" width="38.44140625" style="126" customWidth="1"/>
    <col min="12842" max="12846" width="0" style="126" hidden="1" customWidth="1"/>
    <col min="12847" max="13057" width="8.88671875" style="126"/>
    <col min="13058" max="13058" width="20.21875" style="126" customWidth="1"/>
    <col min="13059" max="13063" width="0" style="126" hidden="1" customWidth="1"/>
    <col min="13064" max="13064" width="16.77734375" style="126" customWidth="1"/>
    <col min="13065" max="13065" width="16.44140625" style="126" customWidth="1"/>
    <col min="13066" max="13066" width="83.5546875" style="126" customWidth="1"/>
    <col min="13067" max="13068" width="8.88671875" style="126"/>
    <col min="13069" max="13069" width="20" style="126" customWidth="1"/>
    <col min="13070" max="13071" width="8.88671875" style="126"/>
    <col min="13072" max="13072" width="19.5546875" style="126" customWidth="1"/>
    <col min="13073" max="13074" width="12.6640625" style="126" bestFit="1" customWidth="1"/>
    <col min="13075" max="13096" width="0" style="126" hidden="1" customWidth="1"/>
    <col min="13097" max="13097" width="38.44140625" style="126" customWidth="1"/>
    <col min="13098" max="13102" width="0" style="126" hidden="1" customWidth="1"/>
    <col min="13103" max="13313" width="8.88671875" style="126"/>
    <col min="13314" max="13314" width="20.21875" style="126" customWidth="1"/>
    <col min="13315" max="13319" width="0" style="126" hidden="1" customWidth="1"/>
    <col min="13320" max="13320" width="16.77734375" style="126" customWidth="1"/>
    <col min="13321" max="13321" width="16.44140625" style="126" customWidth="1"/>
    <col min="13322" max="13322" width="83.5546875" style="126" customWidth="1"/>
    <col min="13323" max="13324" width="8.88671875" style="126"/>
    <col min="13325" max="13325" width="20" style="126" customWidth="1"/>
    <col min="13326" max="13327" width="8.88671875" style="126"/>
    <col min="13328" max="13328" width="19.5546875" style="126" customWidth="1"/>
    <col min="13329" max="13330" width="12.6640625" style="126" bestFit="1" customWidth="1"/>
    <col min="13331" max="13352" width="0" style="126" hidden="1" customWidth="1"/>
    <col min="13353" max="13353" width="38.44140625" style="126" customWidth="1"/>
    <col min="13354" max="13358" width="0" style="126" hidden="1" customWidth="1"/>
    <col min="13359" max="13569" width="8.88671875" style="126"/>
    <col min="13570" max="13570" width="20.21875" style="126" customWidth="1"/>
    <col min="13571" max="13575" width="0" style="126" hidden="1" customWidth="1"/>
    <col min="13576" max="13576" width="16.77734375" style="126" customWidth="1"/>
    <col min="13577" max="13577" width="16.44140625" style="126" customWidth="1"/>
    <col min="13578" max="13578" width="83.5546875" style="126" customWidth="1"/>
    <col min="13579" max="13580" width="8.88671875" style="126"/>
    <col min="13581" max="13581" width="20" style="126" customWidth="1"/>
    <col min="13582" max="13583" width="8.88671875" style="126"/>
    <col min="13584" max="13584" width="19.5546875" style="126" customWidth="1"/>
    <col min="13585" max="13586" width="12.6640625" style="126" bestFit="1" customWidth="1"/>
    <col min="13587" max="13608" width="0" style="126" hidden="1" customWidth="1"/>
    <col min="13609" max="13609" width="38.44140625" style="126" customWidth="1"/>
    <col min="13610" max="13614" width="0" style="126" hidden="1" customWidth="1"/>
    <col min="13615" max="13825" width="8.88671875" style="126"/>
    <col min="13826" max="13826" width="20.21875" style="126" customWidth="1"/>
    <col min="13827" max="13831" width="0" style="126" hidden="1" customWidth="1"/>
    <col min="13832" max="13832" width="16.77734375" style="126" customWidth="1"/>
    <col min="13833" max="13833" width="16.44140625" style="126" customWidth="1"/>
    <col min="13834" max="13834" width="83.5546875" style="126" customWidth="1"/>
    <col min="13835" max="13836" width="8.88671875" style="126"/>
    <col min="13837" max="13837" width="20" style="126" customWidth="1"/>
    <col min="13838" max="13839" width="8.88671875" style="126"/>
    <col min="13840" max="13840" width="19.5546875" style="126" customWidth="1"/>
    <col min="13841" max="13842" width="12.6640625" style="126" bestFit="1" customWidth="1"/>
    <col min="13843" max="13864" width="0" style="126" hidden="1" customWidth="1"/>
    <col min="13865" max="13865" width="38.44140625" style="126" customWidth="1"/>
    <col min="13866" max="13870" width="0" style="126" hidden="1" customWidth="1"/>
    <col min="13871" max="14081" width="8.88671875" style="126"/>
    <col min="14082" max="14082" width="20.21875" style="126" customWidth="1"/>
    <col min="14083" max="14087" width="0" style="126" hidden="1" customWidth="1"/>
    <col min="14088" max="14088" width="16.77734375" style="126" customWidth="1"/>
    <col min="14089" max="14089" width="16.44140625" style="126" customWidth="1"/>
    <col min="14090" max="14090" width="83.5546875" style="126" customWidth="1"/>
    <col min="14091" max="14092" width="8.88671875" style="126"/>
    <col min="14093" max="14093" width="20" style="126" customWidth="1"/>
    <col min="14094" max="14095" width="8.88671875" style="126"/>
    <col min="14096" max="14096" width="19.5546875" style="126" customWidth="1"/>
    <col min="14097" max="14098" width="12.6640625" style="126" bestFit="1" customWidth="1"/>
    <col min="14099" max="14120" width="0" style="126" hidden="1" customWidth="1"/>
    <col min="14121" max="14121" width="38.44140625" style="126" customWidth="1"/>
    <col min="14122" max="14126" width="0" style="126" hidden="1" customWidth="1"/>
    <col min="14127" max="14337" width="8.88671875" style="126"/>
    <col min="14338" max="14338" width="20.21875" style="126" customWidth="1"/>
    <col min="14339" max="14343" width="0" style="126" hidden="1" customWidth="1"/>
    <col min="14344" max="14344" width="16.77734375" style="126" customWidth="1"/>
    <col min="14345" max="14345" width="16.44140625" style="126" customWidth="1"/>
    <col min="14346" max="14346" width="83.5546875" style="126" customWidth="1"/>
    <col min="14347" max="14348" width="8.88671875" style="126"/>
    <col min="14349" max="14349" width="20" style="126" customWidth="1"/>
    <col min="14350" max="14351" width="8.88671875" style="126"/>
    <col min="14352" max="14352" width="19.5546875" style="126" customWidth="1"/>
    <col min="14353" max="14354" width="12.6640625" style="126" bestFit="1" customWidth="1"/>
    <col min="14355" max="14376" width="0" style="126" hidden="1" customWidth="1"/>
    <col min="14377" max="14377" width="38.44140625" style="126" customWidth="1"/>
    <col min="14378" max="14382" width="0" style="126" hidden="1" customWidth="1"/>
    <col min="14383" max="14593" width="8.88671875" style="126"/>
    <col min="14594" max="14594" width="20.21875" style="126" customWidth="1"/>
    <col min="14595" max="14599" width="0" style="126" hidden="1" customWidth="1"/>
    <col min="14600" max="14600" width="16.77734375" style="126" customWidth="1"/>
    <col min="14601" max="14601" width="16.44140625" style="126" customWidth="1"/>
    <col min="14602" max="14602" width="83.5546875" style="126" customWidth="1"/>
    <col min="14603" max="14604" width="8.88671875" style="126"/>
    <col min="14605" max="14605" width="20" style="126" customWidth="1"/>
    <col min="14606" max="14607" width="8.88671875" style="126"/>
    <col min="14608" max="14608" width="19.5546875" style="126" customWidth="1"/>
    <col min="14609" max="14610" width="12.6640625" style="126" bestFit="1" customWidth="1"/>
    <col min="14611" max="14632" width="0" style="126" hidden="1" customWidth="1"/>
    <col min="14633" max="14633" width="38.44140625" style="126" customWidth="1"/>
    <col min="14634" max="14638" width="0" style="126" hidden="1" customWidth="1"/>
    <col min="14639" max="14849" width="8.88671875" style="126"/>
    <col min="14850" max="14850" width="20.21875" style="126" customWidth="1"/>
    <col min="14851" max="14855" width="0" style="126" hidden="1" customWidth="1"/>
    <col min="14856" max="14856" width="16.77734375" style="126" customWidth="1"/>
    <col min="14857" max="14857" width="16.44140625" style="126" customWidth="1"/>
    <col min="14858" max="14858" width="83.5546875" style="126" customWidth="1"/>
    <col min="14859" max="14860" width="8.88671875" style="126"/>
    <col min="14861" max="14861" width="20" style="126" customWidth="1"/>
    <col min="14862" max="14863" width="8.88671875" style="126"/>
    <col min="14864" max="14864" width="19.5546875" style="126" customWidth="1"/>
    <col min="14865" max="14866" width="12.6640625" style="126" bestFit="1" customWidth="1"/>
    <col min="14867" max="14888" width="0" style="126" hidden="1" customWidth="1"/>
    <col min="14889" max="14889" width="38.44140625" style="126" customWidth="1"/>
    <col min="14890" max="14894" width="0" style="126" hidden="1" customWidth="1"/>
    <col min="14895" max="15105" width="8.88671875" style="126"/>
    <col min="15106" max="15106" width="20.21875" style="126" customWidth="1"/>
    <col min="15107" max="15111" width="0" style="126" hidden="1" customWidth="1"/>
    <col min="15112" max="15112" width="16.77734375" style="126" customWidth="1"/>
    <col min="15113" max="15113" width="16.44140625" style="126" customWidth="1"/>
    <col min="15114" max="15114" width="83.5546875" style="126" customWidth="1"/>
    <col min="15115" max="15116" width="8.88671875" style="126"/>
    <col min="15117" max="15117" width="20" style="126" customWidth="1"/>
    <col min="15118" max="15119" width="8.88671875" style="126"/>
    <col min="15120" max="15120" width="19.5546875" style="126" customWidth="1"/>
    <col min="15121" max="15122" width="12.6640625" style="126" bestFit="1" customWidth="1"/>
    <col min="15123" max="15144" width="0" style="126" hidden="1" customWidth="1"/>
    <col min="15145" max="15145" width="38.44140625" style="126" customWidth="1"/>
    <col min="15146" max="15150" width="0" style="126" hidden="1" customWidth="1"/>
    <col min="15151" max="15361" width="8.88671875" style="126"/>
    <col min="15362" max="15362" width="20.21875" style="126" customWidth="1"/>
    <col min="15363" max="15367" width="0" style="126" hidden="1" customWidth="1"/>
    <col min="15368" max="15368" width="16.77734375" style="126" customWidth="1"/>
    <col min="15369" max="15369" width="16.44140625" style="126" customWidth="1"/>
    <col min="15370" max="15370" width="83.5546875" style="126" customWidth="1"/>
    <col min="15371" max="15372" width="8.88671875" style="126"/>
    <col min="15373" max="15373" width="20" style="126" customWidth="1"/>
    <col min="15374" max="15375" width="8.88671875" style="126"/>
    <col min="15376" max="15376" width="19.5546875" style="126" customWidth="1"/>
    <col min="15377" max="15378" width="12.6640625" style="126" bestFit="1" customWidth="1"/>
    <col min="15379" max="15400" width="0" style="126" hidden="1" customWidth="1"/>
    <col min="15401" max="15401" width="38.44140625" style="126" customWidth="1"/>
    <col min="15402" max="15406" width="0" style="126" hidden="1" customWidth="1"/>
    <col min="15407" max="15617" width="8.88671875" style="126"/>
    <col min="15618" max="15618" width="20.21875" style="126" customWidth="1"/>
    <col min="15619" max="15623" width="0" style="126" hidden="1" customWidth="1"/>
    <col min="15624" max="15624" width="16.77734375" style="126" customWidth="1"/>
    <col min="15625" max="15625" width="16.44140625" style="126" customWidth="1"/>
    <col min="15626" max="15626" width="83.5546875" style="126" customWidth="1"/>
    <col min="15627" max="15628" width="8.88671875" style="126"/>
    <col min="15629" max="15629" width="20" style="126" customWidth="1"/>
    <col min="15630" max="15631" width="8.88671875" style="126"/>
    <col min="15632" max="15632" width="19.5546875" style="126" customWidth="1"/>
    <col min="15633" max="15634" width="12.6640625" style="126" bestFit="1" customWidth="1"/>
    <col min="15635" max="15656" width="0" style="126" hidden="1" customWidth="1"/>
    <col min="15657" max="15657" width="38.44140625" style="126" customWidth="1"/>
    <col min="15658" max="15662" width="0" style="126" hidden="1" customWidth="1"/>
    <col min="15663" max="15873" width="8.88671875" style="126"/>
    <col min="15874" max="15874" width="20.21875" style="126" customWidth="1"/>
    <col min="15875" max="15879" width="0" style="126" hidden="1" customWidth="1"/>
    <col min="15880" max="15880" width="16.77734375" style="126" customWidth="1"/>
    <col min="15881" max="15881" width="16.44140625" style="126" customWidth="1"/>
    <col min="15882" max="15882" width="83.5546875" style="126" customWidth="1"/>
    <col min="15883" max="15884" width="8.88671875" style="126"/>
    <col min="15885" max="15885" width="20" style="126" customWidth="1"/>
    <col min="15886" max="15887" width="8.88671875" style="126"/>
    <col min="15888" max="15888" width="19.5546875" style="126" customWidth="1"/>
    <col min="15889" max="15890" width="12.6640625" style="126" bestFit="1" customWidth="1"/>
    <col min="15891" max="15912" width="0" style="126" hidden="1" customWidth="1"/>
    <col min="15913" max="15913" width="38.44140625" style="126" customWidth="1"/>
    <col min="15914" max="15918" width="0" style="126" hidden="1" customWidth="1"/>
    <col min="15919" max="16129" width="8.88671875" style="126"/>
    <col min="16130" max="16130" width="20.21875" style="126" customWidth="1"/>
    <col min="16131" max="16135" width="0" style="126" hidden="1" customWidth="1"/>
    <col min="16136" max="16136" width="16.77734375" style="126" customWidth="1"/>
    <col min="16137" max="16137" width="16.44140625" style="126" customWidth="1"/>
    <col min="16138" max="16138" width="83.5546875" style="126" customWidth="1"/>
    <col min="16139" max="16140" width="8.88671875" style="126"/>
    <col min="16141" max="16141" width="20" style="126" customWidth="1"/>
    <col min="16142" max="16143" width="8.88671875" style="126"/>
    <col min="16144" max="16144" width="19.5546875" style="126" customWidth="1"/>
    <col min="16145" max="16146" width="12.6640625" style="126" bestFit="1" customWidth="1"/>
    <col min="16147" max="16168" width="0" style="126" hidden="1" customWidth="1"/>
    <col min="16169" max="16169" width="38.44140625" style="126" customWidth="1"/>
    <col min="16170" max="16174" width="0" style="126" hidden="1" customWidth="1"/>
    <col min="16175" max="16384" width="8.88671875" style="126"/>
  </cols>
  <sheetData>
    <row r="1" spans="1:46" s="124" customFormat="1" x14ac:dyDescent="0.25">
      <c r="A1" s="124" t="s">
        <v>114</v>
      </c>
      <c r="B1" s="124" t="s">
        <v>108</v>
      </c>
      <c r="C1" s="124" t="s">
        <v>115</v>
      </c>
      <c r="D1" s="124" t="s">
        <v>116</v>
      </c>
      <c r="E1" s="124" t="s">
        <v>117</v>
      </c>
      <c r="F1" s="124" t="s">
        <v>118</v>
      </c>
      <c r="G1" s="124" t="s">
        <v>119</v>
      </c>
      <c r="H1" s="125" t="s">
        <v>120</v>
      </c>
      <c r="I1" s="125" t="s">
        <v>121</v>
      </c>
      <c r="J1" s="124" t="s">
        <v>122</v>
      </c>
      <c r="K1" s="124" t="s">
        <v>123</v>
      </c>
      <c r="L1" s="124" t="s">
        <v>124</v>
      </c>
      <c r="M1" s="124" t="s">
        <v>125</v>
      </c>
      <c r="N1" s="124" t="s">
        <v>126</v>
      </c>
      <c r="O1" s="124" t="s">
        <v>127</v>
      </c>
      <c r="P1" s="124" t="s">
        <v>128</v>
      </c>
      <c r="Q1" s="125" t="s">
        <v>129</v>
      </c>
      <c r="R1" s="125" t="s">
        <v>130</v>
      </c>
      <c r="S1" s="124" t="s">
        <v>131</v>
      </c>
      <c r="T1" s="124" t="s">
        <v>132</v>
      </c>
      <c r="U1" s="124" t="s">
        <v>133</v>
      </c>
      <c r="V1" s="124" t="s">
        <v>134</v>
      </c>
      <c r="W1" s="124" t="s">
        <v>135</v>
      </c>
      <c r="X1" s="124" t="s">
        <v>136</v>
      </c>
      <c r="Y1" s="124" t="s">
        <v>137</v>
      </c>
      <c r="Z1" s="124" t="s">
        <v>138</v>
      </c>
      <c r="AA1" s="124" t="s">
        <v>139</v>
      </c>
      <c r="AB1" s="124" t="s">
        <v>140</v>
      </c>
      <c r="AC1" s="124" t="s">
        <v>141</v>
      </c>
      <c r="AD1" s="124" t="s">
        <v>142</v>
      </c>
      <c r="AE1" s="124" t="s">
        <v>143</v>
      </c>
      <c r="AF1" s="124" t="s">
        <v>144</v>
      </c>
      <c r="AG1" s="124" t="s">
        <v>145</v>
      </c>
      <c r="AH1" s="124" t="s">
        <v>146</v>
      </c>
      <c r="AI1" s="124" t="s">
        <v>147</v>
      </c>
      <c r="AJ1" s="124" t="s">
        <v>148</v>
      </c>
      <c r="AK1" s="124" t="s">
        <v>149</v>
      </c>
      <c r="AL1" s="124" t="s">
        <v>150</v>
      </c>
      <c r="AM1" s="124" t="s">
        <v>151</v>
      </c>
      <c r="AN1" s="124" t="s">
        <v>152</v>
      </c>
      <c r="AO1" s="124" t="s">
        <v>153</v>
      </c>
      <c r="AP1" s="124" t="s">
        <v>154</v>
      </c>
      <c r="AQ1" s="124" t="s">
        <v>155</v>
      </c>
      <c r="AR1" s="124" t="s">
        <v>156</v>
      </c>
      <c r="AS1" s="124" t="s">
        <v>157</v>
      </c>
      <c r="AT1" s="124" t="s">
        <v>158</v>
      </c>
    </row>
    <row r="2" spans="1:46" x14ac:dyDescent="0.25">
      <c r="B2" s="127" t="s">
        <v>159</v>
      </c>
      <c r="C2" s="126" t="s">
        <v>160</v>
      </c>
      <c r="D2" s="126" t="s">
        <v>161</v>
      </c>
      <c r="E2" s="126" t="s">
        <v>162</v>
      </c>
      <c r="F2" s="126" t="s">
        <v>163</v>
      </c>
      <c r="G2" s="126" t="s">
        <v>163</v>
      </c>
      <c r="H2" s="128">
        <v>1000000</v>
      </c>
      <c r="I2" s="128">
        <v>1000000</v>
      </c>
      <c r="J2" s="126" t="s">
        <v>164</v>
      </c>
      <c r="K2" s="126">
        <v>1</v>
      </c>
      <c r="L2" s="126">
        <v>1</v>
      </c>
      <c r="M2" s="126" t="s">
        <v>165</v>
      </c>
      <c r="N2" s="126" t="s">
        <v>166</v>
      </c>
      <c r="O2" s="126" t="s">
        <v>166</v>
      </c>
      <c r="P2" s="126" t="s">
        <v>159</v>
      </c>
      <c r="Q2" s="128">
        <v>1000000</v>
      </c>
      <c r="R2" s="128">
        <v>0</v>
      </c>
      <c r="T2" s="126">
        <v>0</v>
      </c>
      <c r="V2" s="126">
        <v>1</v>
      </c>
      <c r="W2" s="126">
        <v>5</v>
      </c>
      <c r="X2" s="126" t="s">
        <v>167</v>
      </c>
      <c r="Y2" s="126" t="s">
        <v>168</v>
      </c>
      <c r="AC2" s="126" t="s">
        <v>169</v>
      </c>
      <c r="AD2" s="126" t="s">
        <v>170</v>
      </c>
      <c r="AE2" s="126" t="s">
        <v>166</v>
      </c>
      <c r="AF2" s="126" t="s">
        <v>171</v>
      </c>
      <c r="AG2" s="126" t="s">
        <v>172</v>
      </c>
      <c r="AJ2" s="126">
        <v>0</v>
      </c>
      <c r="AM2" s="126" t="s">
        <v>173</v>
      </c>
      <c r="AN2" s="126" t="s">
        <v>174</v>
      </c>
      <c r="AO2" s="126" t="s">
        <v>175</v>
      </c>
      <c r="AS2" s="126">
        <v>0</v>
      </c>
      <c r="AT2" s="126">
        <v>0</v>
      </c>
    </row>
    <row r="3" spans="1:46" x14ac:dyDescent="0.25">
      <c r="B3" s="127" t="s">
        <v>176</v>
      </c>
      <c r="C3" s="126" t="s">
        <v>177</v>
      </c>
      <c r="D3" s="126" t="s">
        <v>178</v>
      </c>
      <c r="E3" s="126" t="s">
        <v>179</v>
      </c>
      <c r="F3" s="126" t="s">
        <v>163</v>
      </c>
      <c r="G3" s="126" t="s">
        <v>163</v>
      </c>
      <c r="H3" s="128">
        <v>49</v>
      </c>
      <c r="I3" s="128">
        <v>49</v>
      </c>
      <c r="K3" s="126">
        <v>1</v>
      </c>
      <c r="L3" s="126">
        <v>1</v>
      </c>
      <c r="M3" s="126" t="s">
        <v>165</v>
      </c>
      <c r="N3" s="126" t="s">
        <v>166</v>
      </c>
      <c r="O3" s="126" t="s">
        <v>166</v>
      </c>
      <c r="P3" s="126" t="s">
        <v>176</v>
      </c>
      <c r="Q3" s="128">
        <v>1000049</v>
      </c>
      <c r="R3" s="128">
        <v>1000000</v>
      </c>
      <c r="T3" s="126">
        <v>0</v>
      </c>
      <c r="V3" s="126">
        <v>1</v>
      </c>
      <c r="W3" s="126">
        <v>0</v>
      </c>
      <c r="X3" s="126" t="s">
        <v>180</v>
      </c>
      <c r="Y3" s="126" t="s">
        <v>168</v>
      </c>
      <c r="AC3" s="126" t="s">
        <v>169</v>
      </c>
      <c r="AD3" s="126" t="s">
        <v>170</v>
      </c>
      <c r="AE3" s="126" t="s">
        <v>181</v>
      </c>
      <c r="AF3" s="126" t="s">
        <v>182</v>
      </c>
      <c r="AG3" s="126" t="s">
        <v>183</v>
      </c>
      <c r="AJ3" s="126">
        <v>0</v>
      </c>
      <c r="AM3" s="126" t="s">
        <v>184</v>
      </c>
      <c r="AN3" s="126" t="s">
        <v>174</v>
      </c>
      <c r="AO3" s="126" t="s">
        <v>175</v>
      </c>
      <c r="AS3" s="126">
        <v>0</v>
      </c>
      <c r="AT3" s="126">
        <v>0</v>
      </c>
    </row>
    <row r="4" spans="1:46" x14ac:dyDescent="0.25">
      <c r="B4" s="127" t="s">
        <v>185</v>
      </c>
      <c r="C4" s="126" t="s">
        <v>186</v>
      </c>
      <c r="D4" s="126" t="s">
        <v>187</v>
      </c>
      <c r="E4" s="126" t="s">
        <v>188</v>
      </c>
      <c r="F4" s="126" t="s">
        <v>163</v>
      </c>
      <c r="G4" s="126" t="s">
        <v>163</v>
      </c>
      <c r="H4" s="128">
        <v>497161</v>
      </c>
      <c r="I4" s="128">
        <v>-497161</v>
      </c>
      <c r="J4" s="126" t="s">
        <v>189</v>
      </c>
      <c r="K4" s="126">
        <v>1</v>
      </c>
      <c r="L4" s="126">
        <v>1</v>
      </c>
      <c r="M4" s="126" t="s">
        <v>165</v>
      </c>
      <c r="N4" s="126" t="s">
        <v>166</v>
      </c>
      <c r="O4" s="126" t="s">
        <v>166</v>
      </c>
      <c r="P4" s="126" t="s">
        <v>185</v>
      </c>
      <c r="Q4" s="128">
        <v>502888</v>
      </c>
      <c r="R4" s="128">
        <v>1000049</v>
      </c>
      <c r="T4" s="126">
        <v>0</v>
      </c>
      <c r="V4" s="126">
        <v>1</v>
      </c>
      <c r="W4" s="126">
        <v>70</v>
      </c>
      <c r="X4" s="126" t="s">
        <v>167</v>
      </c>
      <c r="Y4" s="126" t="s">
        <v>168</v>
      </c>
      <c r="Z4" s="126" t="s">
        <v>190</v>
      </c>
      <c r="AA4" s="126" t="s">
        <v>191</v>
      </c>
      <c r="AC4" s="126" t="s">
        <v>169</v>
      </c>
      <c r="AD4" s="126" t="s">
        <v>170</v>
      </c>
      <c r="AE4" s="126" t="s">
        <v>166</v>
      </c>
      <c r="AF4" s="126" t="s">
        <v>192</v>
      </c>
      <c r="AG4" s="126" t="s">
        <v>193</v>
      </c>
      <c r="AJ4" s="126">
        <v>0</v>
      </c>
      <c r="AL4" s="126" t="s">
        <v>194</v>
      </c>
      <c r="AM4" s="126" t="s">
        <v>195</v>
      </c>
      <c r="AN4" s="126" t="s">
        <v>174</v>
      </c>
      <c r="AO4" s="126" t="s">
        <v>175</v>
      </c>
      <c r="AS4" s="126">
        <v>0</v>
      </c>
      <c r="AT4" s="126">
        <v>0</v>
      </c>
    </row>
    <row r="5" spans="1:46" x14ac:dyDescent="0.25">
      <c r="A5" s="126" t="s">
        <v>196</v>
      </c>
      <c r="B5" s="127" t="s">
        <v>185</v>
      </c>
      <c r="C5" s="126" t="s">
        <v>197</v>
      </c>
      <c r="D5" s="126" t="s">
        <v>198</v>
      </c>
      <c r="E5" s="126" t="s">
        <v>179</v>
      </c>
      <c r="F5" s="126" t="s">
        <v>163</v>
      </c>
      <c r="G5" s="126" t="s">
        <v>163</v>
      </c>
      <c r="H5" s="128">
        <v>2000000</v>
      </c>
      <c r="I5" s="128">
        <v>2000000</v>
      </c>
      <c r="J5" s="126" t="s">
        <v>199</v>
      </c>
      <c r="K5" s="126">
        <v>2</v>
      </c>
      <c r="L5" s="126">
        <v>1</v>
      </c>
      <c r="M5" s="126" t="s">
        <v>165</v>
      </c>
      <c r="N5" s="126" t="s">
        <v>166</v>
      </c>
      <c r="O5" s="126" t="s">
        <v>166</v>
      </c>
      <c r="P5" s="126" t="s">
        <v>185</v>
      </c>
      <c r="Q5" s="128">
        <v>2502888</v>
      </c>
      <c r="R5" s="128">
        <v>502888</v>
      </c>
      <c r="T5" s="126">
        <v>0</v>
      </c>
      <c r="U5" s="126" t="s">
        <v>200</v>
      </c>
      <c r="V5" s="126">
        <v>1</v>
      </c>
      <c r="W5" s="126">
        <v>1510</v>
      </c>
      <c r="X5" s="126" t="s">
        <v>201</v>
      </c>
      <c r="Y5" s="126" t="s">
        <v>202</v>
      </c>
      <c r="Z5" s="126" t="s">
        <v>190</v>
      </c>
      <c r="AA5" s="126" t="s">
        <v>191</v>
      </c>
      <c r="AB5" s="126" t="s">
        <v>186</v>
      </c>
      <c r="AC5" s="126" t="s">
        <v>169</v>
      </c>
      <c r="AD5" s="126" t="s">
        <v>170</v>
      </c>
      <c r="AE5" s="126" t="s">
        <v>166</v>
      </c>
      <c r="AF5" s="126" t="s">
        <v>203</v>
      </c>
      <c r="AG5" s="126" t="s">
        <v>204</v>
      </c>
      <c r="AJ5" s="126">
        <v>0</v>
      </c>
      <c r="AM5" s="126" t="s">
        <v>184</v>
      </c>
      <c r="AN5" s="126" t="s">
        <v>174</v>
      </c>
      <c r="AO5" s="126" t="s">
        <v>175</v>
      </c>
      <c r="AS5" s="126">
        <v>0</v>
      </c>
      <c r="AT5" s="126">
        <v>0</v>
      </c>
    </row>
    <row r="6" spans="1:46" x14ac:dyDescent="0.25">
      <c r="B6" s="127" t="s">
        <v>205</v>
      </c>
      <c r="C6" s="126" t="s">
        <v>186</v>
      </c>
      <c r="D6" s="126" t="s">
        <v>187</v>
      </c>
      <c r="E6" s="126" t="s">
        <v>188</v>
      </c>
      <c r="F6" s="126" t="s">
        <v>163</v>
      </c>
      <c r="G6" s="126" t="s">
        <v>163</v>
      </c>
      <c r="H6" s="128">
        <v>946253</v>
      </c>
      <c r="I6" s="128">
        <v>-946253</v>
      </c>
      <c r="J6" s="126" t="s">
        <v>206</v>
      </c>
      <c r="K6" s="126">
        <v>1</v>
      </c>
      <c r="L6" s="126">
        <v>1</v>
      </c>
      <c r="M6" s="126" t="s">
        <v>165</v>
      </c>
      <c r="N6" s="126" t="s">
        <v>166</v>
      </c>
      <c r="O6" s="126" t="s">
        <v>166</v>
      </c>
      <c r="P6" s="126" t="s">
        <v>205</v>
      </c>
      <c r="Q6" s="128">
        <v>1556635</v>
      </c>
      <c r="R6" s="128">
        <v>2502888</v>
      </c>
      <c r="T6" s="126">
        <v>0</v>
      </c>
      <c r="V6" s="126">
        <v>1</v>
      </c>
      <c r="W6" s="126">
        <v>77</v>
      </c>
      <c r="X6" s="126" t="s">
        <v>167</v>
      </c>
      <c r="Y6" s="126" t="s">
        <v>168</v>
      </c>
      <c r="Z6" s="126" t="s">
        <v>190</v>
      </c>
      <c r="AA6" s="126" t="s">
        <v>191</v>
      </c>
      <c r="AC6" s="126" t="s">
        <v>169</v>
      </c>
      <c r="AD6" s="126" t="s">
        <v>170</v>
      </c>
      <c r="AE6" s="126" t="s">
        <v>166</v>
      </c>
      <c r="AF6" s="126" t="s">
        <v>192</v>
      </c>
      <c r="AG6" s="126" t="s">
        <v>207</v>
      </c>
      <c r="AJ6" s="126">
        <v>0</v>
      </c>
      <c r="AL6" s="126" t="s">
        <v>194</v>
      </c>
      <c r="AM6" s="126" t="s">
        <v>195</v>
      </c>
      <c r="AN6" s="126" t="s">
        <v>174</v>
      </c>
      <c r="AO6" s="126" t="s">
        <v>175</v>
      </c>
      <c r="AS6" s="126">
        <v>0</v>
      </c>
      <c r="AT6" s="126">
        <v>0</v>
      </c>
    </row>
    <row r="7" spans="1:46" x14ac:dyDescent="0.25">
      <c r="B7" s="127" t="s">
        <v>208</v>
      </c>
      <c r="C7" s="126" t="s">
        <v>177</v>
      </c>
      <c r="D7" s="126" t="s">
        <v>178</v>
      </c>
      <c r="E7" s="126" t="s">
        <v>179</v>
      </c>
      <c r="F7" s="126" t="s">
        <v>163</v>
      </c>
      <c r="G7" s="126" t="s">
        <v>163</v>
      </c>
      <c r="H7" s="128">
        <v>246</v>
      </c>
      <c r="I7" s="128">
        <v>246</v>
      </c>
      <c r="K7" s="126">
        <v>1</v>
      </c>
      <c r="L7" s="126">
        <v>1</v>
      </c>
      <c r="M7" s="126" t="s">
        <v>165</v>
      </c>
      <c r="N7" s="126" t="s">
        <v>166</v>
      </c>
      <c r="O7" s="126" t="s">
        <v>166</v>
      </c>
      <c r="P7" s="126" t="s">
        <v>208</v>
      </c>
      <c r="Q7" s="128">
        <v>1556881</v>
      </c>
      <c r="R7" s="128">
        <v>1556635</v>
      </c>
      <c r="T7" s="126">
        <v>0</v>
      </c>
      <c r="V7" s="126">
        <v>1</v>
      </c>
      <c r="W7" s="126">
        <v>0</v>
      </c>
      <c r="X7" s="126" t="s">
        <v>180</v>
      </c>
      <c r="Y7" s="126" t="s">
        <v>168</v>
      </c>
      <c r="AC7" s="126" t="s">
        <v>169</v>
      </c>
      <c r="AD7" s="126" t="s">
        <v>170</v>
      </c>
      <c r="AE7" s="126" t="s">
        <v>209</v>
      </c>
      <c r="AF7" s="126" t="s">
        <v>182</v>
      </c>
      <c r="AG7" s="126" t="s">
        <v>210</v>
      </c>
      <c r="AJ7" s="126">
        <v>0</v>
      </c>
      <c r="AM7" s="126" t="s">
        <v>184</v>
      </c>
      <c r="AN7" s="126" t="s">
        <v>174</v>
      </c>
      <c r="AO7" s="126" t="s">
        <v>175</v>
      </c>
      <c r="AS7" s="126">
        <v>0</v>
      </c>
      <c r="AT7" s="126">
        <v>0</v>
      </c>
    </row>
    <row r="8" spans="1:46" x14ac:dyDescent="0.25">
      <c r="B8" s="127" t="s">
        <v>211</v>
      </c>
      <c r="C8" s="126" t="s">
        <v>186</v>
      </c>
      <c r="D8" s="126" t="s">
        <v>187</v>
      </c>
      <c r="E8" s="126" t="s">
        <v>188</v>
      </c>
      <c r="F8" s="126" t="s">
        <v>163</v>
      </c>
      <c r="G8" s="126" t="s">
        <v>163</v>
      </c>
      <c r="H8" s="128">
        <v>874074</v>
      </c>
      <c r="I8" s="128">
        <v>-874074</v>
      </c>
      <c r="J8" s="126" t="s">
        <v>212</v>
      </c>
      <c r="K8" s="126">
        <v>1</v>
      </c>
      <c r="L8" s="126">
        <v>1</v>
      </c>
      <c r="M8" s="126" t="s">
        <v>165</v>
      </c>
      <c r="N8" s="126" t="s">
        <v>166</v>
      </c>
      <c r="O8" s="126" t="s">
        <v>166</v>
      </c>
      <c r="P8" s="126" t="s">
        <v>211</v>
      </c>
      <c r="Q8" s="128">
        <v>682807</v>
      </c>
      <c r="R8" s="128">
        <v>1556881</v>
      </c>
      <c r="T8" s="126">
        <v>0</v>
      </c>
      <c r="V8" s="126">
        <v>1</v>
      </c>
      <c r="W8" s="126">
        <v>33</v>
      </c>
      <c r="X8" s="126" t="s">
        <v>167</v>
      </c>
      <c r="Y8" s="126" t="s">
        <v>168</v>
      </c>
      <c r="Z8" s="126" t="s">
        <v>190</v>
      </c>
      <c r="AA8" s="126" t="s">
        <v>191</v>
      </c>
      <c r="AC8" s="126" t="s">
        <v>169</v>
      </c>
      <c r="AD8" s="126" t="s">
        <v>170</v>
      </c>
      <c r="AE8" s="126" t="s">
        <v>166</v>
      </c>
      <c r="AF8" s="126" t="s">
        <v>192</v>
      </c>
      <c r="AG8" s="126" t="s">
        <v>213</v>
      </c>
      <c r="AJ8" s="126">
        <v>0</v>
      </c>
      <c r="AL8" s="126" t="s">
        <v>194</v>
      </c>
      <c r="AM8" s="126" t="s">
        <v>195</v>
      </c>
      <c r="AN8" s="126" t="s">
        <v>174</v>
      </c>
      <c r="AO8" s="126" t="s">
        <v>175</v>
      </c>
      <c r="AS8" s="126">
        <v>0</v>
      </c>
      <c r="AT8" s="126">
        <v>0</v>
      </c>
    </row>
    <row r="9" spans="1:46" x14ac:dyDescent="0.25">
      <c r="B9" s="127" t="s">
        <v>211</v>
      </c>
      <c r="C9" s="126" t="s">
        <v>186</v>
      </c>
      <c r="D9" s="126" t="s">
        <v>187</v>
      </c>
      <c r="E9" s="126" t="s">
        <v>188</v>
      </c>
      <c r="F9" s="126" t="s">
        <v>163</v>
      </c>
      <c r="G9" s="126" t="s">
        <v>163</v>
      </c>
      <c r="H9" s="128">
        <v>459239</v>
      </c>
      <c r="I9" s="128">
        <v>-459239</v>
      </c>
      <c r="J9" s="126" t="s">
        <v>214</v>
      </c>
      <c r="K9" s="126">
        <v>2</v>
      </c>
      <c r="L9" s="126">
        <v>1</v>
      </c>
      <c r="M9" s="126" t="s">
        <v>165</v>
      </c>
      <c r="N9" s="126" t="s">
        <v>166</v>
      </c>
      <c r="O9" s="126" t="s">
        <v>166</v>
      </c>
      <c r="P9" s="126" t="s">
        <v>211</v>
      </c>
      <c r="Q9" s="128">
        <v>223568</v>
      </c>
      <c r="R9" s="128">
        <v>682807</v>
      </c>
      <c r="T9" s="126">
        <v>0</v>
      </c>
      <c r="V9" s="126">
        <v>1</v>
      </c>
      <c r="W9" s="126">
        <v>34</v>
      </c>
      <c r="X9" s="126" t="s">
        <v>167</v>
      </c>
      <c r="Y9" s="126" t="s">
        <v>168</v>
      </c>
      <c r="Z9" s="126" t="s">
        <v>190</v>
      </c>
      <c r="AA9" s="126" t="s">
        <v>191</v>
      </c>
      <c r="AC9" s="126" t="s">
        <v>169</v>
      </c>
      <c r="AD9" s="126" t="s">
        <v>170</v>
      </c>
      <c r="AE9" s="126" t="s">
        <v>166</v>
      </c>
      <c r="AF9" s="126" t="s">
        <v>192</v>
      </c>
      <c r="AG9" s="126" t="s">
        <v>215</v>
      </c>
      <c r="AJ9" s="126">
        <v>0</v>
      </c>
      <c r="AL9" s="126" t="s">
        <v>194</v>
      </c>
      <c r="AM9" s="126" t="s">
        <v>195</v>
      </c>
      <c r="AN9" s="126" t="s">
        <v>174</v>
      </c>
      <c r="AO9" s="126" t="s">
        <v>175</v>
      </c>
      <c r="AS9" s="126">
        <v>0</v>
      </c>
      <c r="AT9" s="126">
        <v>0</v>
      </c>
    </row>
    <row r="10" spans="1:46" x14ac:dyDescent="0.25">
      <c r="B10" s="127" t="s">
        <v>216</v>
      </c>
      <c r="C10" s="126" t="s">
        <v>217</v>
      </c>
      <c r="D10" s="126" t="s">
        <v>218</v>
      </c>
      <c r="E10" s="126" t="s">
        <v>219</v>
      </c>
      <c r="F10" s="126" t="s">
        <v>163</v>
      </c>
      <c r="G10" s="126" t="s">
        <v>163</v>
      </c>
      <c r="H10" s="128">
        <v>22000</v>
      </c>
      <c r="I10" s="128">
        <v>-22000</v>
      </c>
      <c r="J10" s="126" t="s">
        <v>220</v>
      </c>
      <c r="K10" s="126">
        <v>1</v>
      </c>
      <c r="L10" s="126">
        <v>1</v>
      </c>
      <c r="M10" s="126" t="s">
        <v>165</v>
      </c>
      <c r="N10" s="126" t="s">
        <v>166</v>
      </c>
      <c r="O10" s="126" t="s">
        <v>166</v>
      </c>
      <c r="P10" s="126" t="s">
        <v>216</v>
      </c>
      <c r="Q10" s="128">
        <v>201568</v>
      </c>
      <c r="R10" s="128">
        <v>223568</v>
      </c>
      <c r="T10" s="126">
        <v>0</v>
      </c>
      <c r="V10" s="126">
        <v>1</v>
      </c>
      <c r="W10" s="126">
        <v>2400</v>
      </c>
      <c r="X10" s="126" t="s">
        <v>221</v>
      </c>
      <c r="Y10" s="126" t="s">
        <v>168</v>
      </c>
      <c r="AC10" s="126" t="s">
        <v>169</v>
      </c>
      <c r="AD10" s="126" t="s">
        <v>170</v>
      </c>
      <c r="AE10" s="126" t="s">
        <v>166</v>
      </c>
      <c r="AF10" s="126" t="s">
        <v>222</v>
      </c>
      <c r="AG10" s="126" t="s">
        <v>223</v>
      </c>
      <c r="AJ10" s="126">
        <v>0</v>
      </c>
      <c r="AM10" s="126" t="s">
        <v>224</v>
      </c>
      <c r="AN10" s="126" t="s">
        <v>174</v>
      </c>
      <c r="AO10" s="126" t="s">
        <v>175</v>
      </c>
      <c r="AS10" s="126">
        <v>0</v>
      </c>
      <c r="AT10" s="126">
        <v>0</v>
      </c>
    </row>
    <row r="11" spans="1:46" x14ac:dyDescent="0.25">
      <c r="B11" s="127" t="s">
        <v>225</v>
      </c>
      <c r="C11" s="126" t="s">
        <v>217</v>
      </c>
      <c r="D11" s="126" t="s">
        <v>218</v>
      </c>
      <c r="E11" s="126" t="s">
        <v>219</v>
      </c>
      <c r="F11" s="126" t="s">
        <v>163</v>
      </c>
      <c r="G11" s="126" t="s">
        <v>163</v>
      </c>
      <c r="H11" s="128">
        <v>22000</v>
      </c>
      <c r="I11" s="128">
        <v>-22000</v>
      </c>
      <c r="J11" s="126" t="s">
        <v>220</v>
      </c>
      <c r="K11" s="126">
        <v>1</v>
      </c>
      <c r="L11" s="126">
        <v>1</v>
      </c>
      <c r="M11" s="126" t="s">
        <v>165</v>
      </c>
      <c r="N11" s="126" t="s">
        <v>166</v>
      </c>
      <c r="O11" s="126" t="s">
        <v>166</v>
      </c>
      <c r="P11" s="126" t="s">
        <v>225</v>
      </c>
      <c r="Q11" s="128">
        <v>179568</v>
      </c>
      <c r="R11" s="128">
        <v>201568</v>
      </c>
      <c r="T11" s="126">
        <v>0</v>
      </c>
      <c r="V11" s="126">
        <v>1</v>
      </c>
      <c r="W11" s="126">
        <v>2340</v>
      </c>
      <c r="X11" s="126" t="s">
        <v>221</v>
      </c>
      <c r="Y11" s="126" t="s">
        <v>168</v>
      </c>
      <c r="AC11" s="126" t="s">
        <v>169</v>
      </c>
      <c r="AD11" s="126" t="s">
        <v>170</v>
      </c>
      <c r="AE11" s="126" t="s">
        <v>166</v>
      </c>
      <c r="AF11" s="126" t="s">
        <v>222</v>
      </c>
      <c r="AG11" s="126" t="s">
        <v>226</v>
      </c>
      <c r="AJ11" s="126">
        <v>0</v>
      </c>
      <c r="AM11" s="126" t="s">
        <v>224</v>
      </c>
      <c r="AN11" s="126" t="s">
        <v>174</v>
      </c>
      <c r="AO11" s="126" t="s">
        <v>175</v>
      </c>
      <c r="AS11" s="126">
        <v>0</v>
      </c>
      <c r="AT11" s="126">
        <v>0</v>
      </c>
    </row>
    <row r="12" spans="1:46" x14ac:dyDescent="0.25">
      <c r="A12" s="126" t="s">
        <v>227</v>
      </c>
      <c r="B12" s="127" t="s">
        <v>228</v>
      </c>
      <c r="C12" s="126" t="s">
        <v>197</v>
      </c>
      <c r="D12" s="126" t="s">
        <v>229</v>
      </c>
      <c r="E12" s="126" t="s">
        <v>179</v>
      </c>
      <c r="F12" s="126" t="s">
        <v>163</v>
      </c>
      <c r="G12" s="126" t="s">
        <v>163</v>
      </c>
      <c r="H12" s="128">
        <v>227497565</v>
      </c>
      <c r="I12" s="128">
        <v>227497565</v>
      </c>
      <c r="J12" s="126" t="s">
        <v>230</v>
      </c>
      <c r="K12" s="126">
        <v>1</v>
      </c>
      <c r="L12" s="126">
        <v>1</v>
      </c>
      <c r="M12" s="126" t="s">
        <v>165</v>
      </c>
      <c r="N12" s="126" t="s">
        <v>166</v>
      </c>
      <c r="O12" s="126" t="s">
        <v>166</v>
      </c>
      <c r="P12" s="126" t="s">
        <v>228</v>
      </c>
      <c r="Q12" s="128">
        <v>227677133</v>
      </c>
      <c r="R12" s="128">
        <v>179568</v>
      </c>
      <c r="T12" s="126">
        <v>0</v>
      </c>
      <c r="U12" s="126" t="s">
        <v>231</v>
      </c>
      <c r="V12" s="126">
        <v>1</v>
      </c>
      <c r="W12" s="126">
        <v>34</v>
      </c>
      <c r="X12" s="126" t="s">
        <v>232</v>
      </c>
      <c r="Y12" s="126" t="s">
        <v>168</v>
      </c>
      <c r="Z12" s="126" t="s">
        <v>233</v>
      </c>
      <c r="AA12" s="126" t="s">
        <v>234</v>
      </c>
      <c r="AB12" s="126" t="s">
        <v>235</v>
      </c>
      <c r="AC12" s="126" t="s">
        <v>169</v>
      </c>
      <c r="AD12" s="126" t="s">
        <v>170</v>
      </c>
      <c r="AE12" s="126" t="s">
        <v>166</v>
      </c>
      <c r="AF12" s="126" t="s">
        <v>203</v>
      </c>
      <c r="AG12" s="126" t="s">
        <v>236</v>
      </c>
      <c r="AJ12" s="126">
        <v>0</v>
      </c>
      <c r="AM12" s="126" t="s">
        <v>184</v>
      </c>
      <c r="AN12" s="126" t="s">
        <v>174</v>
      </c>
      <c r="AO12" s="126" t="s">
        <v>175</v>
      </c>
      <c r="AS12" s="126">
        <v>0</v>
      </c>
      <c r="AT12" s="126">
        <v>0</v>
      </c>
    </row>
    <row r="13" spans="1:46" x14ac:dyDescent="0.25">
      <c r="B13" s="127" t="s">
        <v>237</v>
      </c>
      <c r="C13" s="126" t="s">
        <v>238</v>
      </c>
      <c r="D13" s="126" t="s">
        <v>239</v>
      </c>
      <c r="E13" s="126" t="s">
        <v>188</v>
      </c>
      <c r="F13" s="126" t="s">
        <v>163</v>
      </c>
      <c r="G13" s="126" t="s">
        <v>163</v>
      </c>
      <c r="H13" s="128">
        <v>225000000</v>
      </c>
      <c r="I13" s="128">
        <v>-225000000</v>
      </c>
      <c r="J13" s="126" t="s">
        <v>240</v>
      </c>
      <c r="K13" s="126">
        <v>1</v>
      </c>
      <c r="L13" s="126">
        <v>1</v>
      </c>
      <c r="M13" s="126" t="s">
        <v>165</v>
      </c>
      <c r="N13" s="126" t="s">
        <v>166</v>
      </c>
      <c r="O13" s="126" t="s">
        <v>166</v>
      </c>
      <c r="P13" s="126" t="s">
        <v>237</v>
      </c>
      <c r="Q13" s="128">
        <v>2677133</v>
      </c>
      <c r="R13" s="128">
        <v>227677133</v>
      </c>
      <c r="T13" s="126">
        <v>0</v>
      </c>
      <c r="V13" s="126">
        <v>1</v>
      </c>
      <c r="W13" s="126">
        <v>36</v>
      </c>
      <c r="X13" s="126" t="s">
        <v>167</v>
      </c>
      <c r="Y13" s="126" t="s">
        <v>168</v>
      </c>
      <c r="AC13" s="126" t="s">
        <v>169</v>
      </c>
      <c r="AD13" s="126" t="s">
        <v>170</v>
      </c>
      <c r="AE13" s="126" t="s">
        <v>166</v>
      </c>
      <c r="AF13" s="126" t="s">
        <v>241</v>
      </c>
      <c r="AG13" s="126" t="s">
        <v>242</v>
      </c>
      <c r="AJ13" s="126">
        <v>0</v>
      </c>
      <c r="AK13" s="126" t="s">
        <v>243</v>
      </c>
      <c r="AL13" s="126" t="s">
        <v>244</v>
      </c>
      <c r="AM13" s="126" t="s">
        <v>195</v>
      </c>
      <c r="AN13" s="126" t="s">
        <v>174</v>
      </c>
      <c r="AO13" s="126" t="s">
        <v>175</v>
      </c>
      <c r="AS13" s="126">
        <v>0</v>
      </c>
      <c r="AT13" s="126">
        <v>0</v>
      </c>
    </row>
    <row r="14" spans="1:46" x14ac:dyDescent="0.25">
      <c r="B14" s="127" t="s">
        <v>245</v>
      </c>
      <c r="C14" s="126" t="s">
        <v>177</v>
      </c>
      <c r="D14" s="126" t="s">
        <v>178</v>
      </c>
      <c r="E14" s="126" t="s">
        <v>179</v>
      </c>
      <c r="F14" s="126" t="s">
        <v>163</v>
      </c>
      <c r="G14" s="126" t="s">
        <v>163</v>
      </c>
      <c r="H14" s="128">
        <v>7662</v>
      </c>
      <c r="I14" s="128">
        <v>7662</v>
      </c>
      <c r="K14" s="126">
        <v>1</v>
      </c>
      <c r="L14" s="126">
        <v>1</v>
      </c>
      <c r="M14" s="126" t="s">
        <v>165</v>
      </c>
      <c r="N14" s="126" t="s">
        <v>166</v>
      </c>
      <c r="O14" s="126" t="s">
        <v>166</v>
      </c>
      <c r="P14" s="126" t="s">
        <v>245</v>
      </c>
      <c r="Q14" s="128">
        <v>2684795</v>
      </c>
      <c r="R14" s="128">
        <v>2677133</v>
      </c>
      <c r="T14" s="126">
        <v>0</v>
      </c>
      <c r="V14" s="126">
        <v>1</v>
      </c>
      <c r="W14" s="126">
        <v>0</v>
      </c>
      <c r="X14" s="126" t="s">
        <v>180</v>
      </c>
      <c r="Y14" s="126" t="s">
        <v>168</v>
      </c>
      <c r="AC14" s="126" t="s">
        <v>169</v>
      </c>
      <c r="AD14" s="126" t="s">
        <v>170</v>
      </c>
      <c r="AE14" s="126" t="s">
        <v>246</v>
      </c>
      <c r="AF14" s="126" t="s">
        <v>182</v>
      </c>
      <c r="AG14" s="126" t="s">
        <v>247</v>
      </c>
      <c r="AJ14" s="126">
        <v>0</v>
      </c>
      <c r="AM14" s="126" t="s">
        <v>184</v>
      </c>
      <c r="AN14" s="126" t="s">
        <v>174</v>
      </c>
      <c r="AO14" s="126" t="s">
        <v>175</v>
      </c>
      <c r="AS14" s="126">
        <v>0</v>
      </c>
      <c r="AT14" s="126">
        <v>0</v>
      </c>
    </row>
    <row r="15" spans="1:46" x14ac:dyDescent="0.25">
      <c r="B15" s="127" t="s">
        <v>248</v>
      </c>
      <c r="C15" s="126" t="s">
        <v>186</v>
      </c>
      <c r="D15" s="126" t="s">
        <v>187</v>
      </c>
      <c r="E15" s="126" t="s">
        <v>188</v>
      </c>
      <c r="F15" s="126" t="s">
        <v>163</v>
      </c>
      <c r="G15" s="126" t="s">
        <v>163</v>
      </c>
      <c r="H15" s="128">
        <v>964984</v>
      </c>
      <c r="I15" s="128">
        <v>-964984</v>
      </c>
      <c r="J15" s="126" t="s">
        <v>249</v>
      </c>
      <c r="K15" s="126">
        <v>1</v>
      </c>
      <c r="L15" s="126">
        <v>1</v>
      </c>
      <c r="M15" s="126" t="s">
        <v>165</v>
      </c>
      <c r="N15" s="126" t="s">
        <v>166</v>
      </c>
      <c r="O15" s="126" t="s">
        <v>166</v>
      </c>
      <c r="P15" s="126" t="s">
        <v>248</v>
      </c>
      <c r="Q15" s="128">
        <v>1719811</v>
      </c>
      <c r="R15" s="128">
        <v>2684795</v>
      </c>
      <c r="T15" s="126">
        <v>0</v>
      </c>
      <c r="V15" s="126">
        <v>1</v>
      </c>
      <c r="W15" s="126">
        <v>39</v>
      </c>
      <c r="X15" s="126" t="s">
        <v>167</v>
      </c>
      <c r="Y15" s="126" t="s">
        <v>168</v>
      </c>
      <c r="Z15" s="126" t="s">
        <v>190</v>
      </c>
      <c r="AA15" s="126" t="s">
        <v>191</v>
      </c>
      <c r="AC15" s="126" t="s">
        <v>169</v>
      </c>
      <c r="AD15" s="126" t="s">
        <v>170</v>
      </c>
      <c r="AE15" s="126" t="s">
        <v>166</v>
      </c>
      <c r="AF15" s="126" t="s">
        <v>192</v>
      </c>
      <c r="AG15" s="126" t="s">
        <v>250</v>
      </c>
      <c r="AJ15" s="126">
        <v>0</v>
      </c>
      <c r="AL15" s="126" t="s">
        <v>194</v>
      </c>
      <c r="AM15" s="126" t="s">
        <v>195</v>
      </c>
      <c r="AN15" s="126" t="s">
        <v>174</v>
      </c>
      <c r="AO15" s="126" t="s">
        <v>175</v>
      </c>
      <c r="AS15" s="126">
        <v>0</v>
      </c>
      <c r="AT15" s="126">
        <v>0</v>
      </c>
    </row>
    <row r="16" spans="1:46" x14ac:dyDescent="0.25">
      <c r="B16" s="127" t="s">
        <v>248</v>
      </c>
      <c r="C16" s="126" t="s">
        <v>186</v>
      </c>
      <c r="D16" s="126" t="s">
        <v>187</v>
      </c>
      <c r="E16" s="126" t="s">
        <v>188</v>
      </c>
      <c r="F16" s="126" t="s">
        <v>163</v>
      </c>
      <c r="G16" s="126" t="s">
        <v>163</v>
      </c>
      <c r="H16" s="128">
        <v>507003</v>
      </c>
      <c r="I16" s="128">
        <v>-507003</v>
      </c>
      <c r="J16" s="126" t="s">
        <v>251</v>
      </c>
      <c r="K16" s="126">
        <v>2</v>
      </c>
      <c r="L16" s="126">
        <v>1</v>
      </c>
      <c r="M16" s="126" t="s">
        <v>165</v>
      </c>
      <c r="N16" s="126" t="s">
        <v>166</v>
      </c>
      <c r="O16" s="126" t="s">
        <v>166</v>
      </c>
      <c r="P16" s="126" t="s">
        <v>248</v>
      </c>
      <c r="Q16" s="128">
        <v>1212808</v>
      </c>
      <c r="R16" s="128">
        <v>1719811</v>
      </c>
      <c r="T16" s="126">
        <v>0</v>
      </c>
      <c r="V16" s="126">
        <v>1</v>
      </c>
      <c r="W16" s="126">
        <v>40</v>
      </c>
      <c r="X16" s="126" t="s">
        <v>167</v>
      </c>
      <c r="Y16" s="126" t="s">
        <v>168</v>
      </c>
      <c r="Z16" s="126" t="s">
        <v>190</v>
      </c>
      <c r="AA16" s="126" t="s">
        <v>191</v>
      </c>
      <c r="AC16" s="126" t="s">
        <v>169</v>
      </c>
      <c r="AD16" s="126" t="s">
        <v>170</v>
      </c>
      <c r="AE16" s="126" t="s">
        <v>166</v>
      </c>
      <c r="AF16" s="126" t="s">
        <v>192</v>
      </c>
      <c r="AG16" s="126" t="s">
        <v>252</v>
      </c>
      <c r="AJ16" s="126">
        <v>0</v>
      </c>
      <c r="AL16" s="126" t="s">
        <v>194</v>
      </c>
      <c r="AM16" s="126" t="s">
        <v>195</v>
      </c>
      <c r="AN16" s="126" t="s">
        <v>174</v>
      </c>
      <c r="AO16" s="126" t="s">
        <v>175</v>
      </c>
      <c r="AS16" s="126">
        <v>0</v>
      </c>
      <c r="AT16" s="126">
        <v>0</v>
      </c>
    </row>
    <row r="17" spans="1:46" x14ac:dyDescent="0.25">
      <c r="B17" s="127" t="s">
        <v>253</v>
      </c>
      <c r="C17" s="126" t="s">
        <v>217</v>
      </c>
      <c r="D17" s="126" t="s">
        <v>218</v>
      </c>
      <c r="E17" s="126" t="s">
        <v>219</v>
      </c>
      <c r="F17" s="126" t="s">
        <v>163</v>
      </c>
      <c r="G17" s="126" t="s">
        <v>163</v>
      </c>
      <c r="H17" s="128">
        <v>22000</v>
      </c>
      <c r="I17" s="128">
        <v>-22000</v>
      </c>
      <c r="J17" s="126" t="s">
        <v>220</v>
      </c>
      <c r="K17" s="126">
        <v>1</v>
      </c>
      <c r="L17" s="126">
        <v>1</v>
      </c>
      <c r="M17" s="126" t="s">
        <v>165</v>
      </c>
      <c r="N17" s="126" t="s">
        <v>166</v>
      </c>
      <c r="O17" s="126" t="s">
        <v>166</v>
      </c>
      <c r="P17" s="126" t="s">
        <v>253</v>
      </c>
      <c r="Q17" s="128">
        <v>1190808</v>
      </c>
      <c r="R17" s="128">
        <v>1212808</v>
      </c>
      <c r="T17" s="126">
        <v>0</v>
      </c>
      <c r="V17" s="126">
        <v>1</v>
      </c>
      <c r="W17" s="126">
        <v>2332</v>
      </c>
      <c r="X17" s="126" t="s">
        <v>221</v>
      </c>
      <c r="Y17" s="126" t="s">
        <v>168</v>
      </c>
      <c r="AC17" s="126" t="s">
        <v>169</v>
      </c>
      <c r="AD17" s="126" t="s">
        <v>170</v>
      </c>
      <c r="AE17" s="126" t="s">
        <v>166</v>
      </c>
      <c r="AF17" s="126" t="s">
        <v>222</v>
      </c>
      <c r="AG17" s="126" t="s">
        <v>254</v>
      </c>
      <c r="AJ17" s="126">
        <v>0</v>
      </c>
      <c r="AM17" s="126" t="s">
        <v>224</v>
      </c>
      <c r="AN17" s="126" t="s">
        <v>174</v>
      </c>
      <c r="AO17" s="126" t="s">
        <v>175</v>
      </c>
      <c r="AS17" s="126">
        <v>0</v>
      </c>
      <c r="AT17" s="126">
        <v>0</v>
      </c>
    </row>
    <row r="18" spans="1:46" x14ac:dyDescent="0.25">
      <c r="A18" s="126" t="s">
        <v>255</v>
      </c>
      <c r="B18" s="127" t="s">
        <v>256</v>
      </c>
      <c r="C18" s="126" t="s">
        <v>197</v>
      </c>
      <c r="D18" s="126" t="s">
        <v>229</v>
      </c>
      <c r="E18" s="126" t="s">
        <v>179</v>
      </c>
      <c r="F18" s="126" t="s">
        <v>163</v>
      </c>
      <c r="G18" s="126" t="s">
        <v>163</v>
      </c>
      <c r="H18" s="128">
        <v>291387936</v>
      </c>
      <c r="I18" s="128">
        <v>291387936</v>
      </c>
      <c r="J18" s="126" t="s">
        <v>257</v>
      </c>
      <c r="K18" s="126">
        <v>1</v>
      </c>
      <c r="L18" s="126">
        <v>1</v>
      </c>
      <c r="M18" s="126" t="s">
        <v>165</v>
      </c>
      <c r="N18" s="126" t="s">
        <v>166</v>
      </c>
      <c r="O18" s="126" t="s">
        <v>166</v>
      </c>
      <c r="P18" s="126" t="s">
        <v>256</v>
      </c>
      <c r="Q18" s="128">
        <v>292578744</v>
      </c>
      <c r="R18" s="128">
        <v>1190808</v>
      </c>
      <c r="T18" s="126">
        <v>0</v>
      </c>
      <c r="U18" s="126" t="s">
        <v>258</v>
      </c>
      <c r="V18" s="126">
        <v>1</v>
      </c>
      <c r="W18" s="126">
        <v>35</v>
      </c>
      <c r="X18" s="126" t="s">
        <v>232</v>
      </c>
      <c r="Y18" s="126" t="s">
        <v>168</v>
      </c>
      <c r="Z18" s="126" t="s">
        <v>233</v>
      </c>
      <c r="AA18" s="126" t="s">
        <v>234</v>
      </c>
      <c r="AB18" s="126" t="s">
        <v>235</v>
      </c>
      <c r="AC18" s="126" t="s">
        <v>169</v>
      </c>
      <c r="AD18" s="126" t="s">
        <v>170</v>
      </c>
      <c r="AE18" s="126" t="s">
        <v>166</v>
      </c>
      <c r="AF18" s="126" t="s">
        <v>203</v>
      </c>
      <c r="AG18" s="126" t="s">
        <v>259</v>
      </c>
      <c r="AJ18" s="126">
        <v>0</v>
      </c>
      <c r="AM18" s="126" t="s">
        <v>184</v>
      </c>
      <c r="AN18" s="126" t="s">
        <v>174</v>
      </c>
      <c r="AO18" s="126" t="s">
        <v>175</v>
      </c>
      <c r="AS18" s="126">
        <v>0</v>
      </c>
      <c r="AT18" s="126">
        <v>0</v>
      </c>
    </row>
    <row r="19" spans="1:46" x14ac:dyDescent="0.25">
      <c r="B19" s="127" t="s">
        <v>260</v>
      </c>
      <c r="C19" s="126" t="s">
        <v>238</v>
      </c>
      <c r="D19" s="126" t="s">
        <v>239</v>
      </c>
      <c r="E19" s="126" t="s">
        <v>188</v>
      </c>
      <c r="F19" s="126" t="s">
        <v>163</v>
      </c>
      <c r="G19" s="126" t="s">
        <v>163</v>
      </c>
      <c r="H19" s="128">
        <v>290000000</v>
      </c>
      <c r="I19" s="128">
        <v>-290000000</v>
      </c>
      <c r="J19" s="126" t="s">
        <v>261</v>
      </c>
      <c r="K19" s="126">
        <v>1</v>
      </c>
      <c r="L19" s="126">
        <v>1</v>
      </c>
      <c r="M19" s="126" t="s">
        <v>165</v>
      </c>
      <c r="N19" s="126" t="s">
        <v>166</v>
      </c>
      <c r="O19" s="126" t="s">
        <v>166</v>
      </c>
      <c r="P19" s="126" t="s">
        <v>260</v>
      </c>
      <c r="Q19" s="128">
        <v>2578744</v>
      </c>
      <c r="R19" s="128">
        <v>292578744</v>
      </c>
      <c r="T19" s="126">
        <v>0</v>
      </c>
      <c r="V19" s="126">
        <v>1</v>
      </c>
      <c r="W19" s="126">
        <v>17</v>
      </c>
      <c r="X19" s="126" t="s">
        <v>167</v>
      </c>
      <c r="Y19" s="126" t="s">
        <v>168</v>
      </c>
      <c r="AC19" s="126" t="s">
        <v>169</v>
      </c>
      <c r="AD19" s="126" t="s">
        <v>170</v>
      </c>
      <c r="AE19" s="126" t="s">
        <v>166</v>
      </c>
      <c r="AF19" s="126" t="s">
        <v>241</v>
      </c>
      <c r="AG19" s="126" t="s">
        <v>262</v>
      </c>
      <c r="AJ19" s="126">
        <v>0</v>
      </c>
      <c r="AK19" s="126" t="s">
        <v>263</v>
      </c>
      <c r="AL19" s="126" t="s">
        <v>244</v>
      </c>
      <c r="AM19" s="126" t="s">
        <v>195</v>
      </c>
      <c r="AN19" s="126" t="s">
        <v>174</v>
      </c>
      <c r="AO19" s="126" t="s">
        <v>175</v>
      </c>
      <c r="AS19" s="126">
        <v>0</v>
      </c>
      <c r="AT19" s="126">
        <v>0</v>
      </c>
    </row>
    <row r="20" spans="1:46" x14ac:dyDescent="0.25">
      <c r="B20" s="127" t="s">
        <v>264</v>
      </c>
      <c r="C20" s="126" t="s">
        <v>177</v>
      </c>
      <c r="D20" s="126" t="s">
        <v>178</v>
      </c>
      <c r="E20" s="126" t="s">
        <v>179</v>
      </c>
      <c r="F20" s="126" t="s">
        <v>163</v>
      </c>
      <c r="G20" s="126" t="s">
        <v>163</v>
      </c>
      <c r="H20" s="128">
        <v>1971</v>
      </c>
      <c r="I20" s="128">
        <v>1971</v>
      </c>
      <c r="K20" s="126">
        <v>1</v>
      </c>
      <c r="L20" s="126">
        <v>1</v>
      </c>
      <c r="M20" s="126" t="s">
        <v>165</v>
      </c>
      <c r="N20" s="126" t="s">
        <v>166</v>
      </c>
      <c r="O20" s="126" t="s">
        <v>166</v>
      </c>
      <c r="P20" s="126" t="s">
        <v>264</v>
      </c>
      <c r="Q20" s="128">
        <v>2580715</v>
      </c>
      <c r="R20" s="128">
        <v>2578744</v>
      </c>
      <c r="T20" s="126">
        <v>0</v>
      </c>
      <c r="V20" s="126">
        <v>1</v>
      </c>
      <c r="W20" s="126">
        <v>0</v>
      </c>
      <c r="X20" s="126" t="s">
        <v>180</v>
      </c>
      <c r="Y20" s="126" t="s">
        <v>168</v>
      </c>
      <c r="AC20" s="126" t="s">
        <v>169</v>
      </c>
      <c r="AD20" s="126" t="s">
        <v>170</v>
      </c>
      <c r="AE20" s="126" t="s">
        <v>265</v>
      </c>
      <c r="AF20" s="126" t="s">
        <v>182</v>
      </c>
      <c r="AG20" s="126" t="s">
        <v>266</v>
      </c>
      <c r="AJ20" s="126">
        <v>0</v>
      </c>
      <c r="AM20" s="126" t="s">
        <v>184</v>
      </c>
      <c r="AN20" s="126" t="s">
        <v>174</v>
      </c>
      <c r="AO20" s="126" t="s">
        <v>175</v>
      </c>
      <c r="AS20" s="126">
        <v>0</v>
      </c>
      <c r="AT20" s="126">
        <v>0</v>
      </c>
    </row>
    <row r="21" spans="1:46" x14ac:dyDescent="0.25">
      <c r="B21" s="127" t="s">
        <v>267</v>
      </c>
      <c r="C21" s="126" t="s">
        <v>186</v>
      </c>
      <c r="D21" s="126" t="s">
        <v>187</v>
      </c>
      <c r="E21" s="126" t="s">
        <v>188</v>
      </c>
      <c r="F21" s="126" t="s">
        <v>163</v>
      </c>
      <c r="G21" s="126" t="s">
        <v>163</v>
      </c>
      <c r="H21" s="128">
        <v>532778</v>
      </c>
      <c r="I21" s="128">
        <v>-532778</v>
      </c>
      <c r="J21" s="126" t="s">
        <v>268</v>
      </c>
      <c r="K21" s="126">
        <v>1</v>
      </c>
      <c r="L21" s="126">
        <v>1</v>
      </c>
      <c r="M21" s="126" t="s">
        <v>165</v>
      </c>
      <c r="N21" s="126" t="s">
        <v>166</v>
      </c>
      <c r="O21" s="126" t="s">
        <v>166</v>
      </c>
      <c r="P21" s="126" t="s">
        <v>267</v>
      </c>
      <c r="Q21" s="128">
        <v>2047937</v>
      </c>
      <c r="R21" s="128">
        <v>2580715</v>
      </c>
      <c r="T21" s="126">
        <v>0</v>
      </c>
      <c r="V21" s="126">
        <v>1</v>
      </c>
      <c r="W21" s="126">
        <v>3</v>
      </c>
      <c r="X21" s="126" t="s">
        <v>167</v>
      </c>
      <c r="Y21" s="126" t="s">
        <v>168</v>
      </c>
      <c r="Z21" s="126" t="s">
        <v>190</v>
      </c>
      <c r="AA21" s="126" t="s">
        <v>191</v>
      </c>
      <c r="AC21" s="126" t="s">
        <v>169</v>
      </c>
      <c r="AD21" s="126" t="s">
        <v>170</v>
      </c>
      <c r="AE21" s="126" t="s">
        <v>166</v>
      </c>
      <c r="AF21" s="126" t="s">
        <v>192</v>
      </c>
      <c r="AG21" s="126" t="s">
        <v>269</v>
      </c>
      <c r="AJ21" s="126">
        <v>0</v>
      </c>
      <c r="AL21" s="126" t="s">
        <v>194</v>
      </c>
      <c r="AM21" s="126" t="s">
        <v>195</v>
      </c>
      <c r="AN21" s="126" t="s">
        <v>174</v>
      </c>
      <c r="AO21" s="126" t="s">
        <v>175</v>
      </c>
      <c r="AS21" s="126">
        <v>0</v>
      </c>
      <c r="AT21" s="126">
        <v>0</v>
      </c>
    </row>
    <row r="22" spans="1:46" x14ac:dyDescent="0.25">
      <c r="B22" s="127" t="s">
        <v>267</v>
      </c>
      <c r="C22" s="126" t="s">
        <v>186</v>
      </c>
      <c r="D22" s="126" t="s">
        <v>187</v>
      </c>
      <c r="E22" s="126" t="s">
        <v>188</v>
      </c>
      <c r="F22" s="126" t="s">
        <v>163</v>
      </c>
      <c r="G22" s="126" t="s">
        <v>163</v>
      </c>
      <c r="H22" s="128">
        <v>1014042</v>
      </c>
      <c r="I22" s="128">
        <v>-1014042</v>
      </c>
      <c r="J22" s="126" t="s">
        <v>270</v>
      </c>
      <c r="K22" s="126">
        <v>2</v>
      </c>
      <c r="L22" s="126">
        <v>1</v>
      </c>
      <c r="M22" s="126" t="s">
        <v>165</v>
      </c>
      <c r="N22" s="126" t="s">
        <v>166</v>
      </c>
      <c r="O22" s="126" t="s">
        <v>166</v>
      </c>
      <c r="P22" s="126" t="s">
        <v>267</v>
      </c>
      <c r="Q22" s="128">
        <v>1033895</v>
      </c>
      <c r="R22" s="128">
        <v>2047937</v>
      </c>
      <c r="T22" s="126">
        <v>0</v>
      </c>
      <c r="V22" s="126">
        <v>1</v>
      </c>
      <c r="W22" s="126">
        <v>4</v>
      </c>
      <c r="X22" s="126" t="s">
        <v>167</v>
      </c>
      <c r="Y22" s="126" t="s">
        <v>168</v>
      </c>
      <c r="Z22" s="126" t="s">
        <v>190</v>
      </c>
      <c r="AA22" s="126" t="s">
        <v>191</v>
      </c>
      <c r="AC22" s="126" t="s">
        <v>169</v>
      </c>
      <c r="AD22" s="126" t="s">
        <v>170</v>
      </c>
      <c r="AE22" s="126" t="s">
        <v>166</v>
      </c>
      <c r="AF22" s="126" t="s">
        <v>192</v>
      </c>
      <c r="AG22" s="126" t="s">
        <v>271</v>
      </c>
      <c r="AJ22" s="126">
        <v>0</v>
      </c>
      <c r="AL22" s="126" t="s">
        <v>194</v>
      </c>
      <c r="AM22" s="126" t="s">
        <v>195</v>
      </c>
      <c r="AN22" s="126" t="s">
        <v>174</v>
      </c>
      <c r="AO22" s="126" t="s">
        <v>175</v>
      </c>
      <c r="AS22" s="126">
        <v>0</v>
      </c>
      <c r="AT22" s="126">
        <v>0</v>
      </c>
    </row>
    <row r="23" spans="1:46" x14ac:dyDescent="0.25">
      <c r="A23" s="126" t="s">
        <v>272</v>
      </c>
      <c r="B23" s="127" t="s">
        <v>273</v>
      </c>
      <c r="C23" s="126" t="s">
        <v>197</v>
      </c>
      <c r="D23" s="126" t="s">
        <v>229</v>
      </c>
      <c r="E23" s="126" t="s">
        <v>179</v>
      </c>
      <c r="F23" s="126" t="s">
        <v>163</v>
      </c>
      <c r="G23" s="126" t="s">
        <v>163</v>
      </c>
      <c r="H23" s="128">
        <v>227154448</v>
      </c>
      <c r="I23" s="128">
        <v>227154448</v>
      </c>
      <c r="J23" s="126" t="s">
        <v>274</v>
      </c>
      <c r="K23" s="126">
        <v>1</v>
      </c>
      <c r="L23" s="126">
        <v>1</v>
      </c>
      <c r="M23" s="126" t="s">
        <v>165</v>
      </c>
      <c r="N23" s="126" t="s">
        <v>166</v>
      </c>
      <c r="O23" s="126" t="s">
        <v>166</v>
      </c>
      <c r="P23" s="126" t="s">
        <v>273</v>
      </c>
      <c r="Q23" s="128">
        <v>228188343</v>
      </c>
      <c r="R23" s="128">
        <v>1033895</v>
      </c>
      <c r="T23" s="126">
        <v>0</v>
      </c>
      <c r="U23" s="126" t="s">
        <v>275</v>
      </c>
      <c r="V23" s="126">
        <v>1</v>
      </c>
      <c r="W23" s="126">
        <v>38</v>
      </c>
      <c r="X23" s="126" t="s">
        <v>232</v>
      </c>
      <c r="Y23" s="126" t="s">
        <v>168</v>
      </c>
      <c r="Z23" s="126" t="s">
        <v>233</v>
      </c>
      <c r="AA23" s="126" t="s">
        <v>234</v>
      </c>
      <c r="AB23" s="126" t="s">
        <v>235</v>
      </c>
      <c r="AC23" s="126" t="s">
        <v>169</v>
      </c>
      <c r="AD23" s="126" t="s">
        <v>170</v>
      </c>
      <c r="AE23" s="126" t="s">
        <v>166</v>
      </c>
      <c r="AF23" s="126" t="s">
        <v>203</v>
      </c>
      <c r="AG23" s="126" t="s">
        <v>276</v>
      </c>
      <c r="AJ23" s="126">
        <v>0</v>
      </c>
      <c r="AM23" s="126" t="s">
        <v>184</v>
      </c>
      <c r="AN23" s="126" t="s">
        <v>174</v>
      </c>
      <c r="AO23" s="126" t="s">
        <v>175</v>
      </c>
      <c r="AS23" s="126">
        <v>0</v>
      </c>
      <c r="AT23" s="126">
        <v>0</v>
      </c>
    </row>
    <row r="24" spans="1:46" x14ac:dyDescent="0.25">
      <c r="B24" s="127" t="s">
        <v>273</v>
      </c>
      <c r="C24" s="126" t="s">
        <v>238</v>
      </c>
      <c r="D24" s="126" t="s">
        <v>239</v>
      </c>
      <c r="E24" s="126" t="s">
        <v>188</v>
      </c>
      <c r="F24" s="126" t="s">
        <v>163</v>
      </c>
      <c r="G24" s="126" t="s">
        <v>163</v>
      </c>
      <c r="H24" s="128">
        <v>205000000</v>
      </c>
      <c r="I24" s="128">
        <v>-205000000</v>
      </c>
      <c r="J24" s="126" t="s">
        <v>277</v>
      </c>
      <c r="K24" s="126">
        <v>2</v>
      </c>
      <c r="L24" s="126">
        <v>1</v>
      </c>
      <c r="M24" s="126" t="s">
        <v>165</v>
      </c>
      <c r="N24" s="126" t="s">
        <v>166</v>
      </c>
      <c r="O24" s="126" t="s">
        <v>166</v>
      </c>
      <c r="P24" s="126" t="s">
        <v>273</v>
      </c>
      <c r="Q24" s="128">
        <v>23188343</v>
      </c>
      <c r="R24" s="128">
        <v>228188343</v>
      </c>
      <c r="T24" s="126">
        <v>0</v>
      </c>
      <c r="V24" s="126">
        <v>1</v>
      </c>
      <c r="W24" s="126">
        <v>28</v>
      </c>
      <c r="X24" s="126" t="s">
        <v>167</v>
      </c>
      <c r="Y24" s="126" t="s">
        <v>168</v>
      </c>
      <c r="AC24" s="126" t="s">
        <v>169</v>
      </c>
      <c r="AD24" s="126" t="s">
        <v>170</v>
      </c>
      <c r="AE24" s="126" t="s">
        <v>166</v>
      </c>
      <c r="AF24" s="126" t="s">
        <v>241</v>
      </c>
      <c r="AG24" s="126" t="s">
        <v>278</v>
      </c>
      <c r="AJ24" s="126">
        <v>0</v>
      </c>
      <c r="AK24" s="126" t="s">
        <v>243</v>
      </c>
      <c r="AL24" s="126" t="s">
        <v>244</v>
      </c>
      <c r="AM24" s="126" t="s">
        <v>195</v>
      </c>
      <c r="AN24" s="126" t="s">
        <v>174</v>
      </c>
      <c r="AO24" s="126" t="s">
        <v>175</v>
      </c>
      <c r="AS24" s="126">
        <v>0</v>
      </c>
      <c r="AT24" s="126">
        <v>0</v>
      </c>
    </row>
    <row r="25" spans="1:46" x14ac:dyDescent="0.25">
      <c r="A25" s="126" t="s">
        <v>279</v>
      </c>
      <c r="B25" s="127" t="s">
        <v>280</v>
      </c>
      <c r="C25" s="126" t="s">
        <v>281</v>
      </c>
      <c r="D25" s="126" t="s">
        <v>282</v>
      </c>
      <c r="E25" s="126" t="s">
        <v>179</v>
      </c>
      <c r="F25" s="126" t="s">
        <v>163</v>
      </c>
      <c r="G25" s="126" t="s">
        <v>163</v>
      </c>
      <c r="H25" s="128">
        <v>18000000</v>
      </c>
      <c r="I25" s="128">
        <v>-18000000</v>
      </c>
      <c r="J25" s="126" t="s">
        <v>283</v>
      </c>
      <c r="K25" s="126">
        <v>1</v>
      </c>
      <c r="L25" s="126">
        <v>1</v>
      </c>
      <c r="M25" s="126" t="s">
        <v>165</v>
      </c>
      <c r="N25" s="126" t="s">
        <v>166</v>
      </c>
      <c r="O25" s="126" t="s">
        <v>166</v>
      </c>
      <c r="P25" s="126" t="s">
        <v>280</v>
      </c>
      <c r="Q25" s="128">
        <v>5188343</v>
      </c>
      <c r="R25" s="128">
        <v>23188343</v>
      </c>
      <c r="T25" s="126">
        <v>0</v>
      </c>
      <c r="U25" s="126" t="s">
        <v>279</v>
      </c>
      <c r="V25" s="126">
        <v>1</v>
      </c>
      <c r="W25" s="126">
        <v>282</v>
      </c>
      <c r="X25" s="126" t="s">
        <v>284</v>
      </c>
      <c r="Y25" s="126" t="s">
        <v>168</v>
      </c>
      <c r="Z25" s="126" t="s">
        <v>190</v>
      </c>
      <c r="AA25" s="126" t="s">
        <v>285</v>
      </c>
      <c r="AB25" s="126" t="s">
        <v>286</v>
      </c>
      <c r="AC25" s="126" t="s">
        <v>169</v>
      </c>
      <c r="AD25" s="126" t="s">
        <v>170</v>
      </c>
      <c r="AE25" s="126" t="s">
        <v>166</v>
      </c>
      <c r="AF25" s="126" t="s">
        <v>241</v>
      </c>
      <c r="AG25" s="126" t="s">
        <v>287</v>
      </c>
      <c r="AJ25" s="126">
        <v>0</v>
      </c>
      <c r="AM25" s="126" t="s">
        <v>184</v>
      </c>
      <c r="AN25" s="126" t="s">
        <v>174</v>
      </c>
      <c r="AO25" s="126" t="s">
        <v>175</v>
      </c>
      <c r="AS25" s="126">
        <v>0</v>
      </c>
      <c r="AT25" s="126">
        <v>0</v>
      </c>
    </row>
    <row r="26" spans="1:46" x14ac:dyDescent="0.25">
      <c r="A26" s="126" t="s">
        <v>288</v>
      </c>
      <c r="B26" s="127" t="s">
        <v>280</v>
      </c>
      <c r="C26" s="126" t="s">
        <v>281</v>
      </c>
      <c r="D26" s="126" t="s">
        <v>282</v>
      </c>
      <c r="E26" s="126" t="s">
        <v>179</v>
      </c>
      <c r="F26" s="126" t="s">
        <v>163</v>
      </c>
      <c r="G26" s="126" t="s">
        <v>163</v>
      </c>
      <c r="H26" s="128">
        <v>22000</v>
      </c>
      <c r="I26" s="128">
        <v>-22000</v>
      </c>
      <c r="J26" s="126" t="s">
        <v>283</v>
      </c>
      <c r="K26" s="126">
        <v>2</v>
      </c>
      <c r="L26" s="126">
        <v>1</v>
      </c>
      <c r="M26" s="126" t="s">
        <v>165</v>
      </c>
      <c r="N26" s="126" t="s">
        <v>166</v>
      </c>
      <c r="O26" s="126" t="s">
        <v>166</v>
      </c>
      <c r="P26" s="126" t="s">
        <v>280</v>
      </c>
      <c r="Q26" s="128">
        <v>5166343</v>
      </c>
      <c r="R26" s="128">
        <v>5188343</v>
      </c>
      <c r="T26" s="126">
        <v>0</v>
      </c>
      <c r="U26" s="126" t="s">
        <v>288</v>
      </c>
      <c r="V26" s="126">
        <v>1</v>
      </c>
      <c r="W26" s="126">
        <v>282</v>
      </c>
      <c r="X26" s="126" t="s">
        <v>284</v>
      </c>
      <c r="Y26" s="126" t="s">
        <v>168</v>
      </c>
      <c r="Z26" s="126" t="s">
        <v>190</v>
      </c>
      <c r="AA26" s="126" t="s">
        <v>285</v>
      </c>
      <c r="AB26" s="126" t="s">
        <v>286</v>
      </c>
      <c r="AC26" s="126" t="s">
        <v>169</v>
      </c>
      <c r="AD26" s="126" t="s">
        <v>170</v>
      </c>
      <c r="AE26" s="126" t="s">
        <v>166</v>
      </c>
      <c r="AF26" s="126" t="s">
        <v>241</v>
      </c>
      <c r="AG26" s="126" t="s">
        <v>287</v>
      </c>
      <c r="AJ26" s="126">
        <v>0</v>
      </c>
      <c r="AM26" s="126" t="s">
        <v>184</v>
      </c>
      <c r="AN26" s="126" t="s">
        <v>174</v>
      </c>
      <c r="AO26" s="126" t="s">
        <v>175</v>
      </c>
      <c r="AS26" s="126">
        <v>0</v>
      </c>
      <c r="AT26" s="126">
        <v>0</v>
      </c>
    </row>
    <row r="27" spans="1:46" x14ac:dyDescent="0.25">
      <c r="B27" s="127" t="s">
        <v>289</v>
      </c>
      <c r="C27" s="126" t="s">
        <v>217</v>
      </c>
      <c r="D27" s="126" t="s">
        <v>218</v>
      </c>
      <c r="E27" s="126" t="s">
        <v>219</v>
      </c>
      <c r="F27" s="126" t="s">
        <v>163</v>
      </c>
      <c r="G27" s="126" t="s">
        <v>163</v>
      </c>
      <c r="H27" s="128">
        <v>22000</v>
      </c>
      <c r="I27" s="128">
        <v>-22000</v>
      </c>
      <c r="J27" s="126" t="s">
        <v>220</v>
      </c>
      <c r="K27" s="126">
        <v>1</v>
      </c>
      <c r="L27" s="126">
        <v>1</v>
      </c>
      <c r="M27" s="126" t="s">
        <v>165</v>
      </c>
      <c r="N27" s="126" t="s">
        <v>166</v>
      </c>
      <c r="O27" s="126" t="s">
        <v>166</v>
      </c>
      <c r="P27" s="126" t="s">
        <v>289</v>
      </c>
      <c r="Q27" s="128">
        <v>5144343</v>
      </c>
      <c r="R27" s="128">
        <v>5166343</v>
      </c>
      <c r="T27" s="126">
        <v>0</v>
      </c>
      <c r="V27" s="126">
        <v>1</v>
      </c>
      <c r="W27" s="126">
        <v>2315</v>
      </c>
      <c r="X27" s="126" t="s">
        <v>221</v>
      </c>
      <c r="Y27" s="126" t="s">
        <v>168</v>
      </c>
      <c r="AC27" s="126" t="s">
        <v>169</v>
      </c>
      <c r="AD27" s="126" t="s">
        <v>170</v>
      </c>
      <c r="AE27" s="126" t="s">
        <v>166</v>
      </c>
      <c r="AF27" s="126" t="s">
        <v>222</v>
      </c>
      <c r="AG27" s="126" t="s">
        <v>290</v>
      </c>
      <c r="AJ27" s="126">
        <v>0</v>
      </c>
      <c r="AM27" s="126" t="s">
        <v>224</v>
      </c>
      <c r="AN27" s="126" t="s">
        <v>174</v>
      </c>
      <c r="AO27" s="126" t="s">
        <v>175</v>
      </c>
      <c r="AS27" s="126">
        <v>0</v>
      </c>
      <c r="AT27" s="126">
        <v>0</v>
      </c>
    </row>
    <row r="28" spans="1:46" x14ac:dyDescent="0.25">
      <c r="B28" s="127" t="s">
        <v>291</v>
      </c>
      <c r="C28" s="126" t="s">
        <v>177</v>
      </c>
      <c r="D28" s="126" t="s">
        <v>178</v>
      </c>
      <c r="E28" s="126" t="s">
        <v>179</v>
      </c>
      <c r="F28" s="126" t="s">
        <v>163</v>
      </c>
      <c r="G28" s="126" t="s">
        <v>163</v>
      </c>
      <c r="H28" s="128">
        <v>684</v>
      </c>
      <c r="I28" s="128">
        <v>684</v>
      </c>
      <c r="K28" s="126">
        <v>1</v>
      </c>
      <c r="L28" s="126">
        <v>1</v>
      </c>
      <c r="M28" s="126" t="s">
        <v>165</v>
      </c>
      <c r="N28" s="126" t="s">
        <v>166</v>
      </c>
      <c r="O28" s="126" t="s">
        <v>166</v>
      </c>
      <c r="P28" s="126" t="s">
        <v>291</v>
      </c>
      <c r="Q28" s="128">
        <v>5145027</v>
      </c>
      <c r="R28" s="128">
        <v>5144343</v>
      </c>
      <c r="T28" s="126">
        <v>0</v>
      </c>
      <c r="V28" s="126">
        <v>1</v>
      </c>
      <c r="W28" s="126">
        <v>0</v>
      </c>
      <c r="X28" s="126" t="s">
        <v>180</v>
      </c>
      <c r="Y28" s="126" t="s">
        <v>168</v>
      </c>
      <c r="AC28" s="126" t="s">
        <v>169</v>
      </c>
      <c r="AD28" s="126" t="s">
        <v>170</v>
      </c>
      <c r="AE28" s="126" t="s">
        <v>292</v>
      </c>
      <c r="AF28" s="126" t="s">
        <v>182</v>
      </c>
      <c r="AG28" s="126" t="s">
        <v>293</v>
      </c>
      <c r="AJ28" s="126">
        <v>0</v>
      </c>
      <c r="AM28" s="126" t="s">
        <v>184</v>
      </c>
      <c r="AN28" s="126" t="s">
        <v>174</v>
      </c>
      <c r="AO28" s="126" t="s">
        <v>175</v>
      </c>
      <c r="AS28" s="126">
        <v>0</v>
      </c>
      <c r="AT28" s="126">
        <v>0</v>
      </c>
    </row>
    <row r="29" spans="1:46" x14ac:dyDescent="0.25">
      <c r="B29" s="127" t="s">
        <v>294</v>
      </c>
      <c r="C29" s="126" t="s">
        <v>186</v>
      </c>
      <c r="D29" s="126" t="s">
        <v>187</v>
      </c>
      <c r="E29" s="126" t="s">
        <v>188</v>
      </c>
      <c r="F29" s="126" t="s">
        <v>163</v>
      </c>
      <c r="G29" s="126" t="s">
        <v>163</v>
      </c>
      <c r="H29" s="128">
        <v>1145543</v>
      </c>
      <c r="I29" s="128">
        <v>-1145543</v>
      </c>
      <c r="J29" s="126" t="s">
        <v>295</v>
      </c>
      <c r="K29" s="126">
        <v>1</v>
      </c>
      <c r="L29" s="126">
        <v>1</v>
      </c>
      <c r="M29" s="126" t="s">
        <v>165</v>
      </c>
      <c r="N29" s="126" t="s">
        <v>166</v>
      </c>
      <c r="O29" s="126" t="s">
        <v>166</v>
      </c>
      <c r="P29" s="126" t="s">
        <v>294</v>
      </c>
      <c r="Q29" s="128">
        <v>3999484</v>
      </c>
      <c r="R29" s="128">
        <v>5145027</v>
      </c>
      <c r="T29" s="126">
        <v>0</v>
      </c>
      <c r="V29" s="126">
        <v>1</v>
      </c>
      <c r="W29" s="126">
        <v>21</v>
      </c>
      <c r="X29" s="126" t="s">
        <v>167</v>
      </c>
      <c r="Y29" s="126" t="s">
        <v>168</v>
      </c>
      <c r="Z29" s="126" t="s">
        <v>190</v>
      </c>
      <c r="AA29" s="126" t="s">
        <v>191</v>
      </c>
      <c r="AC29" s="126" t="s">
        <v>169</v>
      </c>
      <c r="AD29" s="126" t="s">
        <v>170</v>
      </c>
      <c r="AE29" s="126" t="s">
        <v>166</v>
      </c>
      <c r="AF29" s="126" t="s">
        <v>192</v>
      </c>
      <c r="AG29" s="126" t="s">
        <v>296</v>
      </c>
      <c r="AJ29" s="126">
        <v>0</v>
      </c>
      <c r="AL29" s="126" t="s">
        <v>194</v>
      </c>
      <c r="AM29" s="126" t="s">
        <v>195</v>
      </c>
      <c r="AN29" s="126" t="s">
        <v>174</v>
      </c>
      <c r="AO29" s="126" t="s">
        <v>175</v>
      </c>
      <c r="AS29" s="126">
        <v>0</v>
      </c>
      <c r="AT29" s="126">
        <v>0</v>
      </c>
    </row>
    <row r="30" spans="1:46" x14ac:dyDescent="0.25">
      <c r="B30" s="127" t="s">
        <v>294</v>
      </c>
      <c r="C30" s="126" t="s">
        <v>186</v>
      </c>
      <c r="D30" s="126" t="s">
        <v>187</v>
      </c>
      <c r="E30" s="126" t="s">
        <v>188</v>
      </c>
      <c r="F30" s="126" t="s">
        <v>163</v>
      </c>
      <c r="G30" s="126" t="s">
        <v>163</v>
      </c>
      <c r="H30" s="128">
        <v>601868</v>
      </c>
      <c r="I30" s="128">
        <v>-601868</v>
      </c>
      <c r="J30" s="126" t="s">
        <v>297</v>
      </c>
      <c r="K30" s="126">
        <v>2</v>
      </c>
      <c r="L30" s="126">
        <v>1</v>
      </c>
      <c r="M30" s="126" t="s">
        <v>165</v>
      </c>
      <c r="N30" s="126" t="s">
        <v>166</v>
      </c>
      <c r="O30" s="126" t="s">
        <v>166</v>
      </c>
      <c r="P30" s="126" t="s">
        <v>294</v>
      </c>
      <c r="Q30" s="128">
        <v>3397616</v>
      </c>
      <c r="R30" s="128">
        <v>3999484</v>
      </c>
      <c r="T30" s="126">
        <v>0</v>
      </c>
      <c r="V30" s="126">
        <v>1</v>
      </c>
      <c r="W30" s="126">
        <v>22</v>
      </c>
      <c r="X30" s="126" t="s">
        <v>167</v>
      </c>
      <c r="Y30" s="126" t="s">
        <v>168</v>
      </c>
      <c r="Z30" s="126" t="s">
        <v>190</v>
      </c>
      <c r="AA30" s="126" t="s">
        <v>191</v>
      </c>
      <c r="AC30" s="126" t="s">
        <v>169</v>
      </c>
      <c r="AD30" s="126" t="s">
        <v>170</v>
      </c>
      <c r="AE30" s="126" t="s">
        <v>166</v>
      </c>
      <c r="AF30" s="126" t="s">
        <v>192</v>
      </c>
      <c r="AG30" s="126" t="s">
        <v>298</v>
      </c>
      <c r="AJ30" s="126">
        <v>0</v>
      </c>
      <c r="AL30" s="126" t="s">
        <v>194</v>
      </c>
      <c r="AM30" s="126" t="s">
        <v>195</v>
      </c>
      <c r="AN30" s="126" t="s">
        <v>174</v>
      </c>
      <c r="AO30" s="126" t="s">
        <v>175</v>
      </c>
      <c r="AS30" s="126">
        <v>0</v>
      </c>
      <c r="AT30" s="126">
        <v>0</v>
      </c>
    </row>
    <row r="31" spans="1:46" x14ac:dyDescent="0.25">
      <c r="A31" s="126" t="s">
        <v>299</v>
      </c>
      <c r="B31" s="127" t="s">
        <v>300</v>
      </c>
      <c r="C31" s="126" t="s">
        <v>197</v>
      </c>
      <c r="D31" s="126" t="s">
        <v>229</v>
      </c>
      <c r="E31" s="126" t="s">
        <v>179</v>
      </c>
      <c r="F31" s="126" t="s">
        <v>163</v>
      </c>
      <c r="G31" s="126" t="s">
        <v>163</v>
      </c>
      <c r="H31" s="128">
        <v>189387806</v>
      </c>
      <c r="I31" s="128">
        <v>189387806</v>
      </c>
      <c r="J31" s="126" t="s">
        <v>301</v>
      </c>
      <c r="K31" s="126">
        <v>1</v>
      </c>
      <c r="L31" s="126">
        <v>1</v>
      </c>
      <c r="M31" s="126" t="s">
        <v>165</v>
      </c>
      <c r="N31" s="126" t="s">
        <v>166</v>
      </c>
      <c r="O31" s="126" t="s">
        <v>166</v>
      </c>
      <c r="P31" s="126" t="s">
        <v>300</v>
      </c>
      <c r="Q31" s="128">
        <v>192785422</v>
      </c>
      <c r="R31" s="128">
        <v>3397616</v>
      </c>
      <c r="T31" s="126">
        <v>0</v>
      </c>
      <c r="U31" s="126" t="s">
        <v>302</v>
      </c>
      <c r="V31" s="126">
        <v>1</v>
      </c>
      <c r="W31" s="126">
        <v>38</v>
      </c>
      <c r="X31" s="126" t="s">
        <v>232</v>
      </c>
      <c r="Y31" s="126" t="s">
        <v>168</v>
      </c>
      <c r="Z31" s="126" t="s">
        <v>233</v>
      </c>
      <c r="AA31" s="126" t="s">
        <v>234</v>
      </c>
      <c r="AB31" s="126" t="s">
        <v>235</v>
      </c>
      <c r="AC31" s="126" t="s">
        <v>169</v>
      </c>
      <c r="AD31" s="126" t="s">
        <v>170</v>
      </c>
      <c r="AE31" s="126" t="s">
        <v>166</v>
      </c>
      <c r="AF31" s="126" t="s">
        <v>203</v>
      </c>
      <c r="AG31" s="126" t="s">
        <v>303</v>
      </c>
      <c r="AJ31" s="126">
        <v>0</v>
      </c>
      <c r="AM31" s="126" t="s">
        <v>184</v>
      </c>
      <c r="AN31" s="126" t="s">
        <v>174</v>
      </c>
      <c r="AO31" s="126" t="s">
        <v>175</v>
      </c>
      <c r="AS31" s="126">
        <v>0</v>
      </c>
      <c r="AT31" s="126">
        <v>0</v>
      </c>
    </row>
    <row r="32" spans="1:46" x14ac:dyDescent="0.25">
      <c r="B32" s="127" t="s">
        <v>304</v>
      </c>
      <c r="C32" s="126" t="s">
        <v>238</v>
      </c>
      <c r="D32" s="126" t="s">
        <v>239</v>
      </c>
      <c r="E32" s="126" t="s">
        <v>188</v>
      </c>
      <c r="F32" s="126" t="s">
        <v>163</v>
      </c>
      <c r="G32" s="126" t="s">
        <v>163</v>
      </c>
      <c r="H32" s="128">
        <v>190000000</v>
      </c>
      <c r="I32" s="128">
        <v>-190000000</v>
      </c>
      <c r="J32" s="126" t="s">
        <v>261</v>
      </c>
      <c r="K32" s="126">
        <v>1</v>
      </c>
      <c r="L32" s="126">
        <v>1</v>
      </c>
      <c r="M32" s="126" t="s">
        <v>165</v>
      </c>
      <c r="N32" s="126" t="s">
        <v>166</v>
      </c>
      <c r="O32" s="126" t="s">
        <v>166</v>
      </c>
      <c r="P32" s="126" t="s">
        <v>304</v>
      </c>
      <c r="Q32" s="128">
        <v>2785422</v>
      </c>
      <c r="R32" s="128">
        <v>192785422</v>
      </c>
      <c r="T32" s="126">
        <v>0</v>
      </c>
      <c r="V32" s="126">
        <v>1</v>
      </c>
      <c r="W32" s="126">
        <v>9</v>
      </c>
      <c r="X32" s="126" t="s">
        <v>167</v>
      </c>
      <c r="Y32" s="126" t="s">
        <v>168</v>
      </c>
      <c r="AC32" s="126" t="s">
        <v>169</v>
      </c>
      <c r="AD32" s="126" t="s">
        <v>170</v>
      </c>
      <c r="AE32" s="126" t="s">
        <v>166</v>
      </c>
      <c r="AF32" s="126" t="s">
        <v>241</v>
      </c>
      <c r="AG32" s="126" t="s">
        <v>305</v>
      </c>
      <c r="AJ32" s="126">
        <v>0</v>
      </c>
      <c r="AK32" s="126" t="s">
        <v>243</v>
      </c>
      <c r="AL32" s="126" t="s">
        <v>244</v>
      </c>
      <c r="AM32" s="126" t="s">
        <v>195</v>
      </c>
      <c r="AN32" s="126" t="s">
        <v>174</v>
      </c>
      <c r="AO32" s="126" t="s">
        <v>175</v>
      </c>
      <c r="AS32" s="126">
        <v>0</v>
      </c>
      <c r="AT32" s="126">
        <v>0</v>
      </c>
    </row>
    <row r="33" spans="1:46" x14ac:dyDescent="0.25">
      <c r="B33" s="127" t="s">
        <v>306</v>
      </c>
      <c r="C33" s="126" t="s">
        <v>217</v>
      </c>
      <c r="D33" s="126" t="s">
        <v>218</v>
      </c>
      <c r="E33" s="126" t="s">
        <v>219</v>
      </c>
      <c r="F33" s="126" t="s">
        <v>163</v>
      </c>
      <c r="G33" s="126" t="s">
        <v>163</v>
      </c>
      <c r="H33" s="128">
        <v>22000</v>
      </c>
      <c r="I33" s="128">
        <v>-22000</v>
      </c>
      <c r="J33" s="126" t="s">
        <v>220</v>
      </c>
      <c r="K33" s="126">
        <v>1</v>
      </c>
      <c r="L33" s="126">
        <v>1</v>
      </c>
      <c r="M33" s="126" t="s">
        <v>165</v>
      </c>
      <c r="N33" s="126" t="s">
        <v>166</v>
      </c>
      <c r="O33" s="126" t="s">
        <v>166</v>
      </c>
      <c r="P33" s="126" t="s">
        <v>306</v>
      </c>
      <c r="Q33" s="128">
        <v>2763422</v>
      </c>
      <c r="R33" s="128">
        <v>2785422</v>
      </c>
      <c r="T33" s="126">
        <v>0</v>
      </c>
      <c r="V33" s="126">
        <v>1</v>
      </c>
      <c r="W33" s="126">
        <v>875</v>
      </c>
      <c r="X33" s="126" t="s">
        <v>221</v>
      </c>
      <c r="Y33" s="126" t="s">
        <v>168</v>
      </c>
      <c r="AC33" s="126" t="s">
        <v>169</v>
      </c>
      <c r="AD33" s="126" t="s">
        <v>170</v>
      </c>
      <c r="AE33" s="126" t="s">
        <v>166</v>
      </c>
      <c r="AF33" s="126" t="s">
        <v>222</v>
      </c>
      <c r="AG33" s="126" t="s">
        <v>290</v>
      </c>
      <c r="AJ33" s="126">
        <v>0</v>
      </c>
      <c r="AM33" s="126" t="s">
        <v>224</v>
      </c>
      <c r="AN33" s="126" t="s">
        <v>174</v>
      </c>
      <c r="AO33" s="126" t="s">
        <v>175</v>
      </c>
      <c r="AS33" s="126">
        <v>0</v>
      </c>
      <c r="AT33" s="126">
        <v>0</v>
      </c>
    </row>
    <row r="34" spans="1:46" x14ac:dyDescent="0.25">
      <c r="B34" s="127" t="s">
        <v>307</v>
      </c>
      <c r="C34" s="126" t="s">
        <v>177</v>
      </c>
      <c r="D34" s="126" t="s">
        <v>178</v>
      </c>
      <c r="E34" s="126" t="s">
        <v>179</v>
      </c>
      <c r="F34" s="126" t="s">
        <v>163</v>
      </c>
      <c r="G34" s="126" t="s">
        <v>163</v>
      </c>
      <c r="H34" s="128">
        <v>1541</v>
      </c>
      <c r="I34" s="128">
        <v>1541</v>
      </c>
      <c r="K34" s="126">
        <v>1</v>
      </c>
      <c r="L34" s="126">
        <v>1</v>
      </c>
      <c r="M34" s="126" t="s">
        <v>165</v>
      </c>
      <c r="N34" s="126" t="s">
        <v>166</v>
      </c>
      <c r="O34" s="126" t="s">
        <v>166</v>
      </c>
      <c r="P34" s="126" t="s">
        <v>307</v>
      </c>
      <c r="Q34" s="128">
        <v>2764963</v>
      </c>
      <c r="R34" s="128">
        <v>2763422</v>
      </c>
      <c r="T34" s="126">
        <v>0</v>
      </c>
      <c r="V34" s="126">
        <v>1</v>
      </c>
      <c r="W34" s="126">
        <v>0</v>
      </c>
      <c r="X34" s="126" t="s">
        <v>180</v>
      </c>
      <c r="Y34" s="126" t="s">
        <v>168</v>
      </c>
      <c r="AC34" s="126" t="s">
        <v>169</v>
      </c>
      <c r="AD34" s="126" t="s">
        <v>170</v>
      </c>
      <c r="AE34" s="126" t="s">
        <v>308</v>
      </c>
      <c r="AF34" s="126" t="s">
        <v>182</v>
      </c>
      <c r="AG34" s="126" t="s">
        <v>309</v>
      </c>
      <c r="AJ34" s="126">
        <v>0</v>
      </c>
      <c r="AM34" s="126" t="s">
        <v>184</v>
      </c>
      <c r="AN34" s="126" t="s">
        <v>174</v>
      </c>
      <c r="AO34" s="126" t="s">
        <v>175</v>
      </c>
      <c r="AS34" s="126">
        <v>0</v>
      </c>
      <c r="AT34" s="126">
        <v>0</v>
      </c>
    </row>
    <row r="35" spans="1:46" x14ac:dyDescent="0.25">
      <c r="B35" s="127" t="s">
        <v>310</v>
      </c>
      <c r="C35" s="126" t="s">
        <v>186</v>
      </c>
      <c r="D35" s="126" t="s">
        <v>187</v>
      </c>
      <c r="E35" s="126" t="s">
        <v>188</v>
      </c>
      <c r="F35" s="126" t="s">
        <v>163</v>
      </c>
      <c r="G35" s="126" t="s">
        <v>163</v>
      </c>
      <c r="H35" s="128">
        <v>1088536</v>
      </c>
      <c r="I35" s="128">
        <v>-1088536</v>
      </c>
      <c r="J35" s="126" t="s">
        <v>311</v>
      </c>
      <c r="K35" s="126">
        <v>1</v>
      </c>
      <c r="L35" s="126">
        <v>1</v>
      </c>
      <c r="M35" s="126" t="s">
        <v>165</v>
      </c>
      <c r="N35" s="126" t="s">
        <v>166</v>
      </c>
      <c r="O35" s="126" t="s">
        <v>166</v>
      </c>
      <c r="P35" s="126" t="s">
        <v>310</v>
      </c>
      <c r="Q35" s="128">
        <v>1676427</v>
      </c>
      <c r="R35" s="128">
        <v>2764963</v>
      </c>
      <c r="T35" s="126">
        <v>0</v>
      </c>
      <c r="V35" s="126">
        <v>1</v>
      </c>
      <c r="W35" s="126">
        <v>188</v>
      </c>
      <c r="X35" s="126" t="s">
        <v>167</v>
      </c>
      <c r="Y35" s="126" t="s">
        <v>168</v>
      </c>
      <c r="Z35" s="126" t="s">
        <v>190</v>
      </c>
      <c r="AA35" s="126" t="s">
        <v>191</v>
      </c>
      <c r="AC35" s="126" t="s">
        <v>169</v>
      </c>
      <c r="AD35" s="126" t="s">
        <v>170</v>
      </c>
      <c r="AE35" s="126" t="s">
        <v>166</v>
      </c>
      <c r="AF35" s="126" t="s">
        <v>192</v>
      </c>
      <c r="AG35" s="126" t="s">
        <v>312</v>
      </c>
      <c r="AJ35" s="126">
        <v>0</v>
      </c>
      <c r="AL35" s="126" t="s">
        <v>194</v>
      </c>
      <c r="AM35" s="126" t="s">
        <v>195</v>
      </c>
      <c r="AN35" s="126" t="s">
        <v>174</v>
      </c>
      <c r="AO35" s="126" t="s">
        <v>175</v>
      </c>
      <c r="AS35" s="126">
        <v>0</v>
      </c>
      <c r="AT35" s="126">
        <v>0</v>
      </c>
    </row>
    <row r="36" spans="1:46" x14ac:dyDescent="0.25">
      <c r="B36" s="127" t="s">
        <v>310</v>
      </c>
      <c r="C36" s="126" t="s">
        <v>186</v>
      </c>
      <c r="D36" s="126" t="s">
        <v>187</v>
      </c>
      <c r="E36" s="126" t="s">
        <v>188</v>
      </c>
      <c r="F36" s="126" t="s">
        <v>163</v>
      </c>
      <c r="G36" s="126" t="s">
        <v>163</v>
      </c>
      <c r="H36" s="128">
        <v>571917</v>
      </c>
      <c r="I36" s="128">
        <v>-571917</v>
      </c>
      <c r="J36" s="126" t="s">
        <v>313</v>
      </c>
      <c r="K36" s="126">
        <v>2</v>
      </c>
      <c r="L36" s="126">
        <v>1</v>
      </c>
      <c r="M36" s="126" t="s">
        <v>165</v>
      </c>
      <c r="N36" s="126" t="s">
        <v>166</v>
      </c>
      <c r="O36" s="126" t="s">
        <v>166</v>
      </c>
      <c r="P36" s="126" t="s">
        <v>310</v>
      </c>
      <c r="Q36" s="128">
        <v>1104510</v>
      </c>
      <c r="R36" s="128">
        <v>1676427</v>
      </c>
      <c r="T36" s="126">
        <v>0</v>
      </c>
      <c r="V36" s="126">
        <v>1</v>
      </c>
      <c r="W36" s="126">
        <v>189</v>
      </c>
      <c r="X36" s="126" t="s">
        <v>167</v>
      </c>
      <c r="Y36" s="126" t="s">
        <v>168</v>
      </c>
      <c r="Z36" s="126" t="s">
        <v>190</v>
      </c>
      <c r="AA36" s="126" t="s">
        <v>191</v>
      </c>
      <c r="AC36" s="126" t="s">
        <v>169</v>
      </c>
      <c r="AD36" s="126" t="s">
        <v>170</v>
      </c>
      <c r="AE36" s="126" t="s">
        <v>166</v>
      </c>
      <c r="AF36" s="126" t="s">
        <v>192</v>
      </c>
      <c r="AG36" s="126" t="s">
        <v>314</v>
      </c>
      <c r="AJ36" s="126">
        <v>0</v>
      </c>
      <c r="AL36" s="126" t="s">
        <v>194</v>
      </c>
      <c r="AM36" s="126" t="s">
        <v>195</v>
      </c>
      <c r="AN36" s="126" t="s">
        <v>174</v>
      </c>
      <c r="AO36" s="126" t="s">
        <v>175</v>
      </c>
      <c r="AS36" s="126">
        <v>0</v>
      </c>
      <c r="AT36" s="126">
        <v>0</v>
      </c>
    </row>
    <row r="37" spans="1:46" x14ac:dyDescent="0.25">
      <c r="A37" s="126" t="s">
        <v>315</v>
      </c>
      <c r="B37" s="127" t="s">
        <v>316</v>
      </c>
      <c r="C37" s="126" t="s">
        <v>197</v>
      </c>
      <c r="D37" s="126" t="s">
        <v>229</v>
      </c>
      <c r="E37" s="126" t="s">
        <v>179</v>
      </c>
      <c r="F37" s="126" t="s">
        <v>163</v>
      </c>
      <c r="G37" s="126" t="s">
        <v>163</v>
      </c>
      <c r="H37" s="128">
        <v>118146855</v>
      </c>
      <c r="I37" s="128">
        <v>118146855</v>
      </c>
      <c r="J37" s="129" t="s">
        <v>317</v>
      </c>
      <c r="K37" s="126">
        <v>1</v>
      </c>
      <c r="L37" s="126">
        <v>1</v>
      </c>
      <c r="M37" s="126" t="s">
        <v>165</v>
      </c>
      <c r="N37" s="126" t="s">
        <v>166</v>
      </c>
      <c r="O37" s="126" t="s">
        <v>166</v>
      </c>
      <c r="P37" s="126" t="s">
        <v>316</v>
      </c>
      <c r="Q37" s="128">
        <v>119251365</v>
      </c>
      <c r="R37" s="128">
        <v>1104510</v>
      </c>
      <c r="T37" s="126">
        <v>0</v>
      </c>
      <c r="U37" s="126" t="s">
        <v>318</v>
      </c>
      <c r="V37" s="126">
        <v>1</v>
      </c>
      <c r="W37" s="126">
        <v>29</v>
      </c>
      <c r="X37" s="126" t="s">
        <v>232</v>
      </c>
      <c r="Y37" s="126" t="s">
        <v>168</v>
      </c>
      <c r="Z37" s="126" t="s">
        <v>233</v>
      </c>
      <c r="AA37" s="126" t="s">
        <v>234</v>
      </c>
      <c r="AB37" s="126" t="s">
        <v>235</v>
      </c>
      <c r="AC37" s="126" t="s">
        <v>169</v>
      </c>
      <c r="AD37" s="126" t="s">
        <v>170</v>
      </c>
      <c r="AE37" s="126" t="s">
        <v>166</v>
      </c>
      <c r="AF37" s="126" t="s">
        <v>203</v>
      </c>
      <c r="AG37" s="126" t="s">
        <v>319</v>
      </c>
      <c r="AJ37" s="126">
        <v>0</v>
      </c>
      <c r="AM37" s="126" t="s">
        <v>184</v>
      </c>
      <c r="AN37" s="126" t="s">
        <v>174</v>
      </c>
      <c r="AO37" s="126" t="s">
        <v>175</v>
      </c>
      <c r="AS37" s="126">
        <v>0</v>
      </c>
      <c r="AT37" s="126">
        <v>0</v>
      </c>
    </row>
    <row r="38" spans="1:46" x14ac:dyDescent="0.25">
      <c r="B38" s="127" t="s">
        <v>316</v>
      </c>
      <c r="C38" s="126" t="s">
        <v>238</v>
      </c>
      <c r="D38" s="126" t="s">
        <v>239</v>
      </c>
      <c r="E38" s="126" t="s">
        <v>188</v>
      </c>
      <c r="F38" s="126" t="s">
        <v>163</v>
      </c>
      <c r="G38" s="126" t="s">
        <v>163</v>
      </c>
      <c r="H38" s="128">
        <v>100000000</v>
      </c>
      <c r="I38" s="128">
        <v>-100000000</v>
      </c>
      <c r="J38" s="126" t="s">
        <v>261</v>
      </c>
      <c r="K38" s="126">
        <v>2</v>
      </c>
      <c r="L38" s="126">
        <v>1</v>
      </c>
      <c r="M38" s="126" t="s">
        <v>165</v>
      </c>
      <c r="N38" s="126" t="s">
        <v>166</v>
      </c>
      <c r="O38" s="126" t="s">
        <v>166</v>
      </c>
      <c r="P38" s="126" t="s">
        <v>316</v>
      </c>
      <c r="Q38" s="128">
        <v>19251365</v>
      </c>
      <c r="R38" s="128">
        <v>119251365</v>
      </c>
      <c r="T38" s="126">
        <v>0</v>
      </c>
      <c r="V38" s="126">
        <v>1</v>
      </c>
      <c r="W38" s="126">
        <v>33</v>
      </c>
      <c r="X38" s="126" t="s">
        <v>167</v>
      </c>
      <c r="Y38" s="126" t="s">
        <v>168</v>
      </c>
      <c r="AC38" s="126" t="s">
        <v>169</v>
      </c>
      <c r="AD38" s="126" t="s">
        <v>170</v>
      </c>
      <c r="AE38" s="126" t="s">
        <v>166</v>
      </c>
      <c r="AF38" s="126" t="s">
        <v>241</v>
      </c>
      <c r="AG38" s="126" t="s">
        <v>320</v>
      </c>
      <c r="AJ38" s="126">
        <v>0</v>
      </c>
      <c r="AK38" s="126" t="s">
        <v>243</v>
      </c>
      <c r="AL38" s="126" t="s">
        <v>244</v>
      </c>
      <c r="AM38" s="126" t="s">
        <v>195</v>
      </c>
      <c r="AN38" s="126" t="s">
        <v>174</v>
      </c>
      <c r="AO38" s="126" t="s">
        <v>175</v>
      </c>
      <c r="AS38" s="126">
        <v>0</v>
      </c>
      <c r="AT38" s="126">
        <v>0</v>
      </c>
    </row>
    <row r="39" spans="1:46" x14ac:dyDescent="0.25">
      <c r="A39" s="126" t="s">
        <v>321</v>
      </c>
      <c r="B39" s="127" t="s">
        <v>322</v>
      </c>
      <c r="C39" s="126" t="s">
        <v>281</v>
      </c>
      <c r="D39" s="126" t="s">
        <v>282</v>
      </c>
      <c r="E39" s="126" t="s">
        <v>179</v>
      </c>
      <c r="F39" s="126" t="s">
        <v>163</v>
      </c>
      <c r="G39" s="126" t="s">
        <v>163</v>
      </c>
      <c r="H39" s="128">
        <v>18000000</v>
      </c>
      <c r="I39" s="128">
        <v>-18000000</v>
      </c>
      <c r="J39" s="126" t="s">
        <v>323</v>
      </c>
      <c r="K39" s="126">
        <v>1</v>
      </c>
      <c r="L39" s="126">
        <v>1</v>
      </c>
      <c r="M39" s="126" t="s">
        <v>165</v>
      </c>
      <c r="N39" s="126" t="s">
        <v>166</v>
      </c>
      <c r="O39" s="126" t="s">
        <v>166</v>
      </c>
      <c r="P39" s="126" t="s">
        <v>322</v>
      </c>
      <c r="Q39" s="128">
        <v>1251365</v>
      </c>
      <c r="R39" s="128">
        <v>19251365</v>
      </c>
      <c r="T39" s="126">
        <v>0</v>
      </c>
      <c r="U39" s="126" t="s">
        <v>321</v>
      </c>
      <c r="V39" s="126">
        <v>1</v>
      </c>
      <c r="W39" s="126">
        <v>147</v>
      </c>
      <c r="X39" s="126" t="s">
        <v>324</v>
      </c>
      <c r="Y39" s="126" t="s">
        <v>168</v>
      </c>
      <c r="Z39" s="126" t="s">
        <v>190</v>
      </c>
      <c r="AA39" s="126" t="s">
        <v>285</v>
      </c>
      <c r="AB39" s="126" t="s">
        <v>286</v>
      </c>
      <c r="AC39" s="126" t="s">
        <v>169</v>
      </c>
      <c r="AD39" s="126" t="s">
        <v>170</v>
      </c>
      <c r="AE39" s="126" t="s">
        <v>166</v>
      </c>
      <c r="AF39" s="126" t="s">
        <v>241</v>
      </c>
      <c r="AG39" s="126" t="s">
        <v>325</v>
      </c>
      <c r="AJ39" s="126">
        <v>0</v>
      </c>
      <c r="AM39" s="126" t="s">
        <v>184</v>
      </c>
      <c r="AN39" s="126" t="s">
        <v>174</v>
      </c>
      <c r="AO39" s="126" t="s">
        <v>175</v>
      </c>
      <c r="AS39" s="126">
        <v>0</v>
      </c>
      <c r="AT39" s="126">
        <v>0</v>
      </c>
    </row>
    <row r="40" spans="1:46" x14ac:dyDescent="0.25">
      <c r="A40" s="126" t="s">
        <v>326</v>
      </c>
      <c r="B40" s="127" t="s">
        <v>322</v>
      </c>
      <c r="C40" s="126" t="s">
        <v>281</v>
      </c>
      <c r="D40" s="126" t="s">
        <v>282</v>
      </c>
      <c r="E40" s="126" t="s">
        <v>179</v>
      </c>
      <c r="F40" s="126" t="s">
        <v>163</v>
      </c>
      <c r="G40" s="126" t="s">
        <v>163</v>
      </c>
      <c r="H40" s="128">
        <v>22000</v>
      </c>
      <c r="I40" s="128">
        <v>-22000</v>
      </c>
      <c r="J40" s="126" t="s">
        <v>323</v>
      </c>
      <c r="K40" s="126">
        <v>2</v>
      </c>
      <c r="L40" s="126">
        <v>1</v>
      </c>
      <c r="M40" s="126" t="s">
        <v>165</v>
      </c>
      <c r="N40" s="126" t="s">
        <v>166</v>
      </c>
      <c r="O40" s="126" t="s">
        <v>166</v>
      </c>
      <c r="P40" s="126" t="s">
        <v>322</v>
      </c>
      <c r="Q40" s="128">
        <v>1229365</v>
      </c>
      <c r="R40" s="128">
        <v>1251365</v>
      </c>
      <c r="T40" s="126">
        <v>0</v>
      </c>
      <c r="U40" s="126" t="s">
        <v>326</v>
      </c>
      <c r="V40" s="126">
        <v>1</v>
      </c>
      <c r="W40" s="126">
        <v>147</v>
      </c>
      <c r="X40" s="126" t="s">
        <v>324</v>
      </c>
      <c r="Y40" s="126" t="s">
        <v>168</v>
      </c>
      <c r="Z40" s="126" t="s">
        <v>190</v>
      </c>
      <c r="AA40" s="126" t="s">
        <v>285</v>
      </c>
      <c r="AB40" s="126" t="s">
        <v>286</v>
      </c>
      <c r="AC40" s="126" t="s">
        <v>169</v>
      </c>
      <c r="AD40" s="126" t="s">
        <v>170</v>
      </c>
      <c r="AE40" s="126" t="s">
        <v>166</v>
      </c>
      <c r="AF40" s="126" t="s">
        <v>241</v>
      </c>
      <c r="AG40" s="126" t="s">
        <v>325</v>
      </c>
      <c r="AJ40" s="126">
        <v>0</v>
      </c>
      <c r="AM40" s="126" t="s">
        <v>184</v>
      </c>
      <c r="AN40" s="126" t="s">
        <v>174</v>
      </c>
      <c r="AO40" s="126" t="s">
        <v>175</v>
      </c>
      <c r="AS40" s="126">
        <v>0</v>
      </c>
      <c r="AT40" s="126">
        <v>0</v>
      </c>
    </row>
    <row r="41" spans="1:46" x14ac:dyDescent="0.25">
      <c r="B41" s="127" t="s">
        <v>327</v>
      </c>
      <c r="C41" s="126" t="s">
        <v>217</v>
      </c>
      <c r="D41" s="126" t="s">
        <v>218</v>
      </c>
      <c r="E41" s="126" t="s">
        <v>219</v>
      </c>
      <c r="F41" s="126" t="s">
        <v>163</v>
      </c>
      <c r="G41" s="126" t="s">
        <v>163</v>
      </c>
      <c r="H41" s="128">
        <v>22000</v>
      </c>
      <c r="I41" s="128">
        <v>-22000</v>
      </c>
      <c r="J41" s="126" t="s">
        <v>220</v>
      </c>
      <c r="K41" s="126">
        <v>1</v>
      </c>
      <c r="L41" s="126">
        <v>1</v>
      </c>
      <c r="M41" s="126" t="s">
        <v>165</v>
      </c>
      <c r="N41" s="126" t="s">
        <v>166</v>
      </c>
      <c r="O41" s="126" t="s">
        <v>166</v>
      </c>
      <c r="P41" s="126" t="s">
        <v>327</v>
      </c>
      <c r="Q41" s="128">
        <v>1207365</v>
      </c>
      <c r="R41" s="128">
        <v>1229365</v>
      </c>
      <c r="T41" s="126">
        <v>0</v>
      </c>
      <c r="V41" s="126">
        <v>1</v>
      </c>
      <c r="W41" s="126">
        <v>2276</v>
      </c>
      <c r="X41" s="126" t="s">
        <v>221</v>
      </c>
      <c r="Y41" s="126" t="s">
        <v>168</v>
      </c>
      <c r="AC41" s="126" t="s">
        <v>169</v>
      </c>
      <c r="AD41" s="126" t="s">
        <v>170</v>
      </c>
      <c r="AE41" s="126" t="s">
        <v>166</v>
      </c>
      <c r="AF41" s="126" t="s">
        <v>222</v>
      </c>
      <c r="AG41" s="126" t="s">
        <v>328</v>
      </c>
      <c r="AJ41" s="126">
        <v>0</v>
      </c>
      <c r="AM41" s="126" t="s">
        <v>224</v>
      </c>
      <c r="AN41" s="126" t="s">
        <v>174</v>
      </c>
      <c r="AO41" s="126" t="s">
        <v>175</v>
      </c>
      <c r="AS41" s="126">
        <v>0</v>
      </c>
      <c r="AT41" s="126">
        <v>0</v>
      </c>
    </row>
    <row r="42" spans="1:46" x14ac:dyDescent="0.25">
      <c r="B42" s="127" t="s">
        <v>329</v>
      </c>
      <c r="C42" s="126" t="s">
        <v>177</v>
      </c>
      <c r="D42" s="126" t="s">
        <v>178</v>
      </c>
      <c r="E42" s="126" t="s">
        <v>179</v>
      </c>
      <c r="F42" s="126" t="s">
        <v>163</v>
      </c>
      <c r="G42" s="126" t="s">
        <v>163</v>
      </c>
      <c r="H42" s="128">
        <v>327</v>
      </c>
      <c r="I42" s="128">
        <v>327</v>
      </c>
      <c r="K42" s="126">
        <v>1</v>
      </c>
      <c r="L42" s="126">
        <v>1</v>
      </c>
      <c r="M42" s="126" t="s">
        <v>165</v>
      </c>
      <c r="N42" s="126" t="s">
        <v>166</v>
      </c>
      <c r="O42" s="126" t="s">
        <v>166</v>
      </c>
      <c r="P42" s="126" t="s">
        <v>329</v>
      </c>
      <c r="Q42" s="128">
        <v>1207692</v>
      </c>
      <c r="R42" s="128">
        <v>1207365</v>
      </c>
      <c r="T42" s="126">
        <v>0</v>
      </c>
      <c r="V42" s="126">
        <v>1</v>
      </c>
      <c r="W42" s="126">
        <v>0</v>
      </c>
      <c r="X42" s="126" t="s">
        <v>180</v>
      </c>
      <c r="Y42" s="126" t="s">
        <v>168</v>
      </c>
      <c r="AC42" s="126" t="s">
        <v>169</v>
      </c>
      <c r="AD42" s="126" t="s">
        <v>170</v>
      </c>
      <c r="AE42" s="126" t="s">
        <v>330</v>
      </c>
      <c r="AF42" s="126" t="s">
        <v>182</v>
      </c>
      <c r="AG42" s="126" t="s">
        <v>331</v>
      </c>
      <c r="AJ42" s="126">
        <v>0</v>
      </c>
      <c r="AM42" s="126" t="s">
        <v>184</v>
      </c>
      <c r="AN42" s="126" t="s">
        <v>174</v>
      </c>
      <c r="AO42" s="126" t="s">
        <v>175</v>
      </c>
      <c r="AS42" s="126">
        <v>0</v>
      </c>
      <c r="AT42" s="126">
        <v>0</v>
      </c>
    </row>
    <row r="43" spans="1:46" x14ac:dyDescent="0.25">
      <c r="B43" s="127" t="s">
        <v>332</v>
      </c>
      <c r="C43" s="126" t="s">
        <v>186</v>
      </c>
      <c r="D43" s="126" t="s">
        <v>187</v>
      </c>
      <c r="E43" s="126" t="s">
        <v>188</v>
      </c>
      <c r="F43" s="126" t="s">
        <v>163</v>
      </c>
      <c r="G43" s="126" t="s">
        <v>163</v>
      </c>
      <c r="H43" s="128">
        <v>619554</v>
      </c>
      <c r="I43" s="128">
        <v>-619554</v>
      </c>
      <c r="J43" s="126" t="s">
        <v>333</v>
      </c>
      <c r="K43" s="126">
        <v>1</v>
      </c>
      <c r="L43" s="126">
        <v>1</v>
      </c>
      <c r="M43" s="126" t="s">
        <v>165</v>
      </c>
      <c r="N43" s="126" t="s">
        <v>166</v>
      </c>
      <c r="O43" s="126" t="s">
        <v>166</v>
      </c>
      <c r="P43" s="126" t="s">
        <v>332</v>
      </c>
      <c r="Q43" s="128">
        <v>588138</v>
      </c>
      <c r="R43" s="128">
        <v>1207692</v>
      </c>
      <c r="T43" s="126">
        <v>0</v>
      </c>
      <c r="V43" s="126">
        <v>1</v>
      </c>
      <c r="W43" s="126">
        <v>33</v>
      </c>
      <c r="X43" s="126" t="s">
        <v>167</v>
      </c>
      <c r="Y43" s="126" t="s">
        <v>168</v>
      </c>
      <c r="Z43" s="126" t="s">
        <v>190</v>
      </c>
      <c r="AA43" s="126" t="s">
        <v>191</v>
      </c>
      <c r="AC43" s="126" t="s">
        <v>169</v>
      </c>
      <c r="AD43" s="126" t="s">
        <v>170</v>
      </c>
      <c r="AE43" s="126" t="s">
        <v>166</v>
      </c>
      <c r="AF43" s="126" t="s">
        <v>192</v>
      </c>
      <c r="AG43" s="126" t="s">
        <v>334</v>
      </c>
      <c r="AJ43" s="126">
        <v>0</v>
      </c>
      <c r="AL43" s="126" t="s">
        <v>194</v>
      </c>
      <c r="AM43" s="126" t="s">
        <v>195</v>
      </c>
      <c r="AN43" s="126" t="s">
        <v>174</v>
      </c>
      <c r="AO43" s="126" t="s">
        <v>175</v>
      </c>
      <c r="AS43" s="126">
        <v>0</v>
      </c>
      <c r="AT43" s="126">
        <v>0</v>
      </c>
    </row>
    <row r="44" spans="1:46" x14ac:dyDescent="0.25">
      <c r="B44" s="127" t="s">
        <v>335</v>
      </c>
      <c r="C44" s="126" t="s">
        <v>217</v>
      </c>
      <c r="D44" s="126" t="s">
        <v>218</v>
      </c>
      <c r="E44" s="126" t="s">
        <v>219</v>
      </c>
      <c r="F44" s="126" t="s">
        <v>163</v>
      </c>
      <c r="G44" s="126" t="s">
        <v>163</v>
      </c>
      <c r="H44" s="128">
        <v>22000</v>
      </c>
      <c r="I44" s="128">
        <v>-22000</v>
      </c>
      <c r="J44" s="126" t="s">
        <v>220</v>
      </c>
      <c r="K44" s="126">
        <v>1</v>
      </c>
      <c r="L44" s="126">
        <v>1</v>
      </c>
      <c r="M44" s="126" t="s">
        <v>165</v>
      </c>
      <c r="N44" s="126" t="s">
        <v>166</v>
      </c>
      <c r="O44" s="126" t="s">
        <v>166</v>
      </c>
      <c r="P44" s="126" t="s">
        <v>335</v>
      </c>
      <c r="Q44" s="128">
        <v>566138</v>
      </c>
      <c r="R44" s="128">
        <v>588138</v>
      </c>
      <c r="T44" s="126">
        <v>0</v>
      </c>
      <c r="V44" s="126">
        <v>1</v>
      </c>
      <c r="W44" s="126">
        <v>2261</v>
      </c>
      <c r="X44" s="126" t="s">
        <v>221</v>
      </c>
      <c r="Y44" s="126" t="s">
        <v>168</v>
      </c>
      <c r="AC44" s="126" t="s">
        <v>169</v>
      </c>
      <c r="AD44" s="126" t="s">
        <v>170</v>
      </c>
      <c r="AE44" s="126" t="s">
        <v>166</v>
      </c>
      <c r="AF44" s="126" t="s">
        <v>222</v>
      </c>
      <c r="AG44" s="126" t="s">
        <v>336</v>
      </c>
      <c r="AJ44" s="126">
        <v>0</v>
      </c>
      <c r="AM44" s="126" t="s">
        <v>224</v>
      </c>
      <c r="AN44" s="126" t="s">
        <v>174</v>
      </c>
      <c r="AO44" s="126" t="s">
        <v>175</v>
      </c>
      <c r="AS44" s="126">
        <v>0</v>
      </c>
      <c r="AT44" s="126">
        <v>0</v>
      </c>
    </row>
    <row r="45" spans="1:46" x14ac:dyDescent="0.25">
      <c r="A45" s="126" t="s">
        <v>337</v>
      </c>
      <c r="B45" s="127" t="s">
        <v>338</v>
      </c>
      <c r="C45" s="126" t="s">
        <v>197</v>
      </c>
      <c r="D45" s="126" t="s">
        <v>229</v>
      </c>
      <c r="E45" s="126" t="s">
        <v>179</v>
      </c>
      <c r="F45" s="126" t="s">
        <v>163</v>
      </c>
      <c r="G45" s="126" t="s">
        <v>163</v>
      </c>
      <c r="H45" s="128">
        <v>50334662</v>
      </c>
      <c r="I45" s="128">
        <v>50334662</v>
      </c>
      <c r="J45" s="126" t="s">
        <v>339</v>
      </c>
      <c r="K45" s="126">
        <v>1</v>
      </c>
      <c r="L45" s="126">
        <v>1</v>
      </c>
      <c r="M45" s="126" t="s">
        <v>165</v>
      </c>
      <c r="N45" s="126" t="s">
        <v>166</v>
      </c>
      <c r="O45" s="126" t="s">
        <v>166</v>
      </c>
      <c r="P45" s="126" t="s">
        <v>338</v>
      </c>
      <c r="Q45" s="128">
        <v>50900800</v>
      </c>
      <c r="R45" s="128">
        <v>566138</v>
      </c>
      <c r="T45" s="126">
        <v>0</v>
      </c>
      <c r="U45" s="126" t="s">
        <v>340</v>
      </c>
      <c r="V45" s="126">
        <v>1</v>
      </c>
      <c r="W45" s="126">
        <v>22</v>
      </c>
      <c r="X45" s="126" t="s">
        <v>232</v>
      </c>
      <c r="Y45" s="126" t="s">
        <v>168</v>
      </c>
      <c r="Z45" s="126" t="s">
        <v>233</v>
      </c>
      <c r="AA45" s="126" t="s">
        <v>234</v>
      </c>
      <c r="AB45" s="126" t="s">
        <v>235</v>
      </c>
      <c r="AC45" s="126" t="s">
        <v>169</v>
      </c>
      <c r="AD45" s="126" t="s">
        <v>170</v>
      </c>
      <c r="AE45" s="126" t="s">
        <v>166</v>
      </c>
      <c r="AF45" s="126" t="s">
        <v>203</v>
      </c>
      <c r="AG45" s="126" t="s">
        <v>341</v>
      </c>
      <c r="AJ45" s="126">
        <v>0</v>
      </c>
      <c r="AM45" s="126" t="s">
        <v>184</v>
      </c>
      <c r="AN45" s="126" t="s">
        <v>174</v>
      </c>
      <c r="AO45" s="126" t="s">
        <v>175</v>
      </c>
      <c r="AS45" s="126">
        <v>0</v>
      </c>
      <c r="AT45" s="126">
        <v>0</v>
      </c>
    </row>
    <row r="46" spans="1:46" x14ac:dyDescent="0.25">
      <c r="B46" s="127" t="s">
        <v>342</v>
      </c>
      <c r="C46" s="126" t="s">
        <v>177</v>
      </c>
      <c r="D46" s="126" t="s">
        <v>178</v>
      </c>
      <c r="E46" s="126" t="s">
        <v>179</v>
      </c>
      <c r="F46" s="126" t="s">
        <v>163</v>
      </c>
      <c r="G46" s="126" t="s">
        <v>163</v>
      </c>
      <c r="H46" s="128">
        <v>5069</v>
      </c>
      <c r="I46" s="128">
        <v>5069</v>
      </c>
      <c r="K46" s="126">
        <v>1</v>
      </c>
      <c r="L46" s="126">
        <v>1</v>
      </c>
      <c r="M46" s="126" t="s">
        <v>165</v>
      </c>
      <c r="N46" s="126" t="s">
        <v>166</v>
      </c>
      <c r="O46" s="126" t="s">
        <v>166</v>
      </c>
      <c r="P46" s="126" t="s">
        <v>342</v>
      </c>
      <c r="Q46" s="128">
        <v>50905869</v>
      </c>
      <c r="R46" s="128">
        <v>50900800</v>
      </c>
      <c r="T46" s="126">
        <v>0</v>
      </c>
      <c r="V46" s="126">
        <v>1</v>
      </c>
      <c r="W46" s="126">
        <v>0</v>
      </c>
      <c r="X46" s="126" t="s">
        <v>180</v>
      </c>
      <c r="Y46" s="126" t="s">
        <v>168</v>
      </c>
      <c r="AC46" s="126" t="s">
        <v>169</v>
      </c>
      <c r="AD46" s="126" t="s">
        <v>170</v>
      </c>
      <c r="AE46" s="126" t="s">
        <v>343</v>
      </c>
      <c r="AF46" s="126" t="s">
        <v>182</v>
      </c>
      <c r="AG46" s="126" t="s">
        <v>344</v>
      </c>
      <c r="AJ46" s="126">
        <v>0</v>
      </c>
      <c r="AM46" s="126" t="s">
        <v>184</v>
      </c>
      <c r="AN46" s="126" t="s">
        <v>174</v>
      </c>
      <c r="AO46" s="126" t="s">
        <v>175</v>
      </c>
      <c r="AS46" s="126">
        <v>0</v>
      </c>
      <c r="AT46" s="126">
        <v>0</v>
      </c>
    </row>
    <row r="47" spans="1:46" x14ac:dyDescent="0.25">
      <c r="B47" s="127" t="s">
        <v>345</v>
      </c>
      <c r="C47" s="126" t="s">
        <v>186</v>
      </c>
      <c r="D47" s="126" t="s">
        <v>187</v>
      </c>
      <c r="E47" s="126" t="s">
        <v>188</v>
      </c>
      <c r="F47" s="126" t="s">
        <v>163</v>
      </c>
      <c r="G47" s="126" t="s">
        <v>163</v>
      </c>
      <c r="H47" s="128">
        <v>1138389</v>
      </c>
      <c r="I47" s="128">
        <v>-1138389</v>
      </c>
      <c r="J47" s="126" t="s">
        <v>346</v>
      </c>
      <c r="K47" s="126">
        <v>1</v>
      </c>
      <c r="L47" s="126">
        <v>1</v>
      </c>
      <c r="M47" s="126" t="s">
        <v>165</v>
      </c>
      <c r="N47" s="126" t="s">
        <v>166</v>
      </c>
      <c r="O47" s="126" t="s">
        <v>166</v>
      </c>
      <c r="P47" s="126" t="s">
        <v>345</v>
      </c>
      <c r="Q47" s="128">
        <v>49767480</v>
      </c>
      <c r="R47" s="128">
        <v>50905869</v>
      </c>
      <c r="T47" s="126">
        <v>0</v>
      </c>
      <c r="V47" s="126">
        <v>1</v>
      </c>
      <c r="W47" s="126">
        <v>42</v>
      </c>
      <c r="X47" s="126" t="s">
        <v>167</v>
      </c>
      <c r="Y47" s="126" t="s">
        <v>168</v>
      </c>
      <c r="Z47" s="126" t="s">
        <v>190</v>
      </c>
      <c r="AA47" s="126" t="s">
        <v>191</v>
      </c>
      <c r="AC47" s="126" t="s">
        <v>169</v>
      </c>
      <c r="AD47" s="126" t="s">
        <v>170</v>
      </c>
      <c r="AE47" s="126" t="s">
        <v>166</v>
      </c>
      <c r="AF47" s="126" t="s">
        <v>192</v>
      </c>
      <c r="AG47" s="126" t="s">
        <v>347</v>
      </c>
      <c r="AJ47" s="126">
        <v>0</v>
      </c>
      <c r="AL47" s="126" t="s">
        <v>194</v>
      </c>
      <c r="AM47" s="126" t="s">
        <v>195</v>
      </c>
      <c r="AN47" s="126" t="s">
        <v>174</v>
      </c>
      <c r="AO47" s="126" t="s">
        <v>175</v>
      </c>
      <c r="AS47" s="126">
        <v>0</v>
      </c>
      <c r="AT47" s="126">
        <v>0</v>
      </c>
    </row>
    <row r="48" spans="1:46" x14ac:dyDescent="0.25">
      <c r="B48" s="127" t="s">
        <v>345</v>
      </c>
      <c r="C48" s="126" t="s">
        <v>186</v>
      </c>
      <c r="D48" s="126" t="s">
        <v>187</v>
      </c>
      <c r="E48" s="126" t="s">
        <v>188</v>
      </c>
      <c r="F48" s="126" t="s">
        <v>163</v>
      </c>
      <c r="G48" s="126" t="s">
        <v>163</v>
      </c>
      <c r="H48" s="128">
        <v>598109</v>
      </c>
      <c r="I48" s="128">
        <v>-598109</v>
      </c>
      <c r="J48" s="126" t="s">
        <v>348</v>
      </c>
      <c r="K48" s="126">
        <v>2</v>
      </c>
      <c r="L48" s="126">
        <v>1</v>
      </c>
      <c r="M48" s="126" t="s">
        <v>165</v>
      </c>
      <c r="N48" s="126" t="s">
        <v>166</v>
      </c>
      <c r="O48" s="126" t="s">
        <v>166</v>
      </c>
      <c r="P48" s="126" t="s">
        <v>345</v>
      </c>
      <c r="Q48" s="128">
        <v>49169371</v>
      </c>
      <c r="R48" s="128">
        <v>49767480</v>
      </c>
      <c r="T48" s="126">
        <v>0</v>
      </c>
      <c r="V48" s="126">
        <v>1</v>
      </c>
      <c r="W48" s="126">
        <v>43</v>
      </c>
      <c r="X48" s="126" t="s">
        <v>167</v>
      </c>
      <c r="Y48" s="126" t="s">
        <v>168</v>
      </c>
      <c r="Z48" s="126" t="s">
        <v>190</v>
      </c>
      <c r="AA48" s="126" t="s">
        <v>191</v>
      </c>
      <c r="AC48" s="126" t="s">
        <v>169</v>
      </c>
      <c r="AD48" s="126" t="s">
        <v>170</v>
      </c>
      <c r="AE48" s="126" t="s">
        <v>166</v>
      </c>
      <c r="AF48" s="126" t="s">
        <v>192</v>
      </c>
      <c r="AG48" s="126" t="s">
        <v>349</v>
      </c>
      <c r="AJ48" s="126">
        <v>0</v>
      </c>
      <c r="AL48" s="126" t="s">
        <v>194</v>
      </c>
      <c r="AM48" s="126" t="s">
        <v>195</v>
      </c>
      <c r="AN48" s="126" t="s">
        <v>174</v>
      </c>
      <c r="AO48" s="126" t="s">
        <v>175</v>
      </c>
      <c r="AS48" s="126">
        <v>0</v>
      </c>
      <c r="AT48" s="126">
        <v>0</v>
      </c>
    </row>
    <row r="49" spans="1:46" x14ac:dyDescent="0.25">
      <c r="B49" s="127" t="s">
        <v>345</v>
      </c>
      <c r="C49" s="126" t="s">
        <v>238</v>
      </c>
      <c r="D49" s="126" t="s">
        <v>239</v>
      </c>
      <c r="E49" s="126" t="s">
        <v>188</v>
      </c>
      <c r="F49" s="126" t="s">
        <v>163</v>
      </c>
      <c r="G49" s="126" t="s">
        <v>163</v>
      </c>
      <c r="H49" s="128">
        <v>48000000</v>
      </c>
      <c r="I49" s="128">
        <v>-48000000</v>
      </c>
      <c r="J49" s="126" t="s">
        <v>350</v>
      </c>
      <c r="K49" s="126">
        <v>3</v>
      </c>
      <c r="L49" s="126">
        <v>1</v>
      </c>
      <c r="M49" s="126" t="s">
        <v>165</v>
      </c>
      <c r="N49" s="126" t="s">
        <v>166</v>
      </c>
      <c r="O49" s="126" t="s">
        <v>166</v>
      </c>
      <c r="P49" s="126" t="s">
        <v>345</v>
      </c>
      <c r="Q49" s="128">
        <v>1169371</v>
      </c>
      <c r="R49" s="128">
        <v>49169371</v>
      </c>
      <c r="T49" s="126">
        <v>0</v>
      </c>
      <c r="V49" s="126">
        <v>1</v>
      </c>
      <c r="W49" s="126">
        <v>57</v>
      </c>
      <c r="X49" s="126" t="s">
        <v>167</v>
      </c>
      <c r="Y49" s="126" t="s">
        <v>168</v>
      </c>
      <c r="AC49" s="126" t="s">
        <v>169</v>
      </c>
      <c r="AD49" s="126" t="s">
        <v>170</v>
      </c>
      <c r="AE49" s="126" t="s">
        <v>166</v>
      </c>
      <c r="AF49" s="126" t="s">
        <v>241</v>
      </c>
      <c r="AG49" s="126" t="s">
        <v>351</v>
      </c>
      <c r="AJ49" s="126">
        <v>0</v>
      </c>
      <c r="AL49" s="126" t="s">
        <v>244</v>
      </c>
      <c r="AM49" s="126" t="s">
        <v>195</v>
      </c>
      <c r="AN49" s="126" t="s">
        <v>174</v>
      </c>
      <c r="AO49" s="126" t="s">
        <v>175</v>
      </c>
      <c r="AS49" s="126">
        <v>0</v>
      </c>
      <c r="AT49" s="126">
        <v>0</v>
      </c>
    </row>
    <row r="50" spans="1:46" x14ac:dyDescent="0.25">
      <c r="A50" s="126" t="s">
        <v>352</v>
      </c>
      <c r="B50" s="127" t="s">
        <v>353</v>
      </c>
      <c r="C50" s="126" t="s">
        <v>197</v>
      </c>
      <c r="D50" s="126" t="s">
        <v>229</v>
      </c>
      <c r="E50" s="126" t="s">
        <v>179</v>
      </c>
      <c r="F50" s="126" t="s">
        <v>163</v>
      </c>
      <c r="G50" s="126" t="s">
        <v>163</v>
      </c>
      <c r="H50" s="128">
        <v>103801902</v>
      </c>
      <c r="I50" s="128">
        <v>103801902</v>
      </c>
      <c r="J50" s="126" t="s">
        <v>354</v>
      </c>
      <c r="K50" s="126">
        <v>1</v>
      </c>
      <c r="L50" s="126">
        <v>1</v>
      </c>
      <c r="M50" s="126" t="s">
        <v>165</v>
      </c>
      <c r="N50" s="126" t="s">
        <v>166</v>
      </c>
      <c r="O50" s="126" t="s">
        <v>166</v>
      </c>
      <c r="P50" s="126" t="s">
        <v>353</v>
      </c>
      <c r="Q50" s="128">
        <v>104971273</v>
      </c>
      <c r="R50" s="128">
        <v>1169371</v>
      </c>
      <c r="T50" s="126">
        <v>0</v>
      </c>
      <c r="U50" s="126" t="s">
        <v>355</v>
      </c>
      <c r="V50" s="126">
        <v>1</v>
      </c>
      <c r="W50" s="126">
        <v>10</v>
      </c>
      <c r="X50" s="126" t="s">
        <v>232</v>
      </c>
      <c r="Y50" s="126" t="s">
        <v>168</v>
      </c>
      <c r="Z50" s="126" t="s">
        <v>233</v>
      </c>
      <c r="AA50" s="126" t="s">
        <v>234</v>
      </c>
      <c r="AB50" s="126" t="s">
        <v>235</v>
      </c>
      <c r="AC50" s="126" t="s">
        <v>169</v>
      </c>
      <c r="AD50" s="126" t="s">
        <v>170</v>
      </c>
      <c r="AE50" s="126" t="s">
        <v>166</v>
      </c>
      <c r="AF50" s="126" t="s">
        <v>203</v>
      </c>
      <c r="AG50" s="126" t="s">
        <v>356</v>
      </c>
      <c r="AJ50" s="126">
        <v>0</v>
      </c>
      <c r="AM50" s="126" t="s">
        <v>184</v>
      </c>
      <c r="AN50" s="126" t="s">
        <v>174</v>
      </c>
      <c r="AO50" s="126" t="s">
        <v>175</v>
      </c>
      <c r="AS50" s="126">
        <v>0</v>
      </c>
      <c r="AT50" s="126">
        <v>0</v>
      </c>
    </row>
    <row r="51" spans="1:46" x14ac:dyDescent="0.25">
      <c r="B51" s="127" t="s">
        <v>357</v>
      </c>
      <c r="C51" s="126" t="s">
        <v>217</v>
      </c>
      <c r="D51" s="126" t="s">
        <v>218</v>
      </c>
      <c r="E51" s="126" t="s">
        <v>219</v>
      </c>
      <c r="F51" s="126" t="s">
        <v>163</v>
      </c>
      <c r="G51" s="126" t="s">
        <v>163</v>
      </c>
      <c r="H51" s="128">
        <v>22000</v>
      </c>
      <c r="I51" s="128">
        <v>-22000</v>
      </c>
      <c r="J51" s="126" t="s">
        <v>220</v>
      </c>
      <c r="K51" s="126">
        <v>1</v>
      </c>
      <c r="L51" s="126">
        <v>1</v>
      </c>
      <c r="M51" s="126" t="s">
        <v>165</v>
      </c>
      <c r="N51" s="126" t="s">
        <v>166</v>
      </c>
      <c r="O51" s="126" t="s">
        <v>166</v>
      </c>
      <c r="P51" s="126" t="s">
        <v>357</v>
      </c>
      <c r="Q51" s="128">
        <v>104949273</v>
      </c>
      <c r="R51" s="128">
        <v>104971273</v>
      </c>
      <c r="T51" s="126">
        <v>0</v>
      </c>
      <c r="V51" s="126">
        <v>1</v>
      </c>
      <c r="W51" s="126">
        <v>2230</v>
      </c>
      <c r="X51" s="126" t="s">
        <v>221</v>
      </c>
      <c r="Y51" s="126" t="s">
        <v>168</v>
      </c>
      <c r="AC51" s="126" t="s">
        <v>169</v>
      </c>
      <c r="AD51" s="126" t="s">
        <v>170</v>
      </c>
      <c r="AE51" s="126" t="s">
        <v>166</v>
      </c>
      <c r="AF51" s="126" t="s">
        <v>222</v>
      </c>
      <c r="AG51" s="126" t="s">
        <v>358</v>
      </c>
      <c r="AJ51" s="126">
        <v>0</v>
      </c>
      <c r="AM51" s="126" t="s">
        <v>224</v>
      </c>
      <c r="AN51" s="126" t="s">
        <v>174</v>
      </c>
      <c r="AO51" s="126" t="s">
        <v>175</v>
      </c>
      <c r="AS51" s="126">
        <v>0</v>
      </c>
      <c r="AT51" s="126">
        <v>0</v>
      </c>
    </row>
    <row r="52" spans="1:46" x14ac:dyDescent="0.25">
      <c r="B52" s="127" t="s">
        <v>359</v>
      </c>
      <c r="C52" s="126" t="s">
        <v>238</v>
      </c>
      <c r="D52" s="126" t="s">
        <v>239</v>
      </c>
      <c r="E52" s="126" t="s">
        <v>188</v>
      </c>
      <c r="F52" s="126" t="s">
        <v>163</v>
      </c>
      <c r="G52" s="126" t="s">
        <v>163</v>
      </c>
      <c r="H52" s="128">
        <v>19946124</v>
      </c>
      <c r="I52" s="128">
        <v>-19946124</v>
      </c>
      <c r="J52" s="126" t="s">
        <v>360</v>
      </c>
      <c r="K52" s="126">
        <v>1</v>
      </c>
      <c r="L52" s="126">
        <v>1</v>
      </c>
      <c r="M52" s="126" t="s">
        <v>165</v>
      </c>
      <c r="N52" s="126" t="s">
        <v>166</v>
      </c>
      <c r="O52" s="126" t="s">
        <v>166</v>
      </c>
      <c r="P52" s="126" t="s">
        <v>359</v>
      </c>
      <c r="Q52" s="128">
        <v>85003149</v>
      </c>
      <c r="R52" s="128">
        <v>104949273</v>
      </c>
      <c r="T52" s="126">
        <v>0</v>
      </c>
      <c r="V52" s="126">
        <v>1</v>
      </c>
      <c r="W52" s="126">
        <v>12</v>
      </c>
      <c r="X52" s="126" t="s">
        <v>167</v>
      </c>
      <c r="Y52" s="126" t="s">
        <v>168</v>
      </c>
      <c r="AC52" s="126" t="s">
        <v>169</v>
      </c>
      <c r="AD52" s="126" t="s">
        <v>170</v>
      </c>
      <c r="AE52" s="126" t="s">
        <v>166</v>
      </c>
      <c r="AF52" s="126" t="s">
        <v>241</v>
      </c>
      <c r="AG52" s="126" t="s">
        <v>361</v>
      </c>
      <c r="AJ52" s="126">
        <v>0</v>
      </c>
      <c r="AL52" s="126" t="s">
        <v>362</v>
      </c>
      <c r="AM52" s="126" t="s">
        <v>195</v>
      </c>
      <c r="AN52" s="126" t="s">
        <v>174</v>
      </c>
      <c r="AO52" s="126" t="s">
        <v>175</v>
      </c>
      <c r="AS52" s="126">
        <v>0</v>
      </c>
      <c r="AT52" s="126">
        <v>0</v>
      </c>
    </row>
    <row r="53" spans="1:46" s="130" customFormat="1" x14ac:dyDescent="0.25">
      <c r="B53" s="131" t="s">
        <v>359</v>
      </c>
      <c r="C53" s="130" t="s">
        <v>238</v>
      </c>
      <c r="D53" s="130" t="s">
        <v>239</v>
      </c>
      <c r="E53" s="130" t="s">
        <v>188</v>
      </c>
      <c r="F53" s="130" t="s">
        <v>163</v>
      </c>
      <c r="G53" s="130" t="s">
        <v>163</v>
      </c>
      <c r="H53" s="132">
        <v>84000000</v>
      </c>
      <c r="I53" s="132">
        <v>-84000000</v>
      </c>
      <c r="J53" s="130" t="s">
        <v>261</v>
      </c>
      <c r="K53" s="130">
        <v>2</v>
      </c>
      <c r="L53" s="130">
        <v>1</v>
      </c>
      <c r="M53" s="130" t="s">
        <v>165</v>
      </c>
      <c r="N53" s="130" t="s">
        <v>166</v>
      </c>
      <c r="O53" s="130" t="s">
        <v>166</v>
      </c>
      <c r="P53" s="130" t="s">
        <v>359</v>
      </c>
      <c r="Q53" s="132">
        <v>1003149</v>
      </c>
      <c r="R53" s="132">
        <v>85003149</v>
      </c>
      <c r="T53" s="130">
        <v>0</v>
      </c>
      <c r="V53" s="130">
        <v>1</v>
      </c>
      <c r="W53" s="130">
        <v>13</v>
      </c>
      <c r="X53" s="130" t="s">
        <v>167</v>
      </c>
      <c r="Y53" s="130" t="s">
        <v>168</v>
      </c>
      <c r="AC53" s="130" t="s">
        <v>169</v>
      </c>
      <c r="AD53" s="130" t="s">
        <v>170</v>
      </c>
      <c r="AE53" s="130" t="s">
        <v>166</v>
      </c>
      <c r="AF53" s="130" t="s">
        <v>241</v>
      </c>
      <c r="AG53" s="130" t="s">
        <v>363</v>
      </c>
      <c r="AJ53" s="130">
        <v>0</v>
      </c>
      <c r="AK53" s="130" t="s">
        <v>243</v>
      </c>
      <c r="AL53" s="130" t="s">
        <v>244</v>
      </c>
      <c r="AM53" s="130" t="s">
        <v>195</v>
      </c>
      <c r="AN53" s="130" t="s">
        <v>174</v>
      </c>
      <c r="AO53" s="130" t="s">
        <v>175</v>
      </c>
      <c r="AS53" s="130">
        <v>0</v>
      </c>
      <c r="AT53" s="130">
        <v>0</v>
      </c>
    </row>
    <row r="54" spans="1:46" x14ac:dyDescent="0.25">
      <c r="B54" s="127" t="s">
        <v>364</v>
      </c>
      <c r="C54" s="126" t="s">
        <v>177</v>
      </c>
      <c r="D54" s="126" t="s">
        <v>178</v>
      </c>
      <c r="E54" s="126" t="s">
        <v>179</v>
      </c>
      <c r="F54" s="126" t="s">
        <v>163</v>
      </c>
      <c r="G54" s="126" t="s">
        <v>163</v>
      </c>
      <c r="H54" s="128">
        <v>6673</v>
      </c>
      <c r="I54" s="128">
        <v>6673</v>
      </c>
      <c r="K54" s="126">
        <v>1</v>
      </c>
      <c r="L54" s="126">
        <v>1</v>
      </c>
      <c r="M54" s="126" t="s">
        <v>165</v>
      </c>
      <c r="N54" s="126" t="s">
        <v>166</v>
      </c>
      <c r="O54" s="126" t="s">
        <v>166</v>
      </c>
      <c r="P54" s="126" t="s">
        <v>364</v>
      </c>
      <c r="Q54" s="128">
        <v>1009822</v>
      </c>
      <c r="R54" s="128">
        <v>1003149</v>
      </c>
      <c r="T54" s="126">
        <v>0</v>
      </c>
      <c r="V54" s="126">
        <v>1</v>
      </c>
      <c r="W54" s="126">
        <v>0</v>
      </c>
      <c r="X54" s="126" t="s">
        <v>180</v>
      </c>
      <c r="Y54" s="126" t="s">
        <v>168</v>
      </c>
      <c r="AC54" s="126" t="s">
        <v>169</v>
      </c>
      <c r="AD54" s="126" t="s">
        <v>170</v>
      </c>
      <c r="AE54" s="126" t="s">
        <v>365</v>
      </c>
      <c r="AF54" s="126" t="s">
        <v>182</v>
      </c>
      <c r="AG54" s="126" t="s">
        <v>366</v>
      </c>
      <c r="AJ54" s="126">
        <v>0</v>
      </c>
      <c r="AM54" s="126" t="s">
        <v>184</v>
      </c>
      <c r="AN54" s="126" t="s">
        <v>174</v>
      </c>
      <c r="AO54" s="126" t="s">
        <v>175</v>
      </c>
      <c r="AS54" s="126">
        <v>0</v>
      </c>
      <c r="AT54" s="126">
        <v>0</v>
      </c>
    </row>
    <row r="55" spans="1:46" x14ac:dyDescent="0.25">
      <c r="B55" s="127" t="s">
        <v>367</v>
      </c>
      <c r="C55" s="126" t="s">
        <v>186</v>
      </c>
      <c r="D55" s="126" t="s">
        <v>187</v>
      </c>
      <c r="E55" s="126" t="s">
        <v>188</v>
      </c>
      <c r="F55" s="126" t="s">
        <v>163</v>
      </c>
      <c r="G55" s="126" t="s">
        <v>163</v>
      </c>
      <c r="H55" s="128">
        <v>887380</v>
      </c>
      <c r="I55" s="128">
        <v>-887380</v>
      </c>
      <c r="J55" s="126" t="s">
        <v>368</v>
      </c>
      <c r="K55" s="126">
        <v>1</v>
      </c>
      <c r="L55" s="126">
        <v>1</v>
      </c>
      <c r="M55" s="126" t="s">
        <v>165</v>
      </c>
      <c r="N55" s="126" t="s">
        <v>166</v>
      </c>
      <c r="O55" s="126" t="s">
        <v>166</v>
      </c>
      <c r="P55" s="126" t="s">
        <v>367</v>
      </c>
      <c r="Q55" s="128">
        <v>122442</v>
      </c>
      <c r="R55" s="128">
        <v>1009822</v>
      </c>
      <c r="T55" s="126">
        <v>0</v>
      </c>
      <c r="V55" s="126">
        <v>1</v>
      </c>
      <c r="W55" s="126">
        <v>23</v>
      </c>
      <c r="X55" s="126" t="s">
        <v>167</v>
      </c>
      <c r="Y55" s="126" t="s">
        <v>168</v>
      </c>
      <c r="Z55" s="126" t="s">
        <v>190</v>
      </c>
      <c r="AA55" s="126" t="s">
        <v>191</v>
      </c>
      <c r="AC55" s="126" t="s">
        <v>169</v>
      </c>
      <c r="AD55" s="126" t="s">
        <v>170</v>
      </c>
      <c r="AE55" s="126" t="s">
        <v>166</v>
      </c>
      <c r="AF55" s="126" t="s">
        <v>192</v>
      </c>
      <c r="AG55" s="126" t="s">
        <v>369</v>
      </c>
      <c r="AJ55" s="126">
        <v>0</v>
      </c>
      <c r="AL55" s="126" t="s">
        <v>194</v>
      </c>
      <c r="AM55" s="126" t="s">
        <v>195</v>
      </c>
      <c r="AN55" s="126" t="s">
        <v>174</v>
      </c>
      <c r="AO55" s="126" t="s">
        <v>175</v>
      </c>
      <c r="AS55" s="126">
        <v>0</v>
      </c>
      <c r="AT55" s="126">
        <v>0</v>
      </c>
    </row>
    <row r="56" spans="1:46" x14ac:dyDescent="0.25">
      <c r="A56" s="126" t="s">
        <v>370</v>
      </c>
      <c r="B56" s="127" t="s">
        <v>367</v>
      </c>
      <c r="C56" s="126" t="s">
        <v>197</v>
      </c>
      <c r="D56" s="126" t="s">
        <v>198</v>
      </c>
      <c r="E56" s="126" t="s">
        <v>179</v>
      </c>
      <c r="F56" s="126" t="s">
        <v>163</v>
      </c>
      <c r="G56" s="126" t="s">
        <v>163</v>
      </c>
      <c r="H56" s="128">
        <v>2000000</v>
      </c>
      <c r="I56" s="128">
        <v>2000000</v>
      </c>
      <c r="J56" s="126" t="s">
        <v>371</v>
      </c>
      <c r="K56" s="126">
        <v>2</v>
      </c>
      <c r="L56" s="126">
        <v>1</v>
      </c>
      <c r="M56" s="126" t="s">
        <v>165</v>
      </c>
      <c r="N56" s="126" t="s">
        <v>166</v>
      </c>
      <c r="O56" s="126" t="s">
        <v>166</v>
      </c>
      <c r="P56" s="126" t="s">
        <v>367</v>
      </c>
      <c r="Q56" s="128">
        <v>2122442</v>
      </c>
      <c r="R56" s="128">
        <v>122442</v>
      </c>
      <c r="T56" s="126">
        <v>0</v>
      </c>
      <c r="U56" s="126" t="s">
        <v>244</v>
      </c>
      <c r="V56" s="126">
        <v>1</v>
      </c>
      <c r="W56" s="126">
        <v>1062</v>
      </c>
      <c r="X56" s="126" t="s">
        <v>372</v>
      </c>
      <c r="Y56" s="126" t="s">
        <v>168</v>
      </c>
      <c r="Z56" s="126" t="s">
        <v>190</v>
      </c>
      <c r="AA56" s="126" t="s">
        <v>191</v>
      </c>
      <c r="AB56" s="126" t="s">
        <v>186</v>
      </c>
      <c r="AC56" s="126" t="s">
        <v>169</v>
      </c>
      <c r="AD56" s="126" t="s">
        <v>170</v>
      </c>
      <c r="AE56" s="126" t="s">
        <v>166</v>
      </c>
      <c r="AF56" s="126" t="s">
        <v>203</v>
      </c>
      <c r="AG56" s="126" t="s">
        <v>373</v>
      </c>
      <c r="AJ56" s="126">
        <v>0</v>
      </c>
      <c r="AM56" s="126" t="s">
        <v>184</v>
      </c>
      <c r="AN56" s="126" t="s">
        <v>174</v>
      </c>
      <c r="AO56" s="126" t="s">
        <v>175</v>
      </c>
      <c r="AS56" s="126">
        <v>0</v>
      </c>
      <c r="AT56" s="126">
        <v>0</v>
      </c>
    </row>
    <row r="57" spans="1:46" x14ac:dyDescent="0.25">
      <c r="B57" s="127" t="s">
        <v>374</v>
      </c>
      <c r="C57" s="126" t="s">
        <v>186</v>
      </c>
      <c r="D57" s="126" t="s">
        <v>187</v>
      </c>
      <c r="E57" s="126" t="s">
        <v>188</v>
      </c>
      <c r="F57" s="126" t="s">
        <v>163</v>
      </c>
      <c r="G57" s="126" t="s">
        <v>163</v>
      </c>
      <c r="H57" s="128">
        <v>466230</v>
      </c>
      <c r="I57" s="128">
        <v>-466230</v>
      </c>
      <c r="J57" s="126" t="s">
        <v>375</v>
      </c>
      <c r="K57" s="126">
        <v>1</v>
      </c>
      <c r="L57" s="126">
        <v>1</v>
      </c>
      <c r="M57" s="126" t="s">
        <v>165</v>
      </c>
      <c r="N57" s="126" t="s">
        <v>166</v>
      </c>
      <c r="O57" s="126" t="s">
        <v>166</v>
      </c>
      <c r="P57" s="126" t="s">
        <v>374</v>
      </c>
      <c r="Q57" s="128">
        <v>1656212</v>
      </c>
      <c r="R57" s="128">
        <v>2122442</v>
      </c>
      <c r="T57" s="126">
        <v>0</v>
      </c>
      <c r="V57" s="126">
        <v>1</v>
      </c>
      <c r="W57" s="126">
        <v>24</v>
      </c>
      <c r="X57" s="126" t="s">
        <v>167</v>
      </c>
      <c r="Y57" s="126" t="s">
        <v>168</v>
      </c>
      <c r="Z57" s="126" t="s">
        <v>190</v>
      </c>
      <c r="AA57" s="126" t="s">
        <v>191</v>
      </c>
      <c r="AC57" s="126" t="s">
        <v>169</v>
      </c>
      <c r="AD57" s="126" t="s">
        <v>170</v>
      </c>
      <c r="AE57" s="126" t="s">
        <v>166</v>
      </c>
      <c r="AF57" s="126" t="s">
        <v>192</v>
      </c>
      <c r="AG57" s="126" t="s">
        <v>376</v>
      </c>
      <c r="AJ57" s="126">
        <v>0</v>
      </c>
      <c r="AL57" s="126" t="s">
        <v>194</v>
      </c>
      <c r="AM57" s="126" t="s">
        <v>195</v>
      </c>
      <c r="AN57" s="126" t="s">
        <v>174</v>
      </c>
      <c r="AO57" s="126" t="s">
        <v>175</v>
      </c>
      <c r="AS57" s="126">
        <v>0</v>
      </c>
      <c r="AT57" s="126">
        <v>0</v>
      </c>
    </row>
    <row r="58" spans="1:46" x14ac:dyDescent="0.25">
      <c r="B58" s="127" t="s">
        <v>374</v>
      </c>
      <c r="C58" s="126" t="s">
        <v>186</v>
      </c>
      <c r="D58" s="126" t="s">
        <v>187</v>
      </c>
      <c r="E58" s="126" t="s">
        <v>188</v>
      </c>
      <c r="F58" s="126" t="s">
        <v>163</v>
      </c>
      <c r="G58" s="126" t="s">
        <v>163</v>
      </c>
      <c r="H58" s="128">
        <v>466230</v>
      </c>
      <c r="I58" s="128">
        <v>-466230</v>
      </c>
      <c r="J58" s="126" t="s">
        <v>377</v>
      </c>
      <c r="K58" s="126">
        <v>2</v>
      </c>
      <c r="L58" s="126">
        <v>1</v>
      </c>
      <c r="M58" s="126" t="s">
        <v>165</v>
      </c>
      <c r="N58" s="126" t="s">
        <v>378</v>
      </c>
      <c r="O58" s="126" t="s">
        <v>166</v>
      </c>
      <c r="P58" s="126" t="s">
        <v>374</v>
      </c>
      <c r="Q58" s="128">
        <v>1189982</v>
      </c>
      <c r="R58" s="128">
        <v>1656212</v>
      </c>
      <c r="T58" s="126">
        <v>0</v>
      </c>
      <c r="V58" s="126">
        <v>1</v>
      </c>
      <c r="W58" s="126">
        <v>25</v>
      </c>
      <c r="X58" s="126" t="s">
        <v>167</v>
      </c>
      <c r="Y58" s="126" t="s">
        <v>168</v>
      </c>
      <c r="Z58" s="126" t="s">
        <v>190</v>
      </c>
      <c r="AA58" s="126" t="s">
        <v>191</v>
      </c>
      <c r="AC58" s="126" t="s">
        <v>169</v>
      </c>
      <c r="AD58" s="126" t="s">
        <v>170</v>
      </c>
      <c r="AE58" s="126" t="s">
        <v>166</v>
      </c>
      <c r="AF58" s="126" t="s">
        <v>192</v>
      </c>
      <c r="AG58" s="126" t="s">
        <v>379</v>
      </c>
      <c r="AJ58" s="126">
        <v>0</v>
      </c>
      <c r="AL58" s="126" t="s">
        <v>194</v>
      </c>
      <c r="AM58" s="126" t="s">
        <v>195</v>
      </c>
      <c r="AN58" s="126" t="s">
        <v>174</v>
      </c>
      <c r="AO58" s="126" t="s">
        <v>175</v>
      </c>
      <c r="AR58" s="126" t="s">
        <v>380</v>
      </c>
      <c r="AS58" s="126">
        <v>3</v>
      </c>
      <c r="AT58" s="126">
        <v>0</v>
      </c>
    </row>
    <row r="59" spans="1:46" x14ac:dyDescent="0.25">
      <c r="B59" s="127" t="s">
        <v>374</v>
      </c>
      <c r="C59" s="126" t="s">
        <v>381</v>
      </c>
      <c r="D59" s="126" t="s">
        <v>382</v>
      </c>
      <c r="E59" s="126" t="s">
        <v>188</v>
      </c>
      <c r="F59" s="126" t="s">
        <v>163</v>
      </c>
      <c r="G59" s="126" t="s">
        <v>163</v>
      </c>
      <c r="H59" s="128">
        <v>466230</v>
      </c>
      <c r="I59" s="128">
        <v>466230</v>
      </c>
      <c r="J59" s="126" t="s">
        <v>383</v>
      </c>
      <c r="K59" s="126">
        <v>3</v>
      </c>
      <c r="L59" s="126">
        <v>1</v>
      </c>
      <c r="M59" s="126" t="s">
        <v>165</v>
      </c>
      <c r="N59" s="126" t="s">
        <v>166</v>
      </c>
      <c r="O59" s="126" t="s">
        <v>378</v>
      </c>
      <c r="P59" s="126" t="s">
        <v>374</v>
      </c>
      <c r="Q59" s="128">
        <v>1656212</v>
      </c>
      <c r="R59" s="128">
        <v>1189982</v>
      </c>
      <c r="T59" s="126">
        <v>0</v>
      </c>
      <c r="V59" s="126">
        <v>1</v>
      </c>
      <c r="W59" s="126">
        <v>26</v>
      </c>
      <c r="X59" s="126" t="s">
        <v>167</v>
      </c>
      <c r="Y59" s="126" t="s">
        <v>168</v>
      </c>
      <c r="Z59" s="126" t="s">
        <v>190</v>
      </c>
      <c r="AA59" s="126" t="s">
        <v>191</v>
      </c>
      <c r="AC59" s="126" t="s">
        <v>169</v>
      </c>
      <c r="AD59" s="126" t="s">
        <v>170</v>
      </c>
      <c r="AE59" s="126" t="s">
        <v>166</v>
      </c>
      <c r="AF59" s="126" t="s">
        <v>192</v>
      </c>
      <c r="AG59" s="126" t="s">
        <v>379</v>
      </c>
      <c r="AJ59" s="126">
        <v>0</v>
      </c>
      <c r="AL59" s="126" t="s">
        <v>194</v>
      </c>
      <c r="AM59" s="126" t="s">
        <v>195</v>
      </c>
      <c r="AN59" s="126" t="s">
        <v>174</v>
      </c>
      <c r="AO59" s="126" t="s">
        <v>175</v>
      </c>
      <c r="AR59" s="126" t="s">
        <v>380</v>
      </c>
      <c r="AS59" s="126">
        <v>2</v>
      </c>
      <c r="AT59" s="126">
        <v>0</v>
      </c>
    </row>
    <row r="60" spans="1:46" x14ac:dyDescent="0.25">
      <c r="B60" s="127" t="s">
        <v>384</v>
      </c>
      <c r="C60" s="126" t="s">
        <v>217</v>
      </c>
      <c r="D60" s="126" t="s">
        <v>218</v>
      </c>
      <c r="E60" s="126" t="s">
        <v>219</v>
      </c>
      <c r="F60" s="126" t="s">
        <v>163</v>
      </c>
      <c r="G60" s="126" t="s">
        <v>163</v>
      </c>
      <c r="H60" s="128">
        <v>22000</v>
      </c>
      <c r="I60" s="128">
        <v>-22000</v>
      </c>
      <c r="J60" s="126" t="s">
        <v>220</v>
      </c>
      <c r="K60" s="126">
        <v>1</v>
      </c>
      <c r="L60" s="126">
        <v>1</v>
      </c>
      <c r="M60" s="126" t="s">
        <v>165</v>
      </c>
      <c r="N60" s="126" t="s">
        <v>166</v>
      </c>
      <c r="O60" s="126" t="s">
        <v>166</v>
      </c>
      <c r="P60" s="126" t="s">
        <v>384</v>
      </c>
      <c r="Q60" s="128">
        <v>1634212</v>
      </c>
      <c r="R60" s="128">
        <v>1656212</v>
      </c>
      <c r="T60" s="126">
        <v>0</v>
      </c>
      <c r="V60" s="126">
        <v>1</v>
      </c>
      <c r="W60" s="126">
        <v>2220</v>
      </c>
      <c r="X60" s="126" t="s">
        <v>221</v>
      </c>
      <c r="Y60" s="126" t="s">
        <v>168</v>
      </c>
      <c r="AC60" s="126" t="s">
        <v>169</v>
      </c>
      <c r="AD60" s="126" t="s">
        <v>170</v>
      </c>
      <c r="AE60" s="126" t="s">
        <v>166</v>
      </c>
      <c r="AF60" s="126" t="s">
        <v>222</v>
      </c>
      <c r="AG60" s="126" t="s">
        <v>385</v>
      </c>
      <c r="AJ60" s="126">
        <v>0</v>
      </c>
      <c r="AM60" s="126" t="s">
        <v>224</v>
      </c>
      <c r="AN60" s="126" t="s">
        <v>174</v>
      </c>
      <c r="AO60" s="126" t="s">
        <v>175</v>
      </c>
      <c r="AS60" s="126">
        <v>0</v>
      </c>
      <c r="AT60" s="126">
        <v>0</v>
      </c>
    </row>
    <row r="61" spans="1:46" x14ac:dyDescent="0.25">
      <c r="A61" s="126" t="s">
        <v>386</v>
      </c>
      <c r="B61" s="127" t="s">
        <v>384</v>
      </c>
      <c r="C61" s="126" t="s">
        <v>197</v>
      </c>
      <c r="D61" s="126" t="s">
        <v>229</v>
      </c>
      <c r="E61" s="126" t="s">
        <v>179</v>
      </c>
      <c r="F61" s="126" t="s">
        <v>163</v>
      </c>
      <c r="G61" s="126" t="s">
        <v>163</v>
      </c>
      <c r="H61" s="128">
        <v>106780060</v>
      </c>
      <c r="I61" s="128">
        <v>106780060</v>
      </c>
      <c r="J61" s="126" t="s">
        <v>387</v>
      </c>
      <c r="K61" s="126">
        <v>2</v>
      </c>
      <c r="L61" s="126">
        <v>1</v>
      </c>
      <c r="M61" s="126" t="s">
        <v>165</v>
      </c>
      <c r="N61" s="126" t="s">
        <v>166</v>
      </c>
      <c r="O61" s="126" t="s">
        <v>166</v>
      </c>
      <c r="P61" s="126" t="s">
        <v>384</v>
      </c>
      <c r="Q61" s="128">
        <v>108414272</v>
      </c>
      <c r="R61" s="128">
        <v>1634212</v>
      </c>
      <c r="T61" s="126">
        <v>0</v>
      </c>
      <c r="U61" s="126" t="s">
        <v>388</v>
      </c>
      <c r="V61" s="126">
        <v>1</v>
      </c>
      <c r="W61" s="126">
        <v>22</v>
      </c>
      <c r="X61" s="126" t="s">
        <v>232</v>
      </c>
      <c r="Y61" s="126" t="s">
        <v>168</v>
      </c>
      <c r="Z61" s="126" t="s">
        <v>233</v>
      </c>
      <c r="AA61" s="126" t="s">
        <v>234</v>
      </c>
      <c r="AB61" s="126" t="s">
        <v>235</v>
      </c>
      <c r="AC61" s="126" t="s">
        <v>169</v>
      </c>
      <c r="AD61" s="126" t="s">
        <v>170</v>
      </c>
      <c r="AE61" s="126" t="s">
        <v>166</v>
      </c>
      <c r="AF61" s="126" t="s">
        <v>203</v>
      </c>
      <c r="AG61" s="126" t="s">
        <v>389</v>
      </c>
      <c r="AJ61" s="126">
        <v>0</v>
      </c>
      <c r="AM61" s="126" t="s">
        <v>184</v>
      </c>
      <c r="AN61" s="126" t="s">
        <v>174</v>
      </c>
      <c r="AO61" s="126" t="s">
        <v>175</v>
      </c>
      <c r="AS61" s="126">
        <v>0</v>
      </c>
      <c r="AT61" s="126">
        <v>0</v>
      </c>
    </row>
    <row r="62" spans="1:46" x14ac:dyDescent="0.25">
      <c r="B62" s="127" t="s">
        <v>390</v>
      </c>
      <c r="C62" s="126" t="s">
        <v>238</v>
      </c>
      <c r="D62" s="126" t="s">
        <v>239</v>
      </c>
      <c r="E62" s="126" t="s">
        <v>188</v>
      </c>
      <c r="F62" s="126" t="s">
        <v>163</v>
      </c>
      <c r="G62" s="126" t="s">
        <v>163</v>
      </c>
      <c r="H62" s="128">
        <v>100000000</v>
      </c>
      <c r="I62" s="128">
        <v>-100000000</v>
      </c>
      <c r="J62" s="126" t="s">
        <v>277</v>
      </c>
      <c r="K62" s="126">
        <v>1</v>
      </c>
      <c r="L62" s="126">
        <v>1</v>
      </c>
      <c r="M62" s="126" t="s">
        <v>165</v>
      </c>
      <c r="N62" s="126" t="s">
        <v>166</v>
      </c>
      <c r="O62" s="126" t="s">
        <v>166</v>
      </c>
      <c r="P62" s="126" t="s">
        <v>390</v>
      </c>
      <c r="Q62" s="128">
        <v>8414272</v>
      </c>
      <c r="R62" s="128">
        <v>108414272</v>
      </c>
      <c r="T62" s="126">
        <v>0</v>
      </c>
      <c r="V62" s="126">
        <v>1</v>
      </c>
      <c r="W62" s="126">
        <v>22</v>
      </c>
      <c r="X62" s="126" t="s">
        <v>167</v>
      </c>
      <c r="Y62" s="126" t="s">
        <v>168</v>
      </c>
      <c r="AC62" s="126" t="s">
        <v>169</v>
      </c>
      <c r="AD62" s="126" t="s">
        <v>170</v>
      </c>
      <c r="AE62" s="126" t="s">
        <v>166</v>
      </c>
      <c r="AF62" s="126" t="s">
        <v>241</v>
      </c>
      <c r="AG62" s="126" t="s">
        <v>391</v>
      </c>
      <c r="AJ62" s="126">
        <v>0</v>
      </c>
      <c r="AK62" s="126" t="s">
        <v>243</v>
      </c>
      <c r="AL62" s="126" t="s">
        <v>244</v>
      </c>
      <c r="AM62" s="126" t="s">
        <v>195</v>
      </c>
      <c r="AN62" s="126" t="s">
        <v>174</v>
      </c>
      <c r="AO62" s="126" t="s">
        <v>175</v>
      </c>
      <c r="AS62" s="126">
        <v>0</v>
      </c>
      <c r="AT62" s="126">
        <v>0</v>
      </c>
    </row>
    <row r="63" spans="1:46" x14ac:dyDescent="0.25">
      <c r="B63" s="127" t="s">
        <v>392</v>
      </c>
      <c r="C63" s="126" t="s">
        <v>177</v>
      </c>
      <c r="D63" s="126" t="s">
        <v>178</v>
      </c>
      <c r="E63" s="126" t="s">
        <v>179</v>
      </c>
      <c r="F63" s="126" t="s">
        <v>163</v>
      </c>
      <c r="G63" s="126" t="s">
        <v>163</v>
      </c>
      <c r="H63" s="128">
        <v>2691</v>
      </c>
      <c r="I63" s="128">
        <v>2691</v>
      </c>
      <c r="K63" s="126">
        <v>1</v>
      </c>
      <c r="L63" s="126">
        <v>1</v>
      </c>
      <c r="M63" s="126" t="s">
        <v>165</v>
      </c>
      <c r="N63" s="126" t="s">
        <v>166</v>
      </c>
      <c r="O63" s="126" t="s">
        <v>166</v>
      </c>
      <c r="P63" s="126" t="s">
        <v>392</v>
      </c>
      <c r="Q63" s="128">
        <v>8416963</v>
      </c>
      <c r="R63" s="128">
        <v>8414272</v>
      </c>
      <c r="T63" s="126">
        <v>0</v>
      </c>
      <c r="V63" s="126">
        <v>1</v>
      </c>
      <c r="W63" s="126">
        <v>0</v>
      </c>
      <c r="X63" s="126" t="s">
        <v>180</v>
      </c>
      <c r="Y63" s="126" t="s">
        <v>168</v>
      </c>
      <c r="AC63" s="126" t="s">
        <v>169</v>
      </c>
      <c r="AD63" s="126" t="s">
        <v>170</v>
      </c>
      <c r="AE63" s="126" t="s">
        <v>393</v>
      </c>
      <c r="AF63" s="126" t="s">
        <v>182</v>
      </c>
      <c r="AG63" s="126" t="s">
        <v>394</v>
      </c>
      <c r="AJ63" s="126">
        <v>0</v>
      </c>
      <c r="AM63" s="126" t="s">
        <v>184</v>
      </c>
      <c r="AN63" s="126" t="s">
        <v>174</v>
      </c>
      <c r="AO63" s="126" t="s">
        <v>175</v>
      </c>
      <c r="AS63" s="126">
        <v>0</v>
      </c>
      <c r="AT63" s="126">
        <v>0</v>
      </c>
    </row>
    <row r="64" spans="1:46" x14ac:dyDescent="0.25">
      <c r="B64" s="127" t="s">
        <v>395</v>
      </c>
      <c r="C64" s="126" t="s">
        <v>186</v>
      </c>
      <c r="D64" s="126" t="s">
        <v>187</v>
      </c>
      <c r="E64" s="126" t="s">
        <v>188</v>
      </c>
      <c r="F64" s="126" t="s">
        <v>163</v>
      </c>
      <c r="G64" s="126" t="s">
        <v>163</v>
      </c>
      <c r="H64" s="128">
        <v>926640</v>
      </c>
      <c r="I64" s="128">
        <v>-926640</v>
      </c>
      <c r="J64" s="126" t="s">
        <v>396</v>
      </c>
      <c r="K64" s="126">
        <v>1</v>
      </c>
      <c r="L64" s="126">
        <v>1</v>
      </c>
      <c r="M64" s="126" t="s">
        <v>165</v>
      </c>
      <c r="N64" s="126" t="s">
        <v>166</v>
      </c>
      <c r="O64" s="126" t="s">
        <v>166</v>
      </c>
      <c r="P64" s="126" t="s">
        <v>395</v>
      </c>
      <c r="Q64" s="128">
        <v>7490323</v>
      </c>
      <c r="R64" s="128">
        <v>8416963</v>
      </c>
      <c r="T64" s="126">
        <v>0</v>
      </c>
      <c r="V64" s="126">
        <v>1</v>
      </c>
      <c r="W64" s="126">
        <v>49</v>
      </c>
      <c r="X64" s="126" t="s">
        <v>167</v>
      </c>
      <c r="Y64" s="126" t="s">
        <v>168</v>
      </c>
      <c r="Z64" s="126" t="s">
        <v>190</v>
      </c>
      <c r="AA64" s="126" t="s">
        <v>191</v>
      </c>
      <c r="AC64" s="126" t="s">
        <v>169</v>
      </c>
      <c r="AD64" s="126" t="s">
        <v>170</v>
      </c>
      <c r="AE64" s="126" t="s">
        <v>166</v>
      </c>
      <c r="AF64" s="126" t="s">
        <v>192</v>
      </c>
      <c r="AG64" s="126" t="s">
        <v>397</v>
      </c>
      <c r="AJ64" s="126">
        <v>0</v>
      </c>
      <c r="AL64" s="126" t="s">
        <v>194</v>
      </c>
      <c r="AM64" s="126" t="s">
        <v>195</v>
      </c>
      <c r="AN64" s="126" t="s">
        <v>174</v>
      </c>
      <c r="AO64" s="126" t="s">
        <v>175</v>
      </c>
      <c r="AS64" s="126">
        <v>0</v>
      </c>
      <c r="AT64" s="126">
        <v>0</v>
      </c>
    </row>
    <row r="65" spans="1:46" x14ac:dyDescent="0.25">
      <c r="B65" s="127" t="s">
        <v>395</v>
      </c>
      <c r="C65" s="126" t="s">
        <v>186</v>
      </c>
      <c r="D65" s="126" t="s">
        <v>187</v>
      </c>
      <c r="E65" s="126" t="s">
        <v>188</v>
      </c>
      <c r="F65" s="126" t="s">
        <v>163</v>
      </c>
      <c r="G65" s="126" t="s">
        <v>163</v>
      </c>
      <c r="H65" s="128">
        <v>486856</v>
      </c>
      <c r="I65" s="128">
        <v>-486856</v>
      </c>
      <c r="J65" s="126" t="s">
        <v>398</v>
      </c>
      <c r="K65" s="126">
        <v>2</v>
      </c>
      <c r="L65" s="126">
        <v>1</v>
      </c>
      <c r="M65" s="126" t="s">
        <v>165</v>
      </c>
      <c r="N65" s="126" t="s">
        <v>166</v>
      </c>
      <c r="O65" s="126" t="s">
        <v>166</v>
      </c>
      <c r="P65" s="126" t="s">
        <v>395</v>
      </c>
      <c r="Q65" s="128">
        <v>7003467</v>
      </c>
      <c r="R65" s="128">
        <v>7490323</v>
      </c>
      <c r="T65" s="126">
        <v>0</v>
      </c>
      <c r="V65" s="126">
        <v>1</v>
      </c>
      <c r="W65" s="126">
        <v>51</v>
      </c>
      <c r="X65" s="126" t="s">
        <v>167</v>
      </c>
      <c r="Y65" s="126" t="s">
        <v>168</v>
      </c>
      <c r="Z65" s="126" t="s">
        <v>190</v>
      </c>
      <c r="AA65" s="126" t="s">
        <v>191</v>
      </c>
      <c r="AC65" s="126" t="s">
        <v>169</v>
      </c>
      <c r="AD65" s="126" t="s">
        <v>170</v>
      </c>
      <c r="AE65" s="126" t="s">
        <v>166</v>
      </c>
      <c r="AF65" s="126" t="s">
        <v>192</v>
      </c>
      <c r="AG65" s="126" t="s">
        <v>399</v>
      </c>
      <c r="AJ65" s="126">
        <v>0</v>
      </c>
      <c r="AL65" s="126" t="s">
        <v>194</v>
      </c>
      <c r="AM65" s="126" t="s">
        <v>195</v>
      </c>
      <c r="AN65" s="126" t="s">
        <v>174</v>
      </c>
      <c r="AO65" s="126" t="s">
        <v>175</v>
      </c>
      <c r="AS65" s="126">
        <v>0</v>
      </c>
      <c r="AT65" s="126">
        <v>0</v>
      </c>
    </row>
    <row r="66" spans="1:46" x14ac:dyDescent="0.25">
      <c r="A66" s="126" t="s">
        <v>400</v>
      </c>
      <c r="B66" s="127" t="s">
        <v>401</v>
      </c>
      <c r="C66" s="126" t="s">
        <v>197</v>
      </c>
      <c r="D66" s="126" t="s">
        <v>229</v>
      </c>
      <c r="E66" s="126" t="s">
        <v>179</v>
      </c>
      <c r="F66" s="126" t="s">
        <v>163</v>
      </c>
      <c r="G66" s="126" t="s">
        <v>163</v>
      </c>
      <c r="H66" s="128">
        <v>173988659</v>
      </c>
      <c r="I66" s="128">
        <v>173988659</v>
      </c>
      <c r="J66" s="126" t="s">
        <v>402</v>
      </c>
      <c r="K66" s="126">
        <v>1</v>
      </c>
      <c r="L66" s="126">
        <v>1</v>
      </c>
      <c r="M66" s="126" t="s">
        <v>165</v>
      </c>
      <c r="N66" s="126" t="s">
        <v>166</v>
      </c>
      <c r="O66" s="126" t="s">
        <v>166</v>
      </c>
      <c r="P66" s="126" t="s">
        <v>401</v>
      </c>
      <c r="Q66" s="128">
        <v>180992126</v>
      </c>
      <c r="R66" s="128">
        <v>7003467</v>
      </c>
      <c r="T66" s="126">
        <v>0</v>
      </c>
      <c r="U66" s="126" t="s">
        <v>403</v>
      </c>
      <c r="V66" s="126">
        <v>1</v>
      </c>
      <c r="W66" s="126">
        <v>58</v>
      </c>
      <c r="X66" s="126" t="s">
        <v>232</v>
      </c>
      <c r="Y66" s="126" t="s">
        <v>168</v>
      </c>
      <c r="Z66" s="126" t="s">
        <v>233</v>
      </c>
      <c r="AA66" s="126" t="s">
        <v>234</v>
      </c>
      <c r="AB66" s="126" t="s">
        <v>235</v>
      </c>
      <c r="AC66" s="126" t="s">
        <v>169</v>
      </c>
      <c r="AD66" s="126" t="s">
        <v>170</v>
      </c>
      <c r="AE66" s="126" t="s">
        <v>166</v>
      </c>
      <c r="AF66" s="126" t="s">
        <v>203</v>
      </c>
      <c r="AG66" s="126" t="s">
        <v>404</v>
      </c>
      <c r="AJ66" s="126">
        <v>0</v>
      </c>
      <c r="AM66" s="126" t="s">
        <v>184</v>
      </c>
      <c r="AN66" s="126" t="s">
        <v>174</v>
      </c>
      <c r="AO66" s="126" t="s">
        <v>175</v>
      </c>
      <c r="AS66" s="126">
        <v>0</v>
      </c>
      <c r="AT66" s="126">
        <v>0</v>
      </c>
    </row>
    <row r="67" spans="1:46" x14ac:dyDescent="0.25">
      <c r="B67" s="127" t="s">
        <v>405</v>
      </c>
      <c r="C67" s="126" t="s">
        <v>217</v>
      </c>
      <c r="D67" s="126" t="s">
        <v>218</v>
      </c>
      <c r="E67" s="126" t="s">
        <v>219</v>
      </c>
      <c r="F67" s="126" t="s">
        <v>163</v>
      </c>
      <c r="G67" s="126" t="s">
        <v>163</v>
      </c>
      <c r="H67" s="128">
        <v>22000</v>
      </c>
      <c r="I67" s="128">
        <v>-22000</v>
      </c>
      <c r="J67" s="126" t="s">
        <v>220</v>
      </c>
      <c r="K67" s="126">
        <v>1</v>
      </c>
      <c r="L67" s="126">
        <v>1</v>
      </c>
      <c r="M67" s="126" t="s">
        <v>165</v>
      </c>
      <c r="N67" s="126" t="s">
        <v>166</v>
      </c>
      <c r="O67" s="126" t="s">
        <v>166</v>
      </c>
      <c r="P67" s="126" t="s">
        <v>405</v>
      </c>
      <c r="Q67" s="128">
        <v>180970126</v>
      </c>
      <c r="R67" s="128">
        <v>180992126</v>
      </c>
      <c r="T67" s="126">
        <v>0</v>
      </c>
      <c r="V67" s="126">
        <v>1</v>
      </c>
      <c r="W67" s="126">
        <v>2199</v>
      </c>
      <c r="X67" s="126" t="s">
        <v>221</v>
      </c>
      <c r="Y67" s="126" t="s">
        <v>168</v>
      </c>
      <c r="AC67" s="126" t="s">
        <v>169</v>
      </c>
      <c r="AD67" s="126" t="s">
        <v>170</v>
      </c>
      <c r="AE67" s="126" t="s">
        <v>166</v>
      </c>
      <c r="AF67" s="126" t="s">
        <v>222</v>
      </c>
      <c r="AG67" s="126" t="s">
        <v>406</v>
      </c>
      <c r="AJ67" s="126">
        <v>0</v>
      </c>
      <c r="AM67" s="126" t="s">
        <v>224</v>
      </c>
      <c r="AN67" s="126" t="s">
        <v>174</v>
      </c>
      <c r="AO67" s="126" t="s">
        <v>175</v>
      </c>
      <c r="AS67" s="126">
        <v>0</v>
      </c>
      <c r="AT67" s="126">
        <v>0</v>
      </c>
    </row>
    <row r="68" spans="1:46" x14ac:dyDescent="0.25">
      <c r="B68" s="127" t="s">
        <v>405</v>
      </c>
      <c r="C68" s="126" t="s">
        <v>238</v>
      </c>
      <c r="D68" s="126" t="s">
        <v>239</v>
      </c>
      <c r="E68" s="126" t="s">
        <v>188</v>
      </c>
      <c r="F68" s="126" t="s">
        <v>163</v>
      </c>
      <c r="G68" s="126" t="s">
        <v>163</v>
      </c>
      <c r="H68" s="128">
        <v>175000000</v>
      </c>
      <c r="I68" s="128">
        <v>-175000000</v>
      </c>
      <c r="J68" s="126" t="s">
        <v>407</v>
      </c>
      <c r="K68" s="126">
        <v>2</v>
      </c>
      <c r="L68" s="126">
        <v>1</v>
      </c>
      <c r="M68" s="126" t="s">
        <v>165</v>
      </c>
      <c r="N68" s="126" t="s">
        <v>166</v>
      </c>
      <c r="O68" s="126" t="s">
        <v>166</v>
      </c>
      <c r="P68" s="126" t="s">
        <v>405</v>
      </c>
      <c r="Q68" s="128">
        <v>5970126</v>
      </c>
      <c r="R68" s="128">
        <v>180970126</v>
      </c>
      <c r="T68" s="126">
        <v>0</v>
      </c>
      <c r="V68" s="126">
        <v>1</v>
      </c>
      <c r="W68" s="126">
        <v>7</v>
      </c>
      <c r="X68" s="126" t="s">
        <v>167</v>
      </c>
      <c r="Y68" s="126" t="s">
        <v>168</v>
      </c>
      <c r="AC68" s="126" t="s">
        <v>169</v>
      </c>
      <c r="AD68" s="126" t="s">
        <v>170</v>
      </c>
      <c r="AE68" s="126" t="s">
        <v>166</v>
      </c>
      <c r="AF68" s="126" t="s">
        <v>241</v>
      </c>
      <c r="AG68" s="126" t="s">
        <v>408</v>
      </c>
      <c r="AJ68" s="126">
        <v>0</v>
      </c>
      <c r="AK68" s="126" t="s">
        <v>243</v>
      </c>
      <c r="AL68" s="126" t="s">
        <v>244</v>
      </c>
      <c r="AM68" s="126" t="s">
        <v>195</v>
      </c>
      <c r="AN68" s="126" t="s">
        <v>174</v>
      </c>
      <c r="AO68" s="126" t="s">
        <v>175</v>
      </c>
      <c r="AS68" s="126">
        <v>0</v>
      </c>
      <c r="AT68" s="126">
        <v>0</v>
      </c>
    </row>
    <row r="69" spans="1:46" x14ac:dyDescent="0.25">
      <c r="B69" s="127" t="s">
        <v>409</v>
      </c>
      <c r="C69" s="126" t="s">
        <v>177</v>
      </c>
      <c r="D69" s="126" t="s">
        <v>178</v>
      </c>
      <c r="E69" s="126" t="s">
        <v>179</v>
      </c>
      <c r="F69" s="126" t="s">
        <v>163</v>
      </c>
      <c r="G69" s="126" t="s">
        <v>163</v>
      </c>
      <c r="H69" s="128">
        <v>2007</v>
      </c>
      <c r="I69" s="128">
        <v>2007</v>
      </c>
      <c r="K69" s="126">
        <v>1</v>
      </c>
      <c r="L69" s="126">
        <v>1</v>
      </c>
      <c r="M69" s="126" t="s">
        <v>165</v>
      </c>
      <c r="N69" s="126" t="s">
        <v>166</v>
      </c>
      <c r="O69" s="126" t="s">
        <v>166</v>
      </c>
      <c r="P69" s="126" t="s">
        <v>409</v>
      </c>
      <c r="Q69" s="128">
        <v>5972133</v>
      </c>
      <c r="R69" s="128">
        <v>5970126</v>
      </c>
      <c r="T69" s="126">
        <v>0</v>
      </c>
      <c r="V69" s="126">
        <v>1</v>
      </c>
      <c r="W69" s="126">
        <v>0</v>
      </c>
      <c r="X69" s="126" t="s">
        <v>180</v>
      </c>
      <c r="Y69" s="126" t="s">
        <v>168</v>
      </c>
      <c r="AC69" s="126" t="s">
        <v>169</v>
      </c>
      <c r="AD69" s="126" t="s">
        <v>170</v>
      </c>
      <c r="AE69" s="126" t="s">
        <v>410</v>
      </c>
      <c r="AF69" s="126" t="s">
        <v>182</v>
      </c>
      <c r="AG69" s="126" t="s">
        <v>411</v>
      </c>
      <c r="AJ69" s="126">
        <v>0</v>
      </c>
      <c r="AM69" s="126" t="s">
        <v>184</v>
      </c>
      <c r="AN69" s="126" t="s">
        <v>174</v>
      </c>
      <c r="AO69" s="126" t="s">
        <v>175</v>
      </c>
      <c r="AS69" s="126">
        <v>0</v>
      </c>
      <c r="AT69" s="126">
        <v>0</v>
      </c>
    </row>
    <row r="70" spans="1:46" x14ac:dyDescent="0.25">
      <c r="B70" s="127" t="s">
        <v>412</v>
      </c>
      <c r="C70" s="126" t="s">
        <v>186</v>
      </c>
      <c r="D70" s="126" t="s">
        <v>187</v>
      </c>
      <c r="E70" s="126" t="s">
        <v>188</v>
      </c>
      <c r="F70" s="126" t="s">
        <v>163</v>
      </c>
      <c r="G70" s="126" t="s">
        <v>163</v>
      </c>
      <c r="H70" s="128">
        <v>902586</v>
      </c>
      <c r="I70" s="128">
        <v>-902586</v>
      </c>
      <c r="J70" s="126" t="s">
        <v>413</v>
      </c>
      <c r="K70" s="126">
        <v>1</v>
      </c>
      <c r="L70" s="126">
        <v>1</v>
      </c>
      <c r="M70" s="126" t="s">
        <v>165</v>
      </c>
      <c r="N70" s="126" t="s">
        <v>166</v>
      </c>
      <c r="O70" s="126" t="s">
        <v>166</v>
      </c>
      <c r="P70" s="126" t="s">
        <v>412</v>
      </c>
      <c r="Q70" s="128">
        <v>5069547</v>
      </c>
      <c r="R70" s="128">
        <v>5972133</v>
      </c>
      <c r="T70" s="126">
        <v>0</v>
      </c>
      <c r="V70" s="126">
        <v>1</v>
      </c>
      <c r="W70" s="126">
        <v>489</v>
      </c>
      <c r="X70" s="126" t="s">
        <v>414</v>
      </c>
      <c r="Y70" s="126" t="s">
        <v>168</v>
      </c>
      <c r="Z70" s="126" t="s">
        <v>190</v>
      </c>
      <c r="AA70" s="126" t="s">
        <v>191</v>
      </c>
      <c r="AC70" s="126" t="s">
        <v>169</v>
      </c>
      <c r="AD70" s="126" t="s">
        <v>170</v>
      </c>
      <c r="AE70" s="126" t="s">
        <v>166</v>
      </c>
      <c r="AF70" s="126" t="s">
        <v>192</v>
      </c>
      <c r="AG70" s="126" t="s">
        <v>415</v>
      </c>
      <c r="AJ70" s="126">
        <v>0</v>
      </c>
      <c r="AL70" s="126" t="s">
        <v>194</v>
      </c>
      <c r="AM70" s="126" t="s">
        <v>195</v>
      </c>
      <c r="AN70" s="126" t="s">
        <v>174</v>
      </c>
      <c r="AO70" s="126" t="s">
        <v>175</v>
      </c>
      <c r="AS70" s="126">
        <v>0</v>
      </c>
      <c r="AT70" s="126">
        <v>0</v>
      </c>
    </row>
    <row r="71" spans="1:46" x14ac:dyDescent="0.25">
      <c r="B71" s="127" t="s">
        <v>412</v>
      </c>
      <c r="C71" s="126" t="s">
        <v>186</v>
      </c>
      <c r="D71" s="126" t="s">
        <v>187</v>
      </c>
      <c r="E71" s="126" t="s">
        <v>188</v>
      </c>
      <c r="F71" s="126" t="s">
        <v>163</v>
      </c>
      <c r="G71" s="126" t="s">
        <v>163</v>
      </c>
      <c r="H71" s="128">
        <v>474218</v>
      </c>
      <c r="I71" s="128">
        <v>-474218</v>
      </c>
      <c r="J71" s="126" t="s">
        <v>416</v>
      </c>
      <c r="K71" s="126">
        <v>2</v>
      </c>
      <c r="L71" s="126">
        <v>1</v>
      </c>
      <c r="M71" s="126" t="s">
        <v>165</v>
      </c>
      <c r="N71" s="126" t="s">
        <v>166</v>
      </c>
      <c r="O71" s="126" t="s">
        <v>166</v>
      </c>
      <c r="P71" s="126" t="s">
        <v>412</v>
      </c>
      <c r="Q71" s="128">
        <v>4595329</v>
      </c>
      <c r="R71" s="128">
        <v>5069547</v>
      </c>
      <c r="T71" s="126">
        <v>0</v>
      </c>
      <c r="V71" s="126">
        <v>1</v>
      </c>
      <c r="W71" s="126">
        <v>490</v>
      </c>
      <c r="X71" s="126" t="s">
        <v>414</v>
      </c>
      <c r="Y71" s="126" t="s">
        <v>168</v>
      </c>
      <c r="Z71" s="126" t="s">
        <v>190</v>
      </c>
      <c r="AA71" s="126" t="s">
        <v>191</v>
      </c>
      <c r="AC71" s="126" t="s">
        <v>169</v>
      </c>
      <c r="AD71" s="126" t="s">
        <v>170</v>
      </c>
      <c r="AE71" s="126" t="s">
        <v>166</v>
      </c>
      <c r="AF71" s="126" t="s">
        <v>192</v>
      </c>
      <c r="AG71" s="126" t="s">
        <v>417</v>
      </c>
      <c r="AJ71" s="126">
        <v>0</v>
      </c>
      <c r="AL71" s="126" t="s">
        <v>194</v>
      </c>
      <c r="AM71" s="126" t="s">
        <v>195</v>
      </c>
      <c r="AN71" s="126" t="s">
        <v>174</v>
      </c>
      <c r="AO71" s="126" t="s">
        <v>175</v>
      </c>
      <c r="AS71" s="126">
        <v>0</v>
      </c>
      <c r="AT71" s="126">
        <v>0</v>
      </c>
    </row>
    <row r="72" spans="1:46" x14ac:dyDescent="0.25">
      <c r="B72" s="127" t="s">
        <v>418</v>
      </c>
      <c r="C72" s="126" t="s">
        <v>217</v>
      </c>
      <c r="D72" s="126" t="s">
        <v>218</v>
      </c>
      <c r="E72" s="126" t="s">
        <v>219</v>
      </c>
      <c r="F72" s="126" t="s">
        <v>163</v>
      </c>
      <c r="G72" s="126" t="s">
        <v>163</v>
      </c>
      <c r="H72" s="128">
        <v>22000</v>
      </c>
      <c r="I72" s="128">
        <v>-22000</v>
      </c>
      <c r="J72" s="126" t="s">
        <v>220</v>
      </c>
      <c r="K72" s="126">
        <v>1</v>
      </c>
      <c r="L72" s="126">
        <v>1</v>
      </c>
      <c r="M72" s="126" t="s">
        <v>165</v>
      </c>
      <c r="N72" s="126" t="s">
        <v>166</v>
      </c>
      <c r="O72" s="126" t="s">
        <v>166</v>
      </c>
      <c r="P72" s="126" t="s">
        <v>418</v>
      </c>
      <c r="Q72" s="128">
        <v>4573329</v>
      </c>
      <c r="R72" s="128">
        <v>4595329</v>
      </c>
      <c r="T72" s="126">
        <v>0</v>
      </c>
      <c r="V72" s="126">
        <v>1</v>
      </c>
      <c r="W72" s="126">
        <v>2200</v>
      </c>
      <c r="X72" s="126" t="s">
        <v>221</v>
      </c>
      <c r="Y72" s="126" t="s">
        <v>168</v>
      </c>
      <c r="AC72" s="126" t="s">
        <v>169</v>
      </c>
      <c r="AD72" s="126" t="s">
        <v>170</v>
      </c>
      <c r="AE72" s="126" t="s">
        <v>166</v>
      </c>
      <c r="AF72" s="126" t="s">
        <v>222</v>
      </c>
      <c r="AG72" s="126" t="s">
        <v>419</v>
      </c>
      <c r="AJ72" s="126">
        <v>0</v>
      </c>
      <c r="AM72" s="126" t="s">
        <v>224</v>
      </c>
      <c r="AN72" s="126" t="s">
        <v>174</v>
      </c>
      <c r="AO72" s="126" t="s">
        <v>175</v>
      </c>
      <c r="AS72" s="126">
        <v>0</v>
      </c>
      <c r="AT72" s="126">
        <v>0</v>
      </c>
    </row>
    <row r="73" spans="1:46" x14ac:dyDescent="0.25">
      <c r="B73" s="127" t="s">
        <v>420</v>
      </c>
      <c r="C73" s="126" t="s">
        <v>197</v>
      </c>
      <c r="D73" s="126" t="s">
        <v>198</v>
      </c>
      <c r="E73" s="126" t="s">
        <v>179</v>
      </c>
      <c r="F73" s="126" t="s">
        <v>163</v>
      </c>
      <c r="G73" s="126" t="s">
        <v>163</v>
      </c>
      <c r="H73" s="128">
        <v>242891049</v>
      </c>
      <c r="I73" s="128">
        <v>242891049</v>
      </c>
      <c r="J73" s="129" t="s">
        <v>421</v>
      </c>
      <c r="K73" s="126">
        <v>1</v>
      </c>
      <c r="L73" s="126">
        <v>1</v>
      </c>
      <c r="M73" s="126" t="s">
        <v>165</v>
      </c>
      <c r="N73" s="126" t="s">
        <v>166</v>
      </c>
      <c r="O73" s="126" t="s">
        <v>166</v>
      </c>
      <c r="P73" s="126" t="s">
        <v>420</v>
      </c>
      <c r="Q73" s="128">
        <v>247464378</v>
      </c>
      <c r="R73" s="128">
        <v>4573329</v>
      </c>
      <c r="T73" s="126">
        <v>0</v>
      </c>
      <c r="U73" s="126" t="s">
        <v>422</v>
      </c>
      <c r="V73" s="126">
        <v>1</v>
      </c>
      <c r="W73" s="126">
        <v>263</v>
      </c>
      <c r="X73" s="126" t="s">
        <v>423</v>
      </c>
      <c r="Y73" s="126" t="s">
        <v>424</v>
      </c>
      <c r="Z73" s="126" t="s">
        <v>169</v>
      </c>
      <c r="AA73" s="126" t="s">
        <v>170</v>
      </c>
      <c r="AB73" s="126" t="s">
        <v>217</v>
      </c>
      <c r="AC73" s="126" t="s">
        <v>169</v>
      </c>
      <c r="AD73" s="126" t="s">
        <v>170</v>
      </c>
      <c r="AE73" s="126" t="s">
        <v>166</v>
      </c>
      <c r="AF73" s="126" t="s">
        <v>203</v>
      </c>
      <c r="AG73" s="126" t="s">
        <v>425</v>
      </c>
      <c r="AJ73" s="126">
        <v>0</v>
      </c>
      <c r="AM73" s="126" t="s">
        <v>184</v>
      </c>
      <c r="AN73" s="126" t="s">
        <v>174</v>
      </c>
      <c r="AO73" s="126" t="s">
        <v>175</v>
      </c>
      <c r="AS73" s="126">
        <v>0</v>
      </c>
      <c r="AT73" s="126">
        <v>0</v>
      </c>
    </row>
    <row r="74" spans="1:46" x14ac:dyDescent="0.25">
      <c r="B74" s="127" t="s">
        <v>426</v>
      </c>
      <c r="C74" s="126" t="s">
        <v>238</v>
      </c>
      <c r="D74" s="126" t="s">
        <v>239</v>
      </c>
      <c r="E74" s="126" t="s">
        <v>188</v>
      </c>
      <c r="F74" s="126" t="s">
        <v>163</v>
      </c>
      <c r="G74" s="126" t="s">
        <v>163</v>
      </c>
      <c r="H74" s="128">
        <v>240000000</v>
      </c>
      <c r="I74" s="128">
        <v>-240000000</v>
      </c>
      <c r="J74" s="126" t="s">
        <v>427</v>
      </c>
      <c r="K74" s="126">
        <v>1</v>
      </c>
      <c r="L74" s="126">
        <v>1</v>
      </c>
      <c r="M74" s="126" t="s">
        <v>165</v>
      </c>
      <c r="N74" s="126" t="s">
        <v>166</v>
      </c>
      <c r="O74" s="126" t="s">
        <v>166</v>
      </c>
      <c r="P74" s="126" t="s">
        <v>426</v>
      </c>
      <c r="Q74" s="128">
        <v>7464378</v>
      </c>
      <c r="R74" s="128">
        <v>247464378</v>
      </c>
      <c r="T74" s="126">
        <v>0</v>
      </c>
      <c r="V74" s="126">
        <v>1</v>
      </c>
      <c r="W74" s="126">
        <v>18</v>
      </c>
      <c r="X74" s="126" t="s">
        <v>167</v>
      </c>
      <c r="Y74" s="126" t="s">
        <v>168</v>
      </c>
      <c r="AC74" s="126" t="s">
        <v>169</v>
      </c>
      <c r="AD74" s="126" t="s">
        <v>170</v>
      </c>
      <c r="AE74" s="126" t="s">
        <v>166</v>
      </c>
      <c r="AF74" s="126" t="s">
        <v>241</v>
      </c>
      <c r="AG74" s="126" t="s">
        <v>428</v>
      </c>
      <c r="AJ74" s="126">
        <v>0</v>
      </c>
      <c r="AK74" s="126" t="s">
        <v>243</v>
      </c>
      <c r="AL74" s="126" t="s">
        <v>244</v>
      </c>
      <c r="AM74" s="126" t="s">
        <v>195</v>
      </c>
      <c r="AN74" s="126" t="s">
        <v>174</v>
      </c>
      <c r="AO74" s="126" t="s">
        <v>175</v>
      </c>
      <c r="AS74" s="126">
        <v>0</v>
      </c>
      <c r="AT74" s="126">
        <v>0</v>
      </c>
    </row>
    <row r="75" spans="1:46" x14ac:dyDescent="0.25">
      <c r="B75" s="127" t="s">
        <v>429</v>
      </c>
      <c r="C75" s="126" t="s">
        <v>177</v>
      </c>
      <c r="D75" s="126" t="s">
        <v>178</v>
      </c>
      <c r="E75" s="126" t="s">
        <v>179</v>
      </c>
      <c r="F75" s="126" t="s">
        <v>163</v>
      </c>
      <c r="G75" s="126" t="s">
        <v>163</v>
      </c>
      <c r="H75" s="128">
        <v>2393</v>
      </c>
      <c r="I75" s="128">
        <v>2393</v>
      </c>
      <c r="K75" s="126">
        <v>1</v>
      </c>
      <c r="L75" s="126">
        <v>1</v>
      </c>
      <c r="M75" s="126" t="s">
        <v>165</v>
      </c>
      <c r="N75" s="126" t="s">
        <v>166</v>
      </c>
      <c r="O75" s="126" t="s">
        <v>166</v>
      </c>
      <c r="P75" s="126" t="s">
        <v>429</v>
      </c>
      <c r="Q75" s="128">
        <v>7466771</v>
      </c>
      <c r="R75" s="128">
        <v>7464378</v>
      </c>
      <c r="T75" s="126">
        <v>0</v>
      </c>
      <c r="V75" s="126">
        <v>1</v>
      </c>
      <c r="W75" s="126">
        <v>0</v>
      </c>
      <c r="X75" s="126" t="s">
        <v>180</v>
      </c>
      <c r="Y75" s="126" t="s">
        <v>168</v>
      </c>
      <c r="AC75" s="126" t="s">
        <v>169</v>
      </c>
      <c r="AD75" s="126" t="s">
        <v>170</v>
      </c>
      <c r="AE75" s="126" t="s">
        <v>430</v>
      </c>
      <c r="AF75" s="126" t="s">
        <v>182</v>
      </c>
      <c r="AG75" s="126" t="s">
        <v>431</v>
      </c>
      <c r="AJ75" s="126">
        <v>0</v>
      </c>
      <c r="AM75" s="126" t="s">
        <v>184</v>
      </c>
      <c r="AN75" s="126" t="s">
        <v>174</v>
      </c>
      <c r="AO75" s="126" t="s">
        <v>175</v>
      </c>
      <c r="AS75" s="126">
        <v>0</v>
      </c>
      <c r="AT75" s="126">
        <v>0</v>
      </c>
    </row>
    <row r="76" spans="1:46" x14ac:dyDescent="0.25">
      <c r="B76" s="127" t="s">
        <v>432</v>
      </c>
      <c r="C76" s="126" t="s">
        <v>186</v>
      </c>
      <c r="D76" s="126" t="s">
        <v>187</v>
      </c>
      <c r="E76" s="126" t="s">
        <v>188</v>
      </c>
      <c r="F76" s="126" t="s">
        <v>163</v>
      </c>
      <c r="G76" s="126" t="s">
        <v>163</v>
      </c>
      <c r="H76" s="128">
        <v>876321</v>
      </c>
      <c r="I76" s="128">
        <v>-876321</v>
      </c>
      <c r="J76" s="126" t="s">
        <v>433</v>
      </c>
      <c r="K76" s="126">
        <v>1</v>
      </c>
      <c r="L76" s="126">
        <v>1</v>
      </c>
      <c r="M76" s="126" t="s">
        <v>165</v>
      </c>
      <c r="N76" s="126" t="s">
        <v>166</v>
      </c>
      <c r="O76" s="126" t="s">
        <v>166</v>
      </c>
      <c r="P76" s="126" t="s">
        <v>432</v>
      </c>
      <c r="Q76" s="128">
        <v>6590450</v>
      </c>
      <c r="R76" s="128">
        <v>7466771</v>
      </c>
      <c r="T76" s="126">
        <v>0</v>
      </c>
      <c r="V76" s="126">
        <v>1</v>
      </c>
      <c r="W76" s="126">
        <v>88</v>
      </c>
      <c r="X76" s="126" t="s">
        <v>414</v>
      </c>
      <c r="Y76" s="126" t="s">
        <v>168</v>
      </c>
      <c r="Z76" s="126" t="s">
        <v>190</v>
      </c>
      <c r="AA76" s="126" t="s">
        <v>191</v>
      </c>
      <c r="AC76" s="126" t="s">
        <v>169</v>
      </c>
      <c r="AD76" s="126" t="s">
        <v>170</v>
      </c>
      <c r="AE76" s="126" t="s">
        <v>166</v>
      </c>
      <c r="AF76" s="126" t="s">
        <v>192</v>
      </c>
      <c r="AG76" s="126" t="s">
        <v>434</v>
      </c>
      <c r="AJ76" s="126">
        <v>0</v>
      </c>
      <c r="AL76" s="126" t="s">
        <v>194</v>
      </c>
      <c r="AM76" s="126" t="s">
        <v>195</v>
      </c>
      <c r="AN76" s="126" t="s">
        <v>174</v>
      </c>
      <c r="AO76" s="126" t="s">
        <v>175</v>
      </c>
      <c r="AS76" s="126">
        <v>0</v>
      </c>
      <c r="AT76" s="126">
        <v>0</v>
      </c>
    </row>
    <row r="77" spans="1:46" x14ac:dyDescent="0.25">
      <c r="B77" s="127" t="s">
        <v>432</v>
      </c>
      <c r="C77" s="126" t="s">
        <v>186</v>
      </c>
      <c r="D77" s="126" t="s">
        <v>187</v>
      </c>
      <c r="E77" s="126" t="s">
        <v>188</v>
      </c>
      <c r="F77" s="126" t="s">
        <v>163</v>
      </c>
      <c r="G77" s="126" t="s">
        <v>163</v>
      </c>
      <c r="H77" s="128">
        <v>460419</v>
      </c>
      <c r="I77" s="128">
        <v>-460419</v>
      </c>
      <c r="J77" s="126" t="s">
        <v>435</v>
      </c>
      <c r="K77" s="126">
        <v>2</v>
      </c>
      <c r="L77" s="126">
        <v>1</v>
      </c>
      <c r="M77" s="126" t="s">
        <v>165</v>
      </c>
      <c r="N77" s="126" t="s">
        <v>166</v>
      </c>
      <c r="O77" s="126" t="s">
        <v>166</v>
      </c>
      <c r="P77" s="126" t="s">
        <v>432</v>
      </c>
      <c r="Q77" s="128">
        <v>6130031</v>
      </c>
      <c r="R77" s="128">
        <v>6590450</v>
      </c>
      <c r="T77" s="126">
        <v>0</v>
      </c>
      <c r="V77" s="126">
        <v>1</v>
      </c>
      <c r="W77" s="126">
        <v>89</v>
      </c>
      <c r="X77" s="126" t="s">
        <v>414</v>
      </c>
      <c r="Y77" s="126" t="s">
        <v>168</v>
      </c>
      <c r="Z77" s="126" t="s">
        <v>190</v>
      </c>
      <c r="AA77" s="126" t="s">
        <v>191</v>
      </c>
      <c r="AC77" s="126" t="s">
        <v>169</v>
      </c>
      <c r="AD77" s="126" t="s">
        <v>170</v>
      </c>
      <c r="AE77" s="126" t="s">
        <v>166</v>
      </c>
      <c r="AF77" s="126" t="s">
        <v>192</v>
      </c>
      <c r="AG77" s="126" t="s">
        <v>436</v>
      </c>
      <c r="AJ77" s="126">
        <v>0</v>
      </c>
      <c r="AL77" s="126" t="s">
        <v>194</v>
      </c>
      <c r="AM77" s="126" t="s">
        <v>195</v>
      </c>
      <c r="AN77" s="126" t="s">
        <v>174</v>
      </c>
      <c r="AO77" s="126" t="s">
        <v>175</v>
      </c>
      <c r="AS77" s="126">
        <v>0</v>
      </c>
      <c r="AT77" s="126">
        <v>0</v>
      </c>
    </row>
    <row r="78" spans="1:46" x14ac:dyDescent="0.25">
      <c r="B78" s="127" t="s">
        <v>437</v>
      </c>
      <c r="C78" s="126" t="s">
        <v>197</v>
      </c>
      <c r="D78" s="126" t="s">
        <v>198</v>
      </c>
      <c r="E78" s="126" t="s">
        <v>179</v>
      </c>
      <c r="F78" s="126" t="s">
        <v>163</v>
      </c>
      <c r="G78" s="126" t="s">
        <v>163</v>
      </c>
      <c r="H78" s="128">
        <v>246673459</v>
      </c>
      <c r="I78" s="128">
        <v>246673459</v>
      </c>
      <c r="J78" s="126" t="s">
        <v>438</v>
      </c>
      <c r="K78" s="126">
        <v>1</v>
      </c>
      <c r="L78" s="126">
        <v>1</v>
      </c>
      <c r="M78" s="126" t="s">
        <v>165</v>
      </c>
      <c r="N78" s="126" t="s">
        <v>166</v>
      </c>
      <c r="O78" s="126" t="s">
        <v>166</v>
      </c>
      <c r="P78" s="126" t="s">
        <v>437</v>
      </c>
      <c r="Q78" s="128">
        <v>252803490</v>
      </c>
      <c r="R78" s="128">
        <v>6130031</v>
      </c>
      <c r="T78" s="126">
        <v>0</v>
      </c>
      <c r="U78" s="126" t="s">
        <v>422</v>
      </c>
      <c r="V78" s="126">
        <v>1</v>
      </c>
      <c r="W78" s="126">
        <v>43</v>
      </c>
      <c r="X78" s="126" t="s">
        <v>423</v>
      </c>
      <c r="Y78" s="126" t="s">
        <v>424</v>
      </c>
      <c r="Z78" s="126" t="s">
        <v>169</v>
      </c>
      <c r="AA78" s="126" t="s">
        <v>170</v>
      </c>
      <c r="AB78" s="126" t="s">
        <v>217</v>
      </c>
      <c r="AC78" s="126" t="s">
        <v>169</v>
      </c>
      <c r="AD78" s="126" t="s">
        <v>170</v>
      </c>
      <c r="AE78" s="126" t="s">
        <v>166</v>
      </c>
      <c r="AF78" s="126" t="s">
        <v>203</v>
      </c>
      <c r="AG78" s="126" t="s">
        <v>439</v>
      </c>
      <c r="AJ78" s="126">
        <v>0</v>
      </c>
      <c r="AM78" s="126" t="s">
        <v>184</v>
      </c>
      <c r="AN78" s="126" t="s">
        <v>174</v>
      </c>
      <c r="AO78" s="126" t="s">
        <v>175</v>
      </c>
      <c r="AS78" s="126">
        <v>0</v>
      </c>
      <c r="AT78" s="126">
        <v>0</v>
      </c>
    </row>
    <row r="79" spans="1:46" x14ac:dyDescent="0.25">
      <c r="B79" s="127" t="s">
        <v>437</v>
      </c>
      <c r="C79" s="126" t="s">
        <v>238</v>
      </c>
      <c r="D79" s="126" t="s">
        <v>239</v>
      </c>
      <c r="E79" s="126" t="s">
        <v>188</v>
      </c>
      <c r="F79" s="126" t="s">
        <v>163</v>
      </c>
      <c r="G79" s="126" t="s">
        <v>163</v>
      </c>
      <c r="H79" s="128">
        <v>210000000</v>
      </c>
      <c r="I79" s="128">
        <v>-210000000</v>
      </c>
      <c r="J79" s="126" t="s">
        <v>440</v>
      </c>
      <c r="K79" s="126">
        <v>2</v>
      </c>
      <c r="L79" s="126">
        <v>1</v>
      </c>
      <c r="M79" s="126" t="s">
        <v>165</v>
      </c>
      <c r="N79" s="126" t="s">
        <v>166</v>
      </c>
      <c r="O79" s="126" t="s">
        <v>166</v>
      </c>
      <c r="P79" s="126" t="s">
        <v>437</v>
      </c>
      <c r="Q79" s="128">
        <v>42803490</v>
      </c>
      <c r="R79" s="128">
        <v>252803490</v>
      </c>
      <c r="T79" s="126">
        <v>0</v>
      </c>
      <c r="V79" s="126">
        <v>1</v>
      </c>
      <c r="W79" s="126">
        <v>39</v>
      </c>
      <c r="X79" s="126" t="s">
        <v>167</v>
      </c>
      <c r="Y79" s="126" t="s">
        <v>168</v>
      </c>
      <c r="AC79" s="126" t="s">
        <v>169</v>
      </c>
      <c r="AD79" s="126" t="s">
        <v>170</v>
      </c>
      <c r="AE79" s="126" t="s">
        <v>166</v>
      </c>
      <c r="AF79" s="126" t="s">
        <v>241</v>
      </c>
      <c r="AG79" s="126" t="s">
        <v>441</v>
      </c>
      <c r="AJ79" s="126">
        <v>0</v>
      </c>
      <c r="AK79" s="126" t="s">
        <v>243</v>
      </c>
      <c r="AL79" s="126" t="s">
        <v>244</v>
      </c>
      <c r="AM79" s="126" t="s">
        <v>195</v>
      </c>
      <c r="AN79" s="126" t="s">
        <v>174</v>
      </c>
      <c r="AO79" s="126" t="s">
        <v>175</v>
      </c>
      <c r="AS79" s="126">
        <v>0</v>
      </c>
      <c r="AT79" s="126">
        <v>0</v>
      </c>
    </row>
    <row r="80" spans="1:46" x14ac:dyDescent="0.25">
      <c r="B80" s="127" t="s">
        <v>442</v>
      </c>
      <c r="C80" s="126" t="s">
        <v>217</v>
      </c>
      <c r="D80" s="126" t="s">
        <v>218</v>
      </c>
      <c r="E80" s="126" t="s">
        <v>219</v>
      </c>
      <c r="F80" s="126" t="s">
        <v>163</v>
      </c>
      <c r="G80" s="126" t="s">
        <v>163</v>
      </c>
      <c r="H80" s="128">
        <v>22000</v>
      </c>
      <c r="I80" s="128">
        <v>-22000</v>
      </c>
      <c r="J80" s="126" t="s">
        <v>220</v>
      </c>
      <c r="K80" s="126">
        <v>1</v>
      </c>
      <c r="L80" s="126">
        <v>1</v>
      </c>
      <c r="M80" s="126" t="s">
        <v>165</v>
      </c>
      <c r="N80" s="126" t="s">
        <v>166</v>
      </c>
      <c r="O80" s="126" t="s">
        <v>166</v>
      </c>
      <c r="P80" s="126" t="s">
        <v>442</v>
      </c>
      <c r="Q80" s="128">
        <v>42781490</v>
      </c>
      <c r="R80" s="128">
        <v>42803490</v>
      </c>
      <c r="T80" s="126">
        <v>0</v>
      </c>
      <c r="V80" s="126">
        <v>1</v>
      </c>
      <c r="W80" s="126">
        <v>2190</v>
      </c>
      <c r="X80" s="126" t="s">
        <v>221</v>
      </c>
      <c r="Y80" s="126" t="s">
        <v>168</v>
      </c>
      <c r="AC80" s="126" t="s">
        <v>169</v>
      </c>
      <c r="AD80" s="126" t="s">
        <v>170</v>
      </c>
      <c r="AE80" s="126" t="s">
        <v>166</v>
      </c>
      <c r="AF80" s="126" t="s">
        <v>222</v>
      </c>
      <c r="AG80" s="126" t="s">
        <v>443</v>
      </c>
      <c r="AJ80" s="126">
        <v>0</v>
      </c>
      <c r="AM80" s="126" t="s">
        <v>224</v>
      </c>
      <c r="AN80" s="126" t="s">
        <v>174</v>
      </c>
      <c r="AO80" s="126" t="s">
        <v>175</v>
      </c>
      <c r="AS80" s="126">
        <v>0</v>
      </c>
      <c r="AT80" s="126">
        <v>0</v>
      </c>
    </row>
    <row r="81" spans="1:46" x14ac:dyDescent="0.25">
      <c r="B81" s="127" t="s">
        <v>444</v>
      </c>
      <c r="C81" s="126" t="s">
        <v>177</v>
      </c>
      <c r="D81" s="126" t="s">
        <v>178</v>
      </c>
      <c r="E81" s="126" t="s">
        <v>179</v>
      </c>
      <c r="F81" s="126" t="s">
        <v>163</v>
      </c>
      <c r="G81" s="126" t="s">
        <v>163</v>
      </c>
      <c r="H81" s="128">
        <v>5434</v>
      </c>
      <c r="I81" s="128">
        <v>5434</v>
      </c>
      <c r="K81" s="126">
        <v>1</v>
      </c>
      <c r="L81" s="126">
        <v>1</v>
      </c>
      <c r="M81" s="126" t="s">
        <v>165</v>
      </c>
      <c r="N81" s="126" t="s">
        <v>166</v>
      </c>
      <c r="O81" s="126" t="s">
        <v>166</v>
      </c>
      <c r="P81" s="126" t="s">
        <v>444</v>
      </c>
      <c r="Q81" s="128">
        <v>42786924</v>
      </c>
      <c r="R81" s="128">
        <v>42781490</v>
      </c>
      <c r="T81" s="126">
        <v>0</v>
      </c>
      <c r="V81" s="126">
        <v>1</v>
      </c>
      <c r="W81" s="126">
        <v>0</v>
      </c>
      <c r="X81" s="126" t="s">
        <v>180</v>
      </c>
      <c r="Y81" s="126" t="s">
        <v>168</v>
      </c>
      <c r="AC81" s="126" t="s">
        <v>169</v>
      </c>
      <c r="AD81" s="126" t="s">
        <v>170</v>
      </c>
      <c r="AE81" s="126" t="s">
        <v>445</v>
      </c>
      <c r="AF81" s="126" t="s">
        <v>182</v>
      </c>
      <c r="AG81" s="126" t="s">
        <v>446</v>
      </c>
      <c r="AJ81" s="126">
        <v>0</v>
      </c>
      <c r="AM81" s="126" t="s">
        <v>184</v>
      </c>
      <c r="AN81" s="126" t="s">
        <v>174</v>
      </c>
      <c r="AO81" s="126" t="s">
        <v>175</v>
      </c>
      <c r="AS81" s="126">
        <v>0</v>
      </c>
      <c r="AT81" s="126">
        <v>0</v>
      </c>
    </row>
    <row r="82" spans="1:46" x14ac:dyDescent="0.25">
      <c r="B82" s="127" t="s">
        <v>447</v>
      </c>
      <c r="C82" s="126" t="s">
        <v>186</v>
      </c>
      <c r="D82" s="126" t="s">
        <v>187</v>
      </c>
      <c r="E82" s="126" t="s">
        <v>188</v>
      </c>
      <c r="F82" s="126" t="s">
        <v>163</v>
      </c>
      <c r="G82" s="126" t="s">
        <v>163</v>
      </c>
      <c r="H82" s="128">
        <v>918778</v>
      </c>
      <c r="I82" s="128">
        <v>-918778</v>
      </c>
      <c r="J82" s="126" t="s">
        <v>448</v>
      </c>
      <c r="K82" s="126">
        <v>1</v>
      </c>
      <c r="L82" s="126">
        <v>1</v>
      </c>
      <c r="M82" s="126" t="s">
        <v>165</v>
      </c>
      <c r="N82" s="126" t="s">
        <v>166</v>
      </c>
      <c r="O82" s="126" t="s">
        <v>166</v>
      </c>
      <c r="P82" s="126" t="s">
        <v>447</v>
      </c>
      <c r="Q82" s="128">
        <v>41868146</v>
      </c>
      <c r="R82" s="128">
        <v>42786924</v>
      </c>
      <c r="T82" s="126">
        <v>0</v>
      </c>
      <c r="V82" s="126">
        <v>1</v>
      </c>
      <c r="W82" s="126">
        <v>466</v>
      </c>
      <c r="X82" s="126" t="s">
        <v>414</v>
      </c>
      <c r="Y82" s="126" t="s">
        <v>168</v>
      </c>
      <c r="Z82" s="126" t="s">
        <v>190</v>
      </c>
      <c r="AA82" s="126" t="s">
        <v>191</v>
      </c>
      <c r="AC82" s="126" t="s">
        <v>169</v>
      </c>
      <c r="AD82" s="126" t="s">
        <v>170</v>
      </c>
      <c r="AE82" s="126" t="s">
        <v>166</v>
      </c>
      <c r="AF82" s="126" t="s">
        <v>192</v>
      </c>
      <c r="AG82" s="126" t="s">
        <v>449</v>
      </c>
      <c r="AJ82" s="126">
        <v>0</v>
      </c>
      <c r="AL82" s="126" t="s">
        <v>194</v>
      </c>
      <c r="AM82" s="126" t="s">
        <v>195</v>
      </c>
      <c r="AN82" s="126" t="s">
        <v>174</v>
      </c>
      <c r="AO82" s="126" t="s">
        <v>175</v>
      </c>
      <c r="AS82" s="126">
        <v>0</v>
      </c>
      <c r="AT82" s="126">
        <v>0</v>
      </c>
    </row>
    <row r="83" spans="1:46" x14ac:dyDescent="0.25">
      <c r="B83" s="127" t="s">
        <v>447</v>
      </c>
      <c r="C83" s="126" t="s">
        <v>186</v>
      </c>
      <c r="D83" s="126" t="s">
        <v>187</v>
      </c>
      <c r="E83" s="126" t="s">
        <v>188</v>
      </c>
      <c r="F83" s="126" t="s">
        <v>163</v>
      </c>
      <c r="G83" s="126" t="s">
        <v>163</v>
      </c>
      <c r="H83" s="128">
        <v>482725</v>
      </c>
      <c r="I83" s="128">
        <v>-482725</v>
      </c>
      <c r="J83" s="126" t="s">
        <v>450</v>
      </c>
      <c r="K83" s="126">
        <v>2</v>
      </c>
      <c r="L83" s="126">
        <v>1</v>
      </c>
      <c r="M83" s="126" t="s">
        <v>165</v>
      </c>
      <c r="N83" s="126" t="s">
        <v>166</v>
      </c>
      <c r="O83" s="126" t="s">
        <v>166</v>
      </c>
      <c r="P83" s="126" t="s">
        <v>447</v>
      </c>
      <c r="Q83" s="128">
        <v>41385421</v>
      </c>
      <c r="R83" s="128">
        <v>41868146</v>
      </c>
      <c r="T83" s="126">
        <v>0</v>
      </c>
      <c r="V83" s="126">
        <v>1</v>
      </c>
      <c r="W83" s="126">
        <v>467</v>
      </c>
      <c r="X83" s="126" t="s">
        <v>414</v>
      </c>
      <c r="Y83" s="126" t="s">
        <v>168</v>
      </c>
      <c r="Z83" s="126" t="s">
        <v>190</v>
      </c>
      <c r="AA83" s="126" t="s">
        <v>191</v>
      </c>
      <c r="AC83" s="126" t="s">
        <v>169</v>
      </c>
      <c r="AD83" s="126" t="s">
        <v>170</v>
      </c>
      <c r="AE83" s="126" t="s">
        <v>166</v>
      </c>
      <c r="AF83" s="126" t="s">
        <v>192</v>
      </c>
      <c r="AG83" s="126" t="s">
        <v>451</v>
      </c>
      <c r="AJ83" s="126">
        <v>0</v>
      </c>
      <c r="AL83" s="126" t="s">
        <v>194</v>
      </c>
      <c r="AM83" s="126" t="s">
        <v>195</v>
      </c>
      <c r="AN83" s="126" t="s">
        <v>174</v>
      </c>
      <c r="AO83" s="126" t="s">
        <v>175</v>
      </c>
      <c r="AS83" s="126">
        <v>0</v>
      </c>
      <c r="AT83" s="126">
        <v>0</v>
      </c>
    </row>
    <row r="84" spans="1:46" x14ac:dyDescent="0.25">
      <c r="B84" s="127" t="s">
        <v>452</v>
      </c>
      <c r="C84" s="126" t="s">
        <v>217</v>
      </c>
      <c r="D84" s="126" t="s">
        <v>218</v>
      </c>
      <c r="E84" s="126" t="s">
        <v>219</v>
      </c>
      <c r="F84" s="126" t="s">
        <v>163</v>
      </c>
      <c r="G84" s="126" t="s">
        <v>163</v>
      </c>
      <c r="H84" s="128">
        <v>22000</v>
      </c>
      <c r="I84" s="128">
        <v>-22000</v>
      </c>
      <c r="J84" s="126" t="s">
        <v>220</v>
      </c>
      <c r="K84" s="126">
        <v>1</v>
      </c>
      <c r="L84" s="126">
        <v>1</v>
      </c>
      <c r="M84" s="126" t="s">
        <v>165</v>
      </c>
      <c r="N84" s="126" t="s">
        <v>166</v>
      </c>
      <c r="O84" s="126" t="s">
        <v>166</v>
      </c>
      <c r="P84" s="126" t="s">
        <v>452</v>
      </c>
      <c r="Q84" s="128">
        <v>41363421</v>
      </c>
      <c r="R84" s="128">
        <v>41385421</v>
      </c>
      <c r="T84" s="126">
        <v>0</v>
      </c>
      <c r="V84" s="126">
        <v>1</v>
      </c>
      <c r="W84" s="126">
        <v>2177</v>
      </c>
      <c r="X84" s="126" t="s">
        <v>221</v>
      </c>
      <c r="Y84" s="126" t="s">
        <v>168</v>
      </c>
      <c r="AC84" s="126" t="s">
        <v>169</v>
      </c>
      <c r="AD84" s="126" t="s">
        <v>170</v>
      </c>
      <c r="AE84" s="126" t="s">
        <v>166</v>
      </c>
      <c r="AF84" s="126" t="s">
        <v>222</v>
      </c>
      <c r="AG84" s="126" t="s">
        <v>453</v>
      </c>
      <c r="AJ84" s="126">
        <v>0</v>
      </c>
      <c r="AM84" s="126" t="s">
        <v>224</v>
      </c>
      <c r="AN84" s="126" t="s">
        <v>174</v>
      </c>
      <c r="AO84" s="126" t="s">
        <v>175</v>
      </c>
      <c r="AS84" s="126">
        <v>0</v>
      </c>
      <c r="AT84" s="126">
        <v>0</v>
      </c>
    </row>
    <row r="85" spans="1:46" x14ac:dyDescent="0.25">
      <c r="A85" s="126" t="s">
        <v>454</v>
      </c>
      <c r="B85" s="127" t="s">
        <v>455</v>
      </c>
      <c r="C85" s="126" t="s">
        <v>281</v>
      </c>
      <c r="D85" s="126" t="s">
        <v>282</v>
      </c>
      <c r="E85" s="126" t="s">
        <v>179</v>
      </c>
      <c r="F85" s="126" t="s">
        <v>163</v>
      </c>
      <c r="G85" s="126" t="s">
        <v>163</v>
      </c>
      <c r="H85" s="128">
        <v>36000000</v>
      </c>
      <c r="I85" s="128">
        <v>-36000000</v>
      </c>
      <c r="J85" s="126" t="s">
        <v>456</v>
      </c>
      <c r="K85" s="126">
        <v>1</v>
      </c>
      <c r="L85" s="126">
        <v>1</v>
      </c>
      <c r="M85" s="126" t="s">
        <v>165</v>
      </c>
      <c r="N85" s="126" t="s">
        <v>166</v>
      </c>
      <c r="O85" s="126" t="s">
        <v>166</v>
      </c>
      <c r="P85" s="126" t="s">
        <v>455</v>
      </c>
      <c r="Q85" s="128">
        <v>5363421</v>
      </c>
      <c r="R85" s="128">
        <v>41363421</v>
      </c>
      <c r="T85" s="126">
        <v>0</v>
      </c>
      <c r="U85" s="126" t="s">
        <v>454</v>
      </c>
      <c r="V85" s="126">
        <v>1</v>
      </c>
      <c r="W85" s="126">
        <v>398</v>
      </c>
      <c r="X85" s="126" t="s">
        <v>457</v>
      </c>
      <c r="Y85" s="126" t="s">
        <v>168</v>
      </c>
      <c r="Z85" s="126" t="s">
        <v>190</v>
      </c>
      <c r="AA85" s="126" t="s">
        <v>285</v>
      </c>
      <c r="AB85" s="126" t="s">
        <v>286</v>
      </c>
      <c r="AC85" s="126" t="s">
        <v>169</v>
      </c>
      <c r="AD85" s="126" t="s">
        <v>170</v>
      </c>
      <c r="AE85" s="126" t="s">
        <v>166</v>
      </c>
      <c r="AF85" s="126" t="s">
        <v>241</v>
      </c>
      <c r="AG85" s="126" t="s">
        <v>458</v>
      </c>
      <c r="AJ85" s="126">
        <v>0</v>
      </c>
      <c r="AM85" s="126" t="s">
        <v>184</v>
      </c>
      <c r="AN85" s="126" t="s">
        <v>174</v>
      </c>
      <c r="AO85" s="126" t="s">
        <v>175</v>
      </c>
      <c r="AS85" s="126">
        <v>0</v>
      </c>
      <c r="AT85" s="126">
        <v>0</v>
      </c>
    </row>
    <row r="86" spans="1:46" x14ac:dyDescent="0.25">
      <c r="A86" s="126" t="s">
        <v>459</v>
      </c>
      <c r="B86" s="127" t="s">
        <v>455</v>
      </c>
      <c r="C86" s="126" t="s">
        <v>281</v>
      </c>
      <c r="D86" s="126" t="s">
        <v>282</v>
      </c>
      <c r="E86" s="126" t="s">
        <v>179</v>
      </c>
      <c r="F86" s="126" t="s">
        <v>163</v>
      </c>
      <c r="G86" s="126" t="s">
        <v>163</v>
      </c>
      <c r="H86" s="128">
        <v>11000</v>
      </c>
      <c r="I86" s="128">
        <v>-11000</v>
      </c>
      <c r="J86" s="126" t="s">
        <v>456</v>
      </c>
      <c r="K86" s="126">
        <v>2</v>
      </c>
      <c r="L86" s="126">
        <v>1</v>
      </c>
      <c r="M86" s="126" t="s">
        <v>165</v>
      </c>
      <c r="N86" s="126" t="s">
        <v>166</v>
      </c>
      <c r="O86" s="126" t="s">
        <v>166</v>
      </c>
      <c r="P86" s="126" t="s">
        <v>455</v>
      </c>
      <c r="Q86" s="128">
        <v>5352421</v>
      </c>
      <c r="R86" s="128">
        <v>5363421</v>
      </c>
      <c r="T86" s="126">
        <v>0</v>
      </c>
      <c r="U86" s="126" t="s">
        <v>459</v>
      </c>
      <c r="V86" s="126">
        <v>1</v>
      </c>
      <c r="W86" s="126">
        <v>398</v>
      </c>
      <c r="X86" s="126" t="s">
        <v>457</v>
      </c>
      <c r="Y86" s="126" t="s">
        <v>168</v>
      </c>
      <c r="Z86" s="126" t="s">
        <v>190</v>
      </c>
      <c r="AA86" s="126" t="s">
        <v>285</v>
      </c>
      <c r="AB86" s="126" t="s">
        <v>286</v>
      </c>
      <c r="AC86" s="126" t="s">
        <v>169</v>
      </c>
      <c r="AD86" s="126" t="s">
        <v>170</v>
      </c>
      <c r="AE86" s="126" t="s">
        <v>166</v>
      </c>
      <c r="AF86" s="126" t="s">
        <v>241</v>
      </c>
      <c r="AG86" s="126" t="s">
        <v>458</v>
      </c>
      <c r="AJ86" s="126">
        <v>0</v>
      </c>
      <c r="AM86" s="126" t="s">
        <v>184</v>
      </c>
      <c r="AN86" s="126" t="s">
        <v>174</v>
      </c>
      <c r="AO86" s="126" t="s">
        <v>175</v>
      </c>
      <c r="AS86" s="126">
        <v>0</v>
      </c>
      <c r="AT86" s="126">
        <v>0</v>
      </c>
    </row>
    <row r="87" spans="1:46" x14ac:dyDescent="0.25">
      <c r="B87" s="127" t="s">
        <v>460</v>
      </c>
      <c r="C87" s="126" t="s">
        <v>197</v>
      </c>
      <c r="D87" s="126" t="s">
        <v>198</v>
      </c>
      <c r="E87" s="126" t="s">
        <v>179</v>
      </c>
      <c r="F87" s="126" t="s">
        <v>163</v>
      </c>
      <c r="G87" s="126" t="s">
        <v>163</v>
      </c>
      <c r="H87" s="128">
        <v>247514484</v>
      </c>
      <c r="I87" s="128">
        <v>247514484</v>
      </c>
      <c r="J87" s="126" t="s">
        <v>461</v>
      </c>
      <c r="K87" s="126">
        <v>1</v>
      </c>
      <c r="L87" s="126">
        <v>1</v>
      </c>
      <c r="M87" s="126" t="s">
        <v>165</v>
      </c>
      <c r="N87" s="126" t="s">
        <v>166</v>
      </c>
      <c r="O87" s="126" t="s">
        <v>166</v>
      </c>
      <c r="P87" s="126" t="s">
        <v>460</v>
      </c>
      <c r="Q87" s="128">
        <v>252866905</v>
      </c>
      <c r="R87" s="128">
        <v>5352421</v>
      </c>
      <c r="T87" s="126">
        <v>0</v>
      </c>
      <c r="U87" s="126" t="s">
        <v>422</v>
      </c>
      <c r="V87" s="126">
        <v>1</v>
      </c>
      <c r="W87" s="126">
        <v>244</v>
      </c>
      <c r="X87" s="126" t="s">
        <v>423</v>
      </c>
      <c r="Y87" s="126" t="s">
        <v>424</v>
      </c>
      <c r="Z87" s="126" t="s">
        <v>169</v>
      </c>
      <c r="AA87" s="126" t="s">
        <v>170</v>
      </c>
      <c r="AB87" s="126" t="s">
        <v>217</v>
      </c>
      <c r="AC87" s="126" t="s">
        <v>169</v>
      </c>
      <c r="AD87" s="126" t="s">
        <v>170</v>
      </c>
      <c r="AE87" s="126" t="s">
        <v>166</v>
      </c>
      <c r="AF87" s="126" t="s">
        <v>203</v>
      </c>
      <c r="AG87" s="126" t="s">
        <v>462</v>
      </c>
      <c r="AJ87" s="126">
        <v>0</v>
      </c>
      <c r="AM87" s="126" t="s">
        <v>184</v>
      </c>
      <c r="AN87" s="126" t="s">
        <v>174</v>
      </c>
      <c r="AO87" s="126" t="s">
        <v>175</v>
      </c>
      <c r="AS87" s="126">
        <v>0</v>
      </c>
      <c r="AT87" s="126">
        <v>0</v>
      </c>
    </row>
    <row r="88" spans="1:46" x14ac:dyDescent="0.25">
      <c r="B88" s="127" t="s">
        <v>463</v>
      </c>
      <c r="C88" s="126" t="s">
        <v>238</v>
      </c>
      <c r="D88" s="126" t="s">
        <v>239</v>
      </c>
      <c r="E88" s="126" t="s">
        <v>188</v>
      </c>
      <c r="F88" s="126" t="s">
        <v>163</v>
      </c>
      <c r="G88" s="126" t="s">
        <v>163</v>
      </c>
      <c r="H88" s="128">
        <v>250000000</v>
      </c>
      <c r="I88" s="128">
        <v>-250000000</v>
      </c>
      <c r="J88" s="126" t="s">
        <v>261</v>
      </c>
      <c r="K88" s="126">
        <v>1</v>
      </c>
      <c r="L88" s="126">
        <v>1</v>
      </c>
      <c r="M88" s="126" t="s">
        <v>165</v>
      </c>
      <c r="N88" s="126" t="s">
        <v>166</v>
      </c>
      <c r="O88" s="126" t="s">
        <v>166</v>
      </c>
      <c r="P88" s="126" t="s">
        <v>463</v>
      </c>
      <c r="Q88" s="128">
        <v>2866905</v>
      </c>
      <c r="R88" s="128">
        <v>252866905</v>
      </c>
      <c r="T88" s="126">
        <v>0</v>
      </c>
      <c r="V88" s="126">
        <v>1</v>
      </c>
      <c r="W88" s="126">
        <v>5</v>
      </c>
      <c r="X88" s="126" t="s">
        <v>464</v>
      </c>
      <c r="Y88" s="126" t="s">
        <v>168</v>
      </c>
      <c r="AC88" s="126" t="s">
        <v>169</v>
      </c>
      <c r="AD88" s="126" t="s">
        <v>170</v>
      </c>
      <c r="AE88" s="126" t="s">
        <v>166</v>
      </c>
      <c r="AF88" s="126" t="s">
        <v>241</v>
      </c>
      <c r="AG88" s="126" t="s">
        <v>465</v>
      </c>
      <c r="AJ88" s="126">
        <v>0</v>
      </c>
      <c r="AK88" s="126" t="s">
        <v>243</v>
      </c>
      <c r="AL88" s="126" t="s">
        <v>244</v>
      </c>
      <c r="AM88" s="126" t="s">
        <v>195</v>
      </c>
      <c r="AN88" s="126" t="s">
        <v>174</v>
      </c>
      <c r="AO88" s="126" t="s">
        <v>175</v>
      </c>
      <c r="AS88" s="126">
        <v>0</v>
      </c>
      <c r="AT88" s="126">
        <v>0</v>
      </c>
    </row>
    <row r="89" spans="1:46" x14ac:dyDescent="0.25">
      <c r="B89" s="127" t="s">
        <v>466</v>
      </c>
      <c r="C89" s="126" t="s">
        <v>177</v>
      </c>
      <c r="D89" s="126" t="s">
        <v>178</v>
      </c>
      <c r="E89" s="126" t="s">
        <v>179</v>
      </c>
      <c r="F89" s="126" t="s">
        <v>163</v>
      </c>
      <c r="G89" s="126" t="s">
        <v>163</v>
      </c>
      <c r="H89" s="128">
        <v>4635</v>
      </c>
      <c r="I89" s="128">
        <v>4635</v>
      </c>
      <c r="K89" s="126">
        <v>1</v>
      </c>
      <c r="L89" s="126">
        <v>1</v>
      </c>
      <c r="M89" s="126" t="s">
        <v>165</v>
      </c>
      <c r="N89" s="126" t="s">
        <v>166</v>
      </c>
      <c r="O89" s="126" t="s">
        <v>166</v>
      </c>
      <c r="P89" s="126" t="s">
        <v>466</v>
      </c>
      <c r="Q89" s="128">
        <v>2871540</v>
      </c>
      <c r="R89" s="128">
        <v>2866905</v>
      </c>
      <c r="T89" s="126">
        <v>0</v>
      </c>
      <c r="V89" s="126">
        <v>1</v>
      </c>
      <c r="W89" s="126">
        <v>0</v>
      </c>
      <c r="X89" s="126" t="s">
        <v>180</v>
      </c>
      <c r="Y89" s="126" t="s">
        <v>168</v>
      </c>
      <c r="AC89" s="126" t="s">
        <v>169</v>
      </c>
      <c r="AD89" s="126" t="s">
        <v>170</v>
      </c>
      <c r="AE89" s="126" t="s">
        <v>467</v>
      </c>
      <c r="AF89" s="126" t="s">
        <v>182</v>
      </c>
      <c r="AG89" s="126" t="s">
        <v>468</v>
      </c>
      <c r="AJ89" s="126">
        <v>0</v>
      </c>
      <c r="AM89" s="126" t="s">
        <v>184</v>
      </c>
      <c r="AN89" s="126" t="s">
        <v>174</v>
      </c>
      <c r="AO89" s="126" t="s">
        <v>175</v>
      </c>
      <c r="AS89" s="126">
        <v>0</v>
      </c>
      <c r="AT89" s="126">
        <v>0</v>
      </c>
    </row>
    <row r="90" spans="1:46" x14ac:dyDescent="0.25">
      <c r="B90" s="127" t="s">
        <v>469</v>
      </c>
      <c r="C90" s="126" t="s">
        <v>186</v>
      </c>
      <c r="D90" s="126" t="s">
        <v>187</v>
      </c>
      <c r="E90" s="126" t="s">
        <v>188</v>
      </c>
      <c r="F90" s="126" t="s">
        <v>163</v>
      </c>
      <c r="G90" s="126" t="s">
        <v>163</v>
      </c>
      <c r="H90" s="128">
        <v>848949</v>
      </c>
      <c r="I90" s="128">
        <v>-848949</v>
      </c>
      <c r="J90" s="126" t="s">
        <v>470</v>
      </c>
      <c r="K90" s="126">
        <v>1</v>
      </c>
      <c r="L90" s="126">
        <v>1</v>
      </c>
      <c r="M90" s="126" t="s">
        <v>165</v>
      </c>
      <c r="N90" s="126" t="s">
        <v>166</v>
      </c>
      <c r="O90" s="126" t="s">
        <v>166</v>
      </c>
      <c r="P90" s="126" t="s">
        <v>469</v>
      </c>
      <c r="Q90" s="128">
        <v>2022591</v>
      </c>
      <c r="R90" s="128">
        <v>2871540</v>
      </c>
      <c r="T90" s="126">
        <v>0</v>
      </c>
      <c r="V90" s="126">
        <v>1</v>
      </c>
      <c r="W90" s="126">
        <v>440</v>
      </c>
      <c r="X90" s="126" t="s">
        <v>414</v>
      </c>
      <c r="Y90" s="126" t="s">
        <v>168</v>
      </c>
      <c r="Z90" s="126" t="s">
        <v>190</v>
      </c>
      <c r="AA90" s="126" t="s">
        <v>191</v>
      </c>
      <c r="AC90" s="126" t="s">
        <v>169</v>
      </c>
      <c r="AD90" s="126" t="s">
        <v>170</v>
      </c>
      <c r="AE90" s="126" t="s">
        <v>166</v>
      </c>
      <c r="AF90" s="126" t="s">
        <v>192</v>
      </c>
      <c r="AG90" s="126" t="s">
        <v>471</v>
      </c>
      <c r="AJ90" s="126">
        <v>0</v>
      </c>
      <c r="AL90" s="126" t="s">
        <v>194</v>
      </c>
      <c r="AM90" s="126" t="s">
        <v>195</v>
      </c>
      <c r="AN90" s="126" t="s">
        <v>174</v>
      </c>
      <c r="AO90" s="126" t="s">
        <v>175</v>
      </c>
      <c r="AS90" s="126">
        <v>0</v>
      </c>
      <c r="AT90" s="126">
        <v>0</v>
      </c>
    </row>
    <row r="91" spans="1:46" x14ac:dyDescent="0.25">
      <c r="B91" s="127" t="s">
        <v>469</v>
      </c>
      <c r="C91" s="126" t="s">
        <v>186</v>
      </c>
      <c r="D91" s="126" t="s">
        <v>187</v>
      </c>
      <c r="E91" s="126" t="s">
        <v>188</v>
      </c>
      <c r="F91" s="126" t="s">
        <v>163</v>
      </c>
      <c r="G91" s="126" t="s">
        <v>163</v>
      </c>
      <c r="H91" s="128">
        <v>446038</v>
      </c>
      <c r="I91" s="128">
        <v>-446038</v>
      </c>
      <c r="J91" s="126" t="s">
        <v>472</v>
      </c>
      <c r="K91" s="126">
        <v>2</v>
      </c>
      <c r="L91" s="126">
        <v>1</v>
      </c>
      <c r="M91" s="126" t="s">
        <v>165</v>
      </c>
      <c r="N91" s="126" t="s">
        <v>166</v>
      </c>
      <c r="O91" s="126" t="s">
        <v>166</v>
      </c>
      <c r="P91" s="126" t="s">
        <v>469</v>
      </c>
      <c r="Q91" s="128">
        <v>1576553</v>
      </c>
      <c r="R91" s="128">
        <v>2022591</v>
      </c>
      <c r="T91" s="126">
        <v>0</v>
      </c>
      <c r="V91" s="126">
        <v>1</v>
      </c>
      <c r="W91" s="126">
        <v>441</v>
      </c>
      <c r="X91" s="126" t="s">
        <v>414</v>
      </c>
      <c r="Y91" s="126" t="s">
        <v>168</v>
      </c>
      <c r="Z91" s="126" t="s">
        <v>190</v>
      </c>
      <c r="AA91" s="126" t="s">
        <v>191</v>
      </c>
      <c r="AC91" s="126" t="s">
        <v>169</v>
      </c>
      <c r="AD91" s="126" t="s">
        <v>170</v>
      </c>
      <c r="AE91" s="126" t="s">
        <v>166</v>
      </c>
      <c r="AF91" s="126" t="s">
        <v>192</v>
      </c>
      <c r="AG91" s="126" t="s">
        <v>473</v>
      </c>
      <c r="AJ91" s="126">
        <v>0</v>
      </c>
      <c r="AL91" s="126" t="s">
        <v>194</v>
      </c>
      <c r="AM91" s="126" t="s">
        <v>195</v>
      </c>
      <c r="AN91" s="126" t="s">
        <v>174</v>
      </c>
      <c r="AO91" s="126" t="s">
        <v>175</v>
      </c>
      <c r="AS91" s="126">
        <v>0</v>
      </c>
      <c r="AT91" s="126">
        <v>0</v>
      </c>
    </row>
    <row r="92" spans="1:46" x14ac:dyDescent="0.25">
      <c r="B92" s="127" t="s">
        <v>474</v>
      </c>
      <c r="C92" s="126" t="s">
        <v>217</v>
      </c>
      <c r="D92" s="126" t="s">
        <v>218</v>
      </c>
      <c r="E92" s="126" t="s">
        <v>219</v>
      </c>
      <c r="F92" s="126" t="s">
        <v>163</v>
      </c>
      <c r="G92" s="126" t="s">
        <v>163</v>
      </c>
      <c r="H92" s="128">
        <v>22000</v>
      </c>
      <c r="I92" s="128">
        <v>-22000</v>
      </c>
      <c r="J92" s="126" t="s">
        <v>220</v>
      </c>
      <c r="K92" s="126">
        <v>1</v>
      </c>
      <c r="L92" s="126">
        <v>1</v>
      </c>
      <c r="M92" s="126" t="s">
        <v>165</v>
      </c>
      <c r="N92" s="126" t="s">
        <v>166</v>
      </c>
      <c r="O92" s="126" t="s">
        <v>166</v>
      </c>
      <c r="P92" s="126" t="s">
        <v>474</v>
      </c>
      <c r="Q92" s="128">
        <v>1554553</v>
      </c>
      <c r="R92" s="128">
        <v>1576553</v>
      </c>
      <c r="T92" s="126">
        <v>0</v>
      </c>
      <c r="V92" s="126">
        <v>1</v>
      </c>
      <c r="W92" s="126">
        <v>2160</v>
      </c>
      <c r="X92" s="126" t="s">
        <v>221</v>
      </c>
      <c r="Y92" s="126" t="s">
        <v>168</v>
      </c>
      <c r="AC92" s="126" t="s">
        <v>169</v>
      </c>
      <c r="AD92" s="126" t="s">
        <v>170</v>
      </c>
      <c r="AE92" s="126" t="s">
        <v>166</v>
      </c>
      <c r="AF92" s="126" t="s">
        <v>222</v>
      </c>
      <c r="AG92" s="126" t="s">
        <v>475</v>
      </c>
      <c r="AJ92" s="126">
        <v>0</v>
      </c>
      <c r="AM92" s="126" t="s">
        <v>224</v>
      </c>
      <c r="AN92" s="126" t="s">
        <v>174</v>
      </c>
      <c r="AO92" s="126" t="s">
        <v>175</v>
      </c>
      <c r="AS92" s="126">
        <v>0</v>
      </c>
      <c r="AT92" s="126">
        <v>0</v>
      </c>
    </row>
    <row r="93" spans="1:46" x14ac:dyDescent="0.25">
      <c r="B93" s="127" t="s">
        <v>476</v>
      </c>
      <c r="C93" s="126" t="s">
        <v>197</v>
      </c>
      <c r="D93" s="126" t="s">
        <v>198</v>
      </c>
      <c r="E93" s="126" t="s">
        <v>179</v>
      </c>
      <c r="F93" s="126" t="s">
        <v>163</v>
      </c>
      <c r="G93" s="126" t="s">
        <v>163</v>
      </c>
      <c r="H93" s="128">
        <v>234553455</v>
      </c>
      <c r="I93" s="128">
        <v>234553455</v>
      </c>
      <c r="J93" s="126" t="s">
        <v>477</v>
      </c>
      <c r="K93" s="126">
        <v>1</v>
      </c>
      <c r="L93" s="126">
        <v>1</v>
      </c>
      <c r="M93" s="126" t="s">
        <v>165</v>
      </c>
      <c r="N93" s="126" t="s">
        <v>166</v>
      </c>
      <c r="O93" s="126" t="s">
        <v>166</v>
      </c>
      <c r="P93" s="126" t="s">
        <v>476</v>
      </c>
      <c r="Q93" s="128">
        <v>236108008</v>
      </c>
      <c r="R93" s="128">
        <v>1554553</v>
      </c>
      <c r="T93" s="126">
        <v>0</v>
      </c>
      <c r="U93" s="126" t="s">
        <v>422</v>
      </c>
      <c r="V93" s="126">
        <v>1</v>
      </c>
      <c r="W93" s="126">
        <v>56</v>
      </c>
      <c r="X93" s="126" t="s">
        <v>423</v>
      </c>
      <c r="Y93" s="126" t="s">
        <v>424</v>
      </c>
      <c r="Z93" s="126" t="s">
        <v>169</v>
      </c>
      <c r="AA93" s="126" t="s">
        <v>170</v>
      </c>
      <c r="AB93" s="126" t="s">
        <v>217</v>
      </c>
      <c r="AC93" s="126" t="s">
        <v>169</v>
      </c>
      <c r="AD93" s="126" t="s">
        <v>170</v>
      </c>
      <c r="AE93" s="126" t="s">
        <v>166</v>
      </c>
      <c r="AF93" s="126" t="s">
        <v>203</v>
      </c>
      <c r="AG93" s="126" t="s">
        <v>478</v>
      </c>
      <c r="AJ93" s="126">
        <v>0</v>
      </c>
      <c r="AM93" s="126" t="s">
        <v>184</v>
      </c>
      <c r="AN93" s="126" t="s">
        <v>174</v>
      </c>
      <c r="AO93" s="126" t="s">
        <v>175</v>
      </c>
      <c r="AS93" s="126">
        <v>0</v>
      </c>
      <c r="AT93" s="126">
        <v>0</v>
      </c>
    </row>
    <row r="94" spans="1:46" x14ac:dyDescent="0.25">
      <c r="B94" s="127" t="s">
        <v>476</v>
      </c>
      <c r="C94" s="126" t="s">
        <v>238</v>
      </c>
      <c r="D94" s="126" t="s">
        <v>239</v>
      </c>
      <c r="E94" s="126" t="s">
        <v>188</v>
      </c>
      <c r="F94" s="126" t="s">
        <v>163</v>
      </c>
      <c r="G94" s="126" t="s">
        <v>163</v>
      </c>
      <c r="H94" s="128">
        <v>230000000</v>
      </c>
      <c r="I94" s="128">
        <v>-230000000</v>
      </c>
      <c r="J94" s="126" t="s">
        <v>479</v>
      </c>
      <c r="K94" s="126">
        <v>2</v>
      </c>
      <c r="L94" s="126">
        <v>1</v>
      </c>
      <c r="M94" s="126" t="s">
        <v>165</v>
      </c>
      <c r="N94" s="126" t="s">
        <v>166</v>
      </c>
      <c r="O94" s="126" t="s">
        <v>166</v>
      </c>
      <c r="P94" s="126" t="s">
        <v>476</v>
      </c>
      <c r="Q94" s="128">
        <v>6108008</v>
      </c>
      <c r="R94" s="128">
        <v>236108008</v>
      </c>
      <c r="T94" s="126">
        <v>0</v>
      </c>
      <c r="V94" s="126">
        <v>1</v>
      </c>
      <c r="W94" s="126">
        <v>16</v>
      </c>
      <c r="X94" s="126" t="s">
        <v>464</v>
      </c>
      <c r="Y94" s="126" t="s">
        <v>168</v>
      </c>
      <c r="AC94" s="126" t="s">
        <v>169</v>
      </c>
      <c r="AD94" s="126" t="s">
        <v>170</v>
      </c>
      <c r="AE94" s="126" t="s">
        <v>166</v>
      </c>
      <c r="AF94" s="126" t="s">
        <v>241</v>
      </c>
      <c r="AG94" s="126" t="s">
        <v>480</v>
      </c>
      <c r="AJ94" s="126">
        <v>0</v>
      </c>
      <c r="AK94" s="126" t="s">
        <v>243</v>
      </c>
      <c r="AL94" s="126" t="s">
        <v>244</v>
      </c>
      <c r="AM94" s="126" t="s">
        <v>195</v>
      </c>
      <c r="AN94" s="126" t="s">
        <v>174</v>
      </c>
      <c r="AO94" s="126" t="s">
        <v>175</v>
      </c>
      <c r="AS94" s="126">
        <v>0</v>
      </c>
      <c r="AT94" s="126">
        <v>0</v>
      </c>
    </row>
    <row r="95" spans="1:46" x14ac:dyDescent="0.25">
      <c r="B95" s="127" t="s">
        <v>481</v>
      </c>
      <c r="C95" s="126" t="s">
        <v>177</v>
      </c>
      <c r="D95" s="126" t="s">
        <v>178</v>
      </c>
      <c r="E95" s="126" t="s">
        <v>179</v>
      </c>
      <c r="F95" s="126" t="s">
        <v>163</v>
      </c>
      <c r="G95" s="126" t="s">
        <v>163</v>
      </c>
      <c r="H95" s="128">
        <v>729</v>
      </c>
      <c r="I95" s="128">
        <v>729</v>
      </c>
      <c r="K95" s="126">
        <v>1</v>
      </c>
      <c r="L95" s="126">
        <v>1</v>
      </c>
      <c r="M95" s="126" t="s">
        <v>165</v>
      </c>
      <c r="N95" s="126" t="s">
        <v>166</v>
      </c>
      <c r="O95" s="126" t="s">
        <v>166</v>
      </c>
      <c r="P95" s="126" t="s">
        <v>481</v>
      </c>
      <c r="Q95" s="128">
        <v>6108737</v>
      </c>
      <c r="R95" s="128">
        <v>6108008</v>
      </c>
      <c r="T95" s="126">
        <v>0</v>
      </c>
      <c r="V95" s="126">
        <v>1</v>
      </c>
      <c r="W95" s="126">
        <v>0</v>
      </c>
      <c r="X95" s="126" t="s">
        <v>180</v>
      </c>
      <c r="Y95" s="126" t="s">
        <v>168</v>
      </c>
      <c r="AC95" s="126" t="s">
        <v>169</v>
      </c>
      <c r="AD95" s="126" t="s">
        <v>170</v>
      </c>
      <c r="AE95" s="126" t="s">
        <v>482</v>
      </c>
      <c r="AF95" s="126" t="s">
        <v>182</v>
      </c>
      <c r="AG95" s="126" t="s">
        <v>483</v>
      </c>
      <c r="AJ95" s="126">
        <v>0</v>
      </c>
      <c r="AM95" s="126" t="s">
        <v>184</v>
      </c>
      <c r="AN95" s="126" t="s">
        <v>174</v>
      </c>
      <c r="AO95" s="126" t="s">
        <v>175</v>
      </c>
      <c r="AS95" s="126">
        <v>0</v>
      </c>
      <c r="AT95" s="126">
        <v>0</v>
      </c>
    </row>
    <row r="96" spans="1:46" x14ac:dyDescent="0.25">
      <c r="B96" s="127" t="s">
        <v>484</v>
      </c>
      <c r="C96" s="126" t="s">
        <v>186</v>
      </c>
      <c r="D96" s="126" t="s">
        <v>187</v>
      </c>
      <c r="E96" s="126" t="s">
        <v>188</v>
      </c>
      <c r="F96" s="126" t="s">
        <v>163</v>
      </c>
      <c r="G96" s="126" t="s">
        <v>163</v>
      </c>
      <c r="H96" s="128">
        <v>998058</v>
      </c>
      <c r="I96" s="128">
        <v>-998058</v>
      </c>
      <c r="J96" s="126" t="s">
        <v>485</v>
      </c>
      <c r="K96" s="126">
        <v>1</v>
      </c>
      <c r="L96" s="126">
        <v>1</v>
      </c>
      <c r="M96" s="126" t="s">
        <v>165</v>
      </c>
      <c r="N96" s="126" t="s">
        <v>166</v>
      </c>
      <c r="O96" s="126" t="s">
        <v>166</v>
      </c>
      <c r="P96" s="126" t="s">
        <v>484</v>
      </c>
      <c r="Q96" s="128">
        <v>5110679</v>
      </c>
      <c r="R96" s="128">
        <v>6108737</v>
      </c>
      <c r="T96" s="126">
        <v>0</v>
      </c>
      <c r="V96" s="126">
        <v>1</v>
      </c>
      <c r="W96" s="126">
        <v>479</v>
      </c>
      <c r="X96" s="126" t="s">
        <v>414</v>
      </c>
      <c r="Y96" s="126" t="s">
        <v>168</v>
      </c>
      <c r="Z96" s="126" t="s">
        <v>190</v>
      </c>
      <c r="AA96" s="126" t="s">
        <v>191</v>
      </c>
      <c r="AC96" s="126" t="s">
        <v>169</v>
      </c>
      <c r="AD96" s="126" t="s">
        <v>170</v>
      </c>
      <c r="AE96" s="126" t="s">
        <v>166</v>
      </c>
      <c r="AF96" s="126" t="s">
        <v>192</v>
      </c>
      <c r="AG96" s="126" t="s">
        <v>486</v>
      </c>
      <c r="AJ96" s="126">
        <v>0</v>
      </c>
      <c r="AL96" s="126" t="s">
        <v>194</v>
      </c>
      <c r="AM96" s="126" t="s">
        <v>195</v>
      </c>
      <c r="AN96" s="126" t="s">
        <v>174</v>
      </c>
      <c r="AO96" s="126" t="s">
        <v>175</v>
      </c>
      <c r="AS96" s="126">
        <v>0</v>
      </c>
      <c r="AT96" s="126">
        <v>0</v>
      </c>
    </row>
    <row r="97" spans="1:46" x14ac:dyDescent="0.25">
      <c r="B97" s="127" t="s">
        <v>484</v>
      </c>
      <c r="C97" s="126" t="s">
        <v>186</v>
      </c>
      <c r="D97" s="126" t="s">
        <v>187</v>
      </c>
      <c r="E97" s="126" t="s">
        <v>188</v>
      </c>
      <c r="F97" s="126" t="s">
        <v>163</v>
      </c>
      <c r="G97" s="126" t="s">
        <v>163</v>
      </c>
      <c r="H97" s="128">
        <v>524380</v>
      </c>
      <c r="I97" s="128">
        <v>-524380</v>
      </c>
      <c r="J97" s="126" t="s">
        <v>487</v>
      </c>
      <c r="K97" s="126">
        <v>2</v>
      </c>
      <c r="L97" s="126">
        <v>1</v>
      </c>
      <c r="M97" s="126" t="s">
        <v>165</v>
      </c>
      <c r="N97" s="126" t="s">
        <v>166</v>
      </c>
      <c r="O97" s="126" t="s">
        <v>166</v>
      </c>
      <c r="P97" s="126" t="s">
        <v>484</v>
      </c>
      <c r="Q97" s="128">
        <v>4586299</v>
      </c>
      <c r="R97" s="128">
        <v>5110679</v>
      </c>
      <c r="T97" s="126">
        <v>0</v>
      </c>
      <c r="V97" s="126">
        <v>1</v>
      </c>
      <c r="W97" s="126">
        <v>480</v>
      </c>
      <c r="X97" s="126" t="s">
        <v>414</v>
      </c>
      <c r="Y97" s="126" t="s">
        <v>168</v>
      </c>
      <c r="Z97" s="126" t="s">
        <v>190</v>
      </c>
      <c r="AA97" s="126" t="s">
        <v>191</v>
      </c>
      <c r="AC97" s="126" t="s">
        <v>169</v>
      </c>
      <c r="AD97" s="126" t="s">
        <v>170</v>
      </c>
      <c r="AE97" s="126" t="s">
        <v>166</v>
      </c>
      <c r="AF97" s="126" t="s">
        <v>192</v>
      </c>
      <c r="AG97" s="126" t="s">
        <v>488</v>
      </c>
      <c r="AJ97" s="126">
        <v>0</v>
      </c>
      <c r="AL97" s="126" t="s">
        <v>194</v>
      </c>
      <c r="AM97" s="126" t="s">
        <v>195</v>
      </c>
      <c r="AN97" s="126" t="s">
        <v>174</v>
      </c>
      <c r="AO97" s="126" t="s">
        <v>175</v>
      </c>
      <c r="AS97" s="126">
        <v>0</v>
      </c>
      <c r="AT97" s="126">
        <v>0</v>
      </c>
    </row>
    <row r="98" spans="1:46" x14ac:dyDescent="0.25">
      <c r="B98" s="127" t="s">
        <v>489</v>
      </c>
      <c r="C98" s="126" t="s">
        <v>217</v>
      </c>
      <c r="D98" s="126" t="s">
        <v>218</v>
      </c>
      <c r="E98" s="126" t="s">
        <v>219</v>
      </c>
      <c r="F98" s="126" t="s">
        <v>163</v>
      </c>
      <c r="G98" s="126" t="s">
        <v>163</v>
      </c>
      <c r="H98" s="128">
        <v>22000</v>
      </c>
      <c r="I98" s="128">
        <v>-22000</v>
      </c>
      <c r="J98" s="126" t="s">
        <v>220</v>
      </c>
      <c r="K98" s="126">
        <v>1</v>
      </c>
      <c r="L98" s="126">
        <v>1</v>
      </c>
      <c r="M98" s="126" t="s">
        <v>165</v>
      </c>
      <c r="N98" s="126" t="s">
        <v>166</v>
      </c>
      <c r="O98" s="126" t="s">
        <v>166</v>
      </c>
      <c r="P98" s="126" t="s">
        <v>489</v>
      </c>
      <c r="Q98" s="128">
        <v>4564299</v>
      </c>
      <c r="R98" s="128">
        <v>4586299</v>
      </c>
      <c r="T98" s="126">
        <v>0</v>
      </c>
      <c r="V98" s="126">
        <v>1</v>
      </c>
      <c r="W98" s="126">
        <v>2146</v>
      </c>
      <c r="X98" s="126" t="s">
        <v>221</v>
      </c>
      <c r="Y98" s="126" t="s">
        <v>168</v>
      </c>
      <c r="AC98" s="126" t="s">
        <v>169</v>
      </c>
      <c r="AD98" s="126" t="s">
        <v>170</v>
      </c>
      <c r="AE98" s="126" t="s">
        <v>166</v>
      </c>
      <c r="AF98" s="126" t="s">
        <v>222</v>
      </c>
      <c r="AG98" s="126" t="s">
        <v>490</v>
      </c>
      <c r="AJ98" s="126">
        <v>0</v>
      </c>
      <c r="AM98" s="126" t="s">
        <v>224</v>
      </c>
      <c r="AN98" s="126" t="s">
        <v>174</v>
      </c>
      <c r="AO98" s="126" t="s">
        <v>175</v>
      </c>
      <c r="AS98" s="126">
        <v>0</v>
      </c>
      <c r="AT98" s="126">
        <v>0</v>
      </c>
    </row>
    <row r="99" spans="1:46" x14ac:dyDescent="0.25">
      <c r="B99" s="127" t="s">
        <v>489</v>
      </c>
      <c r="C99" s="126" t="s">
        <v>197</v>
      </c>
      <c r="D99" s="126" t="s">
        <v>198</v>
      </c>
      <c r="E99" s="126" t="s">
        <v>179</v>
      </c>
      <c r="F99" s="126" t="s">
        <v>163</v>
      </c>
      <c r="G99" s="126" t="s">
        <v>163</v>
      </c>
      <c r="H99" s="128">
        <v>260722096</v>
      </c>
      <c r="I99" s="128">
        <v>260722096</v>
      </c>
      <c r="J99" s="126" t="s">
        <v>491</v>
      </c>
      <c r="K99" s="126">
        <v>2</v>
      </c>
      <c r="L99" s="126">
        <v>1</v>
      </c>
      <c r="M99" s="126" t="s">
        <v>165</v>
      </c>
      <c r="N99" s="126" t="s">
        <v>166</v>
      </c>
      <c r="O99" s="126" t="s">
        <v>166</v>
      </c>
      <c r="P99" s="126" t="s">
        <v>489</v>
      </c>
      <c r="Q99" s="128">
        <v>265286395</v>
      </c>
      <c r="R99" s="128">
        <v>4564299</v>
      </c>
      <c r="T99" s="126">
        <v>0</v>
      </c>
      <c r="U99" s="126" t="s">
        <v>422</v>
      </c>
      <c r="V99" s="126">
        <v>1</v>
      </c>
      <c r="W99" s="126">
        <v>624</v>
      </c>
      <c r="X99" s="126" t="s">
        <v>423</v>
      </c>
      <c r="Y99" s="126" t="s">
        <v>424</v>
      </c>
      <c r="Z99" s="126" t="s">
        <v>169</v>
      </c>
      <c r="AA99" s="126" t="s">
        <v>170</v>
      </c>
      <c r="AB99" s="126" t="s">
        <v>217</v>
      </c>
      <c r="AC99" s="126" t="s">
        <v>169</v>
      </c>
      <c r="AD99" s="126" t="s">
        <v>170</v>
      </c>
      <c r="AE99" s="126" t="s">
        <v>166</v>
      </c>
      <c r="AF99" s="126" t="s">
        <v>203</v>
      </c>
      <c r="AG99" s="126" t="s">
        <v>492</v>
      </c>
      <c r="AJ99" s="126">
        <v>0</v>
      </c>
      <c r="AM99" s="126" t="s">
        <v>184</v>
      </c>
      <c r="AN99" s="126" t="s">
        <v>174</v>
      </c>
      <c r="AO99" s="126" t="s">
        <v>175</v>
      </c>
      <c r="AS99" s="126">
        <v>0</v>
      </c>
      <c r="AT99" s="126">
        <v>0</v>
      </c>
    </row>
    <row r="100" spans="1:46" x14ac:dyDescent="0.25">
      <c r="B100" s="127" t="s">
        <v>489</v>
      </c>
      <c r="C100" s="126" t="s">
        <v>238</v>
      </c>
      <c r="D100" s="126" t="s">
        <v>239</v>
      </c>
      <c r="E100" s="126" t="s">
        <v>188</v>
      </c>
      <c r="F100" s="126" t="s">
        <v>163</v>
      </c>
      <c r="G100" s="126" t="s">
        <v>163</v>
      </c>
      <c r="H100" s="128">
        <v>260000000</v>
      </c>
      <c r="I100" s="128">
        <v>-260000000</v>
      </c>
      <c r="J100" s="126" t="s">
        <v>479</v>
      </c>
      <c r="K100" s="126">
        <v>3</v>
      </c>
      <c r="L100" s="126">
        <v>1</v>
      </c>
      <c r="M100" s="126" t="s">
        <v>165</v>
      </c>
      <c r="N100" s="126" t="s">
        <v>166</v>
      </c>
      <c r="O100" s="126" t="s">
        <v>166</v>
      </c>
      <c r="P100" s="126" t="s">
        <v>489</v>
      </c>
      <c r="Q100" s="128">
        <v>5286395</v>
      </c>
      <c r="R100" s="128">
        <v>265286395</v>
      </c>
      <c r="T100" s="126">
        <v>0</v>
      </c>
      <c r="V100" s="126">
        <v>1</v>
      </c>
      <c r="W100" s="126">
        <v>32</v>
      </c>
      <c r="X100" s="126" t="s">
        <v>464</v>
      </c>
      <c r="Y100" s="126" t="s">
        <v>168</v>
      </c>
      <c r="AC100" s="126" t="s">
        <v>169</v>
      </c>
      <c r="AD100" s="126" t="s">
        <v>170</v>
      </c>
      <c r="AE100" s="126" t="s">
        <v>166</v>
      </c>
      <c r="AF100" s="126" t="s">
        <v>241</v>
      </c>
      <c r="AG100" s="126" t="s">
        <v>493</v>
      </c>
      <c r="AJ100" s="126">
        <v>0</v>
      </c>
      <c r="AK100" s="126" t="s">
        <v>243</v>
      </c>
      <c r="AL100" s="126" t="s">
        <v>244</v>
      </c>
      <c r="AM100" s="126" t="s">
        <v>195</v>
      </c>
      <c r="AN100" s="126" t="s">
        <v>174</v>
      </c>
      <c r="AO100" s="126" t="s">
        <v>175</v>
      </c>
      <c r="AS100" s="126">
        <v>0</v>
      </c>
      <c r="AT100" s="126">
        <v>0</v>
      </c>
    </row>
    <row r="101" spans="1:46" x14ac:dyDescent="0.25">
      <c r="B101" s="127" t="s">
        <v>494</v>
      </c>
      <c r="C101" s="126" t="s">
        <v>177</v>
      </c>
      <c r="D101" s="126" t="s">
        <v>178</v>
      </c>
      <c r="E101" s="126" t="s">
        <v>179</v>
      </c>
      <c r="F101" s="126" t="s">
        <v>163</v>
      </c>
      <c r="G101" s="126" t="s">
        <v>163</v>
      </c>
      <c r="H101" s="128">
        <v>856</v>
      </c>
      <c r="I101" s="128">
        <v>856</v>
      </c>
      <c r="K101" s="126">
        <v>1</v>
      </c>
      <c r="L101" s="126">
        <v>1</v>
      </c>
      <c r="M101" s="126" t="s">
        <v>165</v>
      </c>
      <c r="N101" s="126" t="s">
        <v>166</v>
      </c>
      <c r="O101" s="126" t="s">
        <v>166</v>
      </c>
      <c r="P101" s="126" t="s">
        <v>494</v>
      </c>
      <c r="Q101" s="128">
        <v>5287251</v>
      </c>
      <c r="R101" s="128">
        <v>5286395</v>
      </c>
      <c r="T101" s="126">
        <v>0</v>
      </c>
      <c r="V101" s="126">
        <v>1</v>
      </c>
      <c r="W101" s="126">
        <v>0</v>
      </c>
      <c r="X101" s="126" t="s">
        <v>180</v>
      </c>
      <c r="Y101" s="126" t="s">
        <v>168</v>
      </c>
      <c r="AC101" s="126" t="s">
        <v>169</v>
      </c>
      <c r="AD101" s="126" t="s">
        <v>170</v>
      </c>
      <c r="AE101" s="126" t="s">
        <v>495</v>
      </c>
      <c r="AF101" s="126" t="s">
        <v>182</v>
      </c>
      <c r="AG101" s="126" t="s">
        <v>496</v>
      </c>
      <c r="AJ101" s="126">
        <v>0</v>
      </c>
      <c r="AM101" s="126" t="s">
        <v>184</v>
      </c>
      <c r="AN101" s="126" t="s">
        <v>174</v>
      </c>
      <c r="AO101" s="126" t="s">
        <v>175</v>
      </c>
      <c r="AS101" s="126">
        <v>0</v>
      </c>
      <c r="AT101" s="126">
        <v>0</v>
      </c>
    </row>
    <row r="102" spans="1:46" x14ac:dyDescent="0.25">
      <c r="B102" s="127" t="s">
        <v>497</v>
      </c>
      <c r="C102" s="126" t="s">
        <v>186</v>
      </c>
      <c r="D102" s="126" t="s">
        <v>187</v>
      </c>
      <c r="E102" s="126" t="s">
        <v>188</v>
      </c>
      <c r="F102" s="126" t="s">
        <v>163</v>
      </c>
      <c r="G102" s="126" t="s">
        <v>163</v>
      </c>
      <c r="H102" s="128">
        <v>1009169</v>
      </c>
      <c r="I102" s="128">
        <v>-1009169</v>
      </c>
      <c r="J102" s="126" t="s">
        <v>498</v>
      </c>
      <c r="K102" s="126">
        <v>1</v>
      </c>
      <c r="L102" s="126">
        <v>1</v>
      </c>
      <c r="M102" s="126" t="s">
        <v>165</v>
      </c>
      <c r="N102" s="126" t="s">
        <v>166</v>
      </c>
      <c r="O102" s="126" t="s">
        <v>166</v>
      </c>
      <c r="P102" s="126" t="s">
        <v>497</v>
      </c>
      <c r="Q102" s="128">
        <v>4278082</v>
      </c>
      <c r="R102" s="128">
        <v>5287251</v>
      </c>
      <c r="T102" s="126">
        <v>0</v>
      </c>
      <c r="V102" s="126">
        <v>1</v>
      </c>
      <c r="W102" s="126">
        <v>471</v>
      </c>
      <c r="X102" s="126" t="s">
        <v>414</v>
      </c>
      <c r="Y102" s="126" t="s">
        <v>168</v>
      </c>
      <c r="Z102" s="126" t="s">
        <v>190</v>
      </c>
      <c r="AA102" s="126" t="s">
        <v>191</v>
      </c>
      <c r="AC102" s="126" t="s">
        <v>169</v>
      </c>
      <c r="AD102" s="126" t="s">
        <v>170</v>
      </c>
      <c r="AE102" s="126" t="s">
        <v>166</v>
      </c>
      <c r="AF102" s="126" t="s">
        <v>192</v>
      </c>
      <c r="AG102" s="126" t="s">
        <v>499</v>
      </c>
      <c r="AJ102" s="126">
        <v>0</v>
      </c>
      <c r="AL102" s="126" t="s">
        <v>194</v>
      </c>
      <c r="AM102" s="126" t="s">
        <v>195</v>
      </c>
      <c r="AN102" s="126" t="s">
        <v>174</v>
      </c>
      <c r="AO102" s="126" t="s">
        <v>175</v>
      </c>
      <c r="AS102" s="126">
        <v>0</v>
      </c>
      <c r="AT102" s="126">
        <v>0</v>
      </c>
    </row>
    <row r="103" spans="1:46" x14ac:dyDescent="0.25">
      <c r="B103" s="127" t="s">
        <v>497</v>
      </c>
      <c r="C103" s="126" t="s">
        <v>186</v>
      </c>
      <c r="D103" s="126" t="s">
        <v>187</v>
      </c>
      <c r="E103" s="126" t="s">
        <v>188</v>
      </c>
      <c r="F103" s="126" t="s">
        <v>163</v>
      </c>
      <c r="G103" s="126" t="s">
        <v>163</v>
      </c>
      <c r="H103" s="128">
        <v>530217</v>
      </c>
      <c r="I103" s="128">
        <v>-530217</v>
      </c>
      <c r="J103" s="126" t="s">
        <v>500</v>
      </c>
      <c r="K103" s="126">
        <v>2</v>
      </c>
      <c r="L103" s="126">
        <v>1</v>
      </c>
      <c r="M103" s="126" t="s">
        <v>165</v>
      </c>
      <c r="N103" s="126" t="s">
        <v>166</v>
      </c>
      <c r="O103" s="126" t="s">
        <v>166</v>
      </c>
      <c r="P103" s="126" t="s">
        <v>497</v>
      </c>
      <c r="Q103" s="128">
        <v>3747865</v>
      </c>
      <c r="R103" s="128">
        <v>4278082</v>
      </c>
      <c r="T103" s="126">
        <v>0</v>
      </c>
      <c r="V103" s="126">
        <v>1</v>
      </c>
      <c r="W103" s="126">
        <v>472</v>
      </c>
      <c r="X103" s="126" t="s">
        <v>414</v>
      </c>
      <c r="Y103" s="126" t="s">
        <v>168</v>
      </c>
      <c r="Z103" s="126" t="s">
        <v>190</v>
      </c>
      <c r="AA103" s="126" t="s">
        <v>191</v>
      </c>
      <c r="AC103" s="126" t="s">
        <v>169</v>
      </c>
      <c r="AD103" s="126" t="s">
        <v>170</v>
      </c>
      <c r="AE103" s="126" t="s">
        <v>166</v>
      </c>
      <c r="AF103" s="126" t="s">
        <v>192</v>
      </c>
      <c r="AG103" s="126" t="s">
        <v>501</v>
      </c>
      <c r="AJ103" s="126">
        <v>0</v>
      </c>
      <c r="AL103" s="126" t="s">
        <v>194</v>
      </c>
      <c r="AM103" s="126" t="s">
        <v>195</v>
      </c>
      <c r="AN103" s="126" t="s">
        <v>174</v>
      </c>
      <c r="AO103" s="126" t="s">
        <v>175</v>
      </c>
      <c r="AS103" s="126">
        <v>0</v>
      </c>
      <c r="AT103" s="126">
        <v>0</v>
      </c>
    </row>
    <row r="104" spans="1:46" x14ac:dyDescent="0.25">
      <c r="B104" s="127" t="s">
        <v>502</v>
      </c>
      <c r="C104" s="126" t="s">
        <v>197</v>
      </c>
      <c r="D104" s="126" t="s">
        <v>198</v>
      </c>
      <c r="E104" s="126" t="s">
        <v>179</v>
      </c>
      <c r="F104" s="126" t="s">
        <v>163</v>
      </c>
      <c r="G104" s="126" t="s">
        <v>163</v>
      </c>
      <c r="H104" s="128">
        <v>182641088</v>
      </c>
      <c r="I104" s="128">
        <v>182641088</v>
      </c>
      <c r="J104" s="126" t="s">
        <v>503</v>
      </c>
      <c r="K104" s="126">
        <v>1</v>
      </c>
      <c r="L104" s="126">
        <v>1</v>
      </c>
      <c r="M104" s="126" t="s">
        <v>165</v>
      </c>
      <c r="N104" s="126" t="s">
        <v>166</v>
      </c>
      <c r="O104" s="126" t="s">
        <v>166</v>
      </c>
      <c r="P104" s="126" t="s">
        <v>502</v>
      </c>
      <c r="Q104" s="128">
        <v>186388953</v>
      </c>
      <c r="R104" s="128">
        <v>3747865</v>
      </c>
      <c r="T104" s="126">
        <v>0</v>
      </c>
      <c r="U104" s="126" t="s">
        <v>422</v>
      </c>
      <c r="V104" s="126">
        <v>1</v>
      </c>
      <c r="W104" s="126">
        <v>283</v>
      </c>
      <c r="X104" s="126" t="s">
        <v>423</v>
      </c>
      <c r="Y104" s="126" t="s">
        <v>424</v>
      </c>
      <c r="Z104" s="126" t="s">
        <v>169</v>
      </c>
      <c r="AA104" s="126" t="s">
        <v>170</v>
      </c>
      <c r="AB104" s="126" t="s">
        <v>217</v>
      </c>
      <c r="AC104" s="126" t="s">
        <v>169</v>
      </c>
      <c r="AD104" s="126" t="s">
        <v>170</v>
      </c>
      <c r="AE104" s="126" t="s">
        <v>166</v>
      </c>
      <c r="AF104" s="126" t="s">
        <v>203</v>
      </c>
      <c r="AG104" s="126" t="s">
        <v>504</v>
      </c>
      <c r="AJ104" s="126">
        <v>0</v>
      </c>
      <c r="AM104" s="126" t="s">
        <v>184</v>
      </c>
      <c r="AN104" s="126" t="s">
        <v>174</v>
      </c>
      <c r="AO104" s="126" t="s">
        <v>175</v>
      </c>
      <c r="AS104" s="126">
        <v>0</v>
      </c>
      <c r="AT104" s="126">
        <v>0</v>
      </c>
    </row>
    <row r="105" spans="1:46" x14ac:dyDescent="0.25">
      <c r="B105" s="127" t="s">
        <v>505</v>
      </c>
      <c r="C105" s="126" t="s">
        <v>217</v>
      </c>
      <c r="D105" s="126" t="s">
        <v>218</v>
      </c>
      <c r="E105" s="126" t="s">
        <v>219</v>
      </c>
      <c r="F105" s="126" t="s">
        <v>163</v>
      </c>
      <c r="G105" s="126" t="s">
        <v>163</v>
      </c>
      <c r="H105" s="128">
        <v>22000</v>
      </c>
      <c r="I105" s="128">
        <v>-22000</v>
      </c>
      <c r="J105" s="126" t="s">
        <v>220</v>
      </c>
      <c r="K105" s="126">
        <v>1</v>
      </c>
      <c r="L105" s="126">
        <v>1</v>
      </c>
      <c r="M105" s="126" t="s">
        <v>165</v>
      </c>
      <c r="N105" s="126" t="s">
        <v>166</v>
      </c>
      <c r="O105" s="126" t="s">
        <v>166</v>
      </c>
      <c r="P105" s="126" t="s">
        <v>505</v>
      </c>
      <c r="Q105" s="128">
        <v>186366953</v>
      </c>
      <c r="R105" s="128">
        <v>186388953</v>
      </c>
      <c r="T105" s="126">
        <v>0</v>
      </c>
      <c r="V105" s="126">
        <v>1</v>
      </c>
      <c r="W105" s="126">
        <v>2136</v>
      </c>
      <c r="X105" s="126" t="s">
        <v>221</v>
      </c>
      <c r="Y105" s="126" t="s">
        <v>168</v>
      </c>
      <c r="AC105" s="126" t="s">
        <v>169</v>
      </c>
      <c r="AD105" s="126" t="s">
        <v>170</v>
      </c>
      <c r="AE105" s="126" t="s">
        <v>166</v>
      </c>
      <c r="AF105" s="126" t="s">
        <v>222</v>
      </c>
      <c r="AG105" s="126" t="s">
        <v>506</v>
      </c>
      <c r="AJ105" s="126">
        <v>0</v>
      </c>
      <c r="AM105" s="126" t="s">
        <v>224</v>
      </c>
      <c r="AN105" s="126" t="s">
        <v>174</v>
      </c>
      <c r="AO105" s="126" t="s">
        <v>175</v>
      </c>
      <c r="AS105" s="126">
        <v>0</v>
      </c>
      <c r="AT105" s="126">
        <v>0</v>
      </c>
    </row>
    <row r="106" spans="1:46" x14ac:dyDescent="0.25">
      <c r="B106" s="127" t="s">
        <v>507</v>
      </c>
      <c r="C106" s="126" t="s">
        <v>238</v>
      </c>
      <c r="D106" s="126" t="s">
        <v>239</v>
      </c>
      <c r="E106" s="126" t="s">
        <v>188</v>
      </c>
      <c r="F106" s="126" t="s">
        <v>163</v>
      </c>
      <c r="G106" s="126" t="s">
        <v>163</v>
      </c>
      <c r="H106" s="128">
        <v>180000000</v>
      </c>
      <c r="I106" s="128">
        <v>-180000000</v>
      </c>
      <c r="J106" s="126" t="s">
        <v>508</v>
      </c>
      <c r="K106" s="126">
        <v>1</v>
      </c>
      <c r="L106" s="126">
        <v>1</v>
      </c>
      <c r="M106" s="126" t="s">
        <v>165</v>
      </c>
      <c r="N106" s="126" t="s">
        <v>166</v>
      </c>
      <c r="O106" s="126" t="s">
        <v>166</v>
      </c>
      <c r="P106" s="126" t="s">
        <v>507</v>
      </c>
      <c r="Q106" s="128">
        <v>6366953</v>
      </c>
      <c r="R106" s="128">
        <v>186366953</v>
      </c>
      <c r="T106" s="126">
        <v>0</v>
      </c>
      <c r="V106" s="126">
        <v>1</v>
      </c>
      <c r="W106" s="126">
        <v>32</v>
      </c>
      <c r="X106" s="126" t="s">
        <v>464</v>
      </c>
      <c r="Y106" s="126" t="s">
        <v>168</v>
      </c>
      <c r="AC106" s="126" t="s">
        <v>169</v>
      </c>
      <c r="AD106" s="126" t="s">
        <v>170</v>
      </c>
      <c r="AE106" s="126" t="s">
        <v>166</v>
      </c>
      <c r="AF106" s="126" t="s">
        <v>241</v>
      </c>
      <c r="AG106" s="126" t="s">
        <v>509</v>
      </c>
      <c r="AJ106" s="126">
        <v>0</v>
      </c>
      <c r="AK106" s="126" t="s">
        <v>243</v>
      </c>
      <c r="AL106" s="126" t="s">
        <v>244</v>
      </c>
      <c r="AM106" s="126" t="s">
        <v>195</v>
      </c>
      <c r="AN106" s="126" t="s">
        <v>174</v>
      </c>
      <c r="AO106" s="126" t="s">
        <v>175</v>
      </c>
      <c r="AS106" s="126">
        <v>0</v>
      </c>
      <c r="AT106" s="126">
        <v>0</v>
      </c>
    </row>
    <row r="107" spans="1:46" x14ac:dyDescent="0.25">
      <c r="A107" s="126" t="s">
        <v>510</v>
      </c>
      <c r="B107" s="127" t="s">
        <v>511</v>
      </c>
      <c r="C107" s="126" t="s">
        <v>197</v>
      </c>
      <c r="D107" s="126" t="s">
        <v>198</v>
      </c>
      <c r="E107" s="126" t="s">
        <v>179</v>
      </c>
      <c r="F107" s="126" t="s">
        <v>163</v>
      </c>
      <c r="G107" s="126" t="s">
        <v>163</v>
      </c>
      <c r="H107" s="128">
        <v>4000000</v>
      </c>
      <c r="I107" s="128">
        <v>4000000</v>
      </c>
      <c r="J107" s="126" t="s">
        <v>512</v>
      </c>
      <c r="K107" s="126">
        <v>1</v>
      </c>
      <c r="L107" s="126">
        <v>1</v>
      </c>
      <c r="M107" s="126" t="s">
        <v>165</v>
      </c>
      <c r="N107" s="126" t="s">
        <v>166</v>
      </c>
      <c r="O107" s="126" t="s">
        <v>166</v>
      </c>
      <c r="P107" s="126" t="s">
        <v>511</v>
      </c>
      <c r="Q107" s="128">
        <v>10366953</v>
      </c>
      <c r="R107" s="128">
        <v>6366953</v>
      </c>
      <c r="T107" s="126">
        <v>0</v>
      </c>
      <c r="U107" s="126" t="s">
        <v>513</v>
      </c>
      <c r="V107" s="126">
        <v>1</v>
      </c>
      <c r="W107" s="126">
        <v>582</v>
      </c>
      <c r="X107" s="126" t="s">
        <v>514</v>
      </c>
      <c r="Y107" s="126" t="s">
        <v>515</v>
      </c>
      <c r="Z107" s="126" t="s">
        <v>190</v>
      </c>
      <c r="AA107" s="126" t="s">
        <v>191</v>
      </c>
      <c r="AB107" s="126" t="s">
        <v>186</v>
      </c>
      <c r="AC107" s="126" t="s">
        <v>169</v>
      </c>
      <c r="AD107" s="126" t="s">
        <v>170</v>
      </c>
      <c r="AE107" s="126" t="s">
        <v>166</v>
      </c>
      <c r="AF107" s="126" t="s">
        <v>203</v>
      </c>
      <c r="AG107" s="126" t="s">
        <v>516</v>
      </c>
      <c r="AJ107" s="126">
        <v>0</v>
      </c>
      <c r="AM107" s="126" t="s">
        <v>184</v>
      </c>
      <c r="AN107" s="126" t="s">
        <v>174</v>
      </c>
      <c r="AO107" s="126" t="s">
        <v>175</v>
      </c>
      <c r="AS107" s="126">
        <v>0</v>
      </c>
      <c r="AT107" s="126">
        <v>0</v>
      </c>
    </row>
    <row r="108" spans="1:46" x14ac:dyDescent="0.25">
      <c r="B108" s="127" t="s">
        <v>517</v>
      </c>
      <c r="C108" s="126" t="s">
        <v>281</v>
      </c>
      <c r="D108" s="126" t="s">
        <v>518</v>
      </c>
      <c r="E108" s="126" t="s">
        <v>179</v>
      </c>
      <c r="F108" s="126" t="s">
        <v>163</v>
      </c>
      <c r="G108" s="126" t="s">
        <v>163</v>
      </c>
      <c r="H108" s="128">
        <v>9518188</v>
      </c>
      <c r="I108" s="128">
        <v>-9518188</v>
      </c>
      <c r="J108" s="126" t="s">
        <v>519</v>
      </c>
      <c r="K108" s="126">
        <v>1</v>
      </c>
      <c r="L108" s="126">
        <v>1</v>
      </c>
      <c r="M108" s="126" t="s">
        <v>165</v>
      </c>
      <c r="N108" s="126" t="s">
        <v>166</v>
      </c>
      <c r="O108" s="126" t="s">
        <v>166</v>
      </c>
      <c r="P108" s="126" t="s">
        <v>517</v>
      </c>
      <c r="Q108" s="128">
        <v>848765</v>
      </c>
      <c r="R108" s="128">
        <v>10366953</v>
      </c>
      <c r="T108" s="126">
        <v>0</v>
      </c>
      <c r="U108" s="126" t="s">
        <v>520</v>
      </c>
      <c r="V108" s="126">
        <v>1</v>
      </c>
      <c r="W108" s="126">
        <v>3</v>
      </c>
      <c r="X108" s="126" t="s">
        <v>464</v>
      </c>
      <c r="Y108" s="126" t="s">
        <v>168</v>
      </c>
      <c r="Z108" s="126" t="s">
        <v>233</v>
      </c>
      <c r="AA108" s="126" t="s">
        <v>521</v>
      </c>
      <c r="AB108" s="126" t="s">
        <v>235</v>
      </c>
      <c r="AC108" s="126" t="s">
        <v>169</v>
      </c>
      <c r="AD108" s="126" t="s">
        <v>170</v>
      </c>
      <c r="AE108" s="126" t="s">
        <v>166</v>
      </c>
      <c r="AF108" s="126" t="s">
        <v>241</v>
      </c>
      <c r="AG108" s="126" t="s">
        <v>522</v>
      </c>
      <c r="AJ108" s="126">
        <v>0</v>
      </c>
      <c r="AM108" s="126" t="s">
        <v>184</v>
      </c>
      <c r="AN108" s="126" t="s">
        <v>174</v>
      </c>
      <c r="AO108" s="126" t="s">
        <v>175</v>
      </c>
      <c r="AS108" s="126">
        <v>0</v>
      </c>
      <c r="AT108" s="126">
        <v>0</v>
      </c>
    </row>
    <row r="109" spans="1:46" x14ac:dyDescent="0.25">
      <c r="B109" s="127" t="s">
        <v>517</v>
      </c>
      <c r="C109" s="126" t="s">
        <v>177</v>
      </c>
      <c r="D109" s="126" t="s">
        <v>178</v>
      </c>
      <c r="E109" s="126" t="s">
        <v>179</v>
      </c>
      <c r="F109" s="126" t="s">
        <v>163</v>
      </c>
      <c r="G109" s="126" t="s">
        <v>163</v>
      </c>
      <c r="H109" s="128">
        <v>4929</v>
      </c>
      <c r="I109" s="128">
        <v>4929</v>
      </c>
      <c r="K109" s="126">
        <v>2</v>
      </c>
      <c r="L109" s="126">
        <v>1</v>
      </c>
      <c r="M109" s="126" t="s">
        <v>165</v>
      </c>
      <c r="N109" s="126" t="s">
        <v>166</v>
      </c>
      <c r="O109" s="126" t="s">
        <v>166</v>
      </c>
      <c r="P109" s="126" t="s">
        <v>517</v>
      </c>
      <c r="Q109" s="128">
        <v>853694</v>
      </c>
      <c r="R109" s="128">
        <v>848765</v>
      </c>
      <c r="T109" s="126">
        <v>0</v>
      </c>
      <c r="V109" s="126">
        <v>1</v>
      </c>
      <c r="W109" s="126">
        <v>0</v>
      </c>
      <c r="X109" s="126" t="s">
        <v>180</v>
      </c>
      <c r="Y109" s="126" t="s">
        <v>168</v>
      </c>
      <c r="AC109" s="126" t="s">
        <v>169</v>
      </c>
      <c r="AD109" s="126" t="s">
        <v>170</v>
      </c>
      <c r="AE109" s="126" t="s">
        <v>523</v>
      </c>
      <c r="AF109" s="126" t="s">
        <v>182</v>
      </c>
      <c r="AG109" s="126" t="s">
        <v>524</v>
      </c>
      <c r="AJ109" s="126">
        <v>0</v>
      </c>
      <c r="AM109" s="126" t="s">
        <v>184</v>
      </c>
      <c r="AN109" s="126" t="s">
        <v>174</v>
      </c>
      <c r="AO109" s="126" t="s">
        <v>175</v>
      </c>
      <c r="AS109" s="126">
        <v>0</v>
      </c>
      <c r="AT109" s="126">
        <v>0</v>
      </c>
    </row>
    <row r="110" spans="1:46" x14ac:dyDescent="0.25">
      <c r="B110" s="127" t="s">
        <v>525</v>
      </c>
      <c r="C110" s="126" t="s">
        <v>217</v>
      </c>
      <c r="D110" s="126" t="s">
        <v>218</v>
      </c>
      <c r="E110" s="126" t="s">
        <v>219</v>
      </c>
      <c r="F110" s="126" t="s">
        <v>163</v>
      </c>
      <c r="G110" s="126" t="s">
        <v>163</v>
      </c>
      <c r="H110" s="128">
        <v>22000</v>
      </c>
      <c r="I110" s="128">
        <v>-22000</v>
      </c>
      <c r="J110" s="126" t="s">
        <v>220</v>
      </c>
      <c r="K110" s="126">
        <v>1</v>
      </c>
      <c r="L110" s="126">
        <v>1</v>
      </c>
      <c r="M110" s="126" t="s">
        <v>165</v>
      </c>
      <c r="N110" s="126" t="s">
        <v>166</v>
      </c>
      <c r="O110" s="126" t="s">
        <v>166</v>
      </c>
      <c r="P110" s="126" t="s">
        <v>525</v>
      </c>
      <c r="Q110" s="128">
        <v>831694</v>
      </c>
      <c r="R110" s="128">
        <v>853694</v>
      </c>
      <c r="T110" s="126">
        <v>0</v>
      </c>
      <c r="V110" s="126">
        <v>1</v>
      </c>
      <c r="W110" s="126">
        <v>2117</v>
      </c>
      <c r="X110" s="126" t="s">
        <v>221</v>
      </c>
      <c r="Y110" s="126" t="s">
        <v>168</v>
      </c>
      <c r="AC110" s="126" t="s">
        <v>169</v>
      </c>
      <c r="AD110" s="126" t="s">
        <v>170</v>
      </c>
      <c r="AE110" s="126" t="s">
        <v>166</v>
      </c>
      <c r="AF110" s="126" t="s">
        <v>222</v>
      </c>
      <c r="AG110" s="126" t="s">
        <v>526</v>
      </c>
      <c r="AJ110" s="126">
        <v>0</v>
      </c>
      <c r="AM110" s="126" t="s">
        <v>224</v>
      </c>
      <c r="AN110" s="126" t="s">
        <v>174</v>
      </c>
      <c r="AO110" s="126" t="s">
        <v>175</v>
      </c>
      <c r="AS110" s="126">
        <v>0</v>
      </c>
      <c r="AT110" s="126">
        <v>0</v>
      </c>
    </row>
    <row r="111" spans="1:46" x14ac:dyDescent="0.25">
      <c r="B111" s="127" t="s">
        <v>527</v>
      </c>
      <c r="C111" s="126" t="s">
        <v>197</v>
      </c>
      <c r="D111" s="126" t="s">
        <v>198</v>
      </c>
      <c r="E111" s="126" t="s">
        <v>179</v>
      </c>
      <c r="F111" s="126" t="s">
        <v>163</v>
      </c>
      <c r="G111" s="126" t="s">
        <v>163</v>
      </c>
      <c r="H111" s="128">
        <v>147260803</v>
      </c>
      <c r="I111" s="128">
        <v>147260803</v>
      </c>
      <c r="J111" s="126" t="s">
        <v>528</v>
      </c>
      <c r="K111" s="126">
        <v>1</v>
      </c>
      <c r="L111" s="126">
        <v>1</v>
      </c>
      <c r="M111" s="126" t="s">
        <v>165</v>
      </c>
      <c r="N111" s="126" t="s">
        <v>166</v>
      </c>
      <c r="O111" s="126" t="s">
        <v>166</v>
      </c>
      <c r="P111" s="126" t="s">
        <v>527</v>
      </c>
      <c r="Q111" s="128">
        <v>148092497</v>
      </c>
      <c r="R111" s="128">
        <v>831694</v>
      </c>
      <c r="T111" s="126">
        <v>0</v>
      </c>
      <c r="U111" s="126" t="s">
        <v>422</v>
      </c>
      <c r="V111" s="126">
        <v>1</v>
      </c>
      <c r="W111" s="126">
        <v>187</v>
      </c>
      <c r="X111" s="126" t="s">
        <v>423</v>
      </c>
      <c r="Y111" s="126" t="s">
        <v>424</v>
      </c>
      <c r="Z111" s="126" t="s">
        <v>169</v>
      </c>
      <c r="AA111" s="126" t="s">
        <v>170</v>
      </c>
      <c r="AB111" s="126" t="s">
        <v>217</v>
      </c>
      <c r="AC111" s="126" t="s">
        <v>169</v>
      </c>
      <c r="AD111" s="126" t="s">
        <v>170</v>
      </c>
      <c r="AE111" s="126" t="s">
        <v>166</v>
      </c>
      <c r="AF111" s="126" t="s">
        <v>203</v>
      </c>
      <c r="AG111" s="126" t="s">
        <v>529</v>
      </c>
      <c r="AJ111" s="126">
        <v>0</v>
      </c>
      <c r="AM111" s="126" t="s">
        <v>184</v>
      </c>
      <c r="AN111" s="126" t="s">
        <v>174</v>
      </c>
      <c r="AO111" s="126" t="s">
        <v>175</v>
      </c>
      <c r="AS111" s="126">
        <v>0</v>
      </c>
      <c r="AT111" s="126">
        <v>0</v>
      </c>
    </row>
    <row r="112" spans="1:46" x14ac:dyDescent="0.25">
      <c r="B112" s="127" t="s">
        <v>530</v>
      </c>
      <c r="C112" s="126" t="s">
        <v>238</v>
      </c>
      <c r="D112" s="126" t="s">
        <v>239</v>
      </c>
      <c r="E112" s="126" t="s">
        <v>188</v>
      </c>
      <c r="F112" s="126" t="s">
        <v>163</v>
      </c>
      <c r="G112" s="126" t="s">
        <v>163</v>
      </c>
      <c r="H112" s="128">
        <v>140000000</v>
      </c>
      <c r="I112" s="128">
        <v>-140000000</v>
      </c>
      <c r="J112" s="126" t="s">
        <v>440</v>
      </c>
      <c r="K112" s="126">
        <v>1</v>
      </c>
      <c r="L112" s="126">
        <v>1</v>
      </c>
      <c r="M112" s="126" t="s">
        <v>165</v>
      </c>
      <c r="N112" s="126" t="s">
        <v>166</v>
      </c>
      <c r="O112" s="126" t="s">
        <v>166</v>
      </c>
      <c r="P112" s="126" t="s">
        <v>530</v>
      </c>
      <c r="Q112" s="128">
        <v>8092497</v>
      </c>
      <c r="R112" s="128">
        <v>148092497</v>
      </c>
      <c r="T112" s="126">
        <v>0</v>
      </c>
      <c r="V112" s="126">
        <v>1</v>
      </c>
      <c r="W112" s="126">
        <v>15</v>
      </c>
      <c r="X112" s="126" t="s">
        <v>464</v>
      </c>
      <c r="Y112" s="126" t="s">
        <v>168</v>
      </c>
      <c r="AC112" s="126" t="s">
        <v>169</v>
      </c>
      <c r="AD112" s="126" t="s">
        <v>170</v>
      </c>
      <c r="AE112" s="126" t="s">
        <v>166</v>
      </c>
      <c r="AF112" s="126" t="s">
        <v>241</v>
      </c>
      <c r="AG112" s="126" t="s">
        <v>531</v>
      </c>
      <c r="AJ112" s="126">
        <v>0</v>
      </c>
      <c r="AK112" s="126" t="s">
        <v>243</v>
      </c>
      <c r="AL112" s="126" t="s">
        <v>244</v>
      </c>
      <c r="AM112" s="126" t="s">
        <v>195</v>
      </c>
      <c r="AN112" s="126" t="s">
        <v>174</v>
      </c>
      <c r="AO112" s="126" t="s">
        <v>175</v>
      </c>
      <c r="AS112" s="126">
        <v>0</v>
      </c>
      <c r="AT112" s="126">
        <v>0</v>
      </c>
    </row>
    <row r="113" spans="1:46" x14ac:dyDescent="0.25">
      <c r="B113" s="127" t="s">
        <v>532</v>
      </c>
      <c r="C113" s="126" t="s">
        <v>177</v>
      </c>
      <c r="D113" s="126" t="s">
        <v>178</v>
      </c>
      <c r="E113" s="126" t="s">
        <v>179</v>
      </c>
      <c r="F113" s="126" t="s">
        <v>163</v>
      </c>
      <c r="G113" s="126" t="s">
        <v>163</v>
      </c>
      <c r="H113" s="128">
        <v>1661</v>
      </c>
      <c r="I113" s="128">
        <v>1661</v>
      </c>
      <c r="K113" s="126">
        <v>1</v>
      </c>
      <c r="L113" s="126">
        <v>1</v>
      </c>
      <c r="M113" s="126" t="s">
        <v>165</v>
      </c>
      <c r="N113" s="126" t="s">
        <v>166</v>
      </c>
      <c r="O113" s="126" t="s">
        <v>166</v>
      </c>
      <c r="P113" s="126" t="s">
        <v>532</v>
      </c>
      <c r="Q113" s="128">
        <v>8094158</v>
      </c>
      <c r="R113" s="128">
        <v>8092497</v>
      </c>
      <c r="T113" s="126">
        <v>0</v>
      </c>
      <c r="V113" s="126">
        <v>1</v>
      </c>
      <c r="W113" s="126">
        <v>0</v>
      </c>
      <c r="X113" s="126" t="s">
        <v>180</v>
      </c>
      <c r="Y113" s="126" t="s">
        <v>168</v>
      </c>
      <c r="AC113" s="126" t="s">
        <v>169</v>
      </c>
      <c r="AD113" s="126" t="s">
        <v>170</v>
      </c>
      <c r="AE113" s="126" t="s">
        <v>533</v>
      </c>
      <c r="AF113" s="126" t="s">
        <v>182</v>
      </c>
      <c r="AG113" s="126" t="s">
        <v>534</v>
      </c>
      <c r="AJ113" s="126">
        <v>0</v>
      </c>
      <c r="AM113" s="126" t="s">
        <v>184</v>
      </c>
      <c r="AN113" s="126" t="s">
        <v>174</v>
      </c>
      <c r="AO113" s="126" t="s">
        <v>175</v>
      </c>
      <c r="AS113" s="126">
        <v>0</v>
      </c>
      <c r="AT113" s="126">
        <v>0</v>
      </c>
    </row>
    <row r="114" spans="1:46" x14ac:dyDescent="0.25">
      <c r="B114" s="127" t="s">
        <v>535</v>
      </c>
      <c r="C114" s="126" t="s">
        <v>186</v>
      </c>
      <c r="D114" s="126" t="s">
        <v>187</v>
      </c>
      <c r="E114" s="126" t="s">
        <v>188</v>
      </c>
      <c r="F114" s="126" t="s">
        <v>163</v>
      </c>
      <c r="G114" s="126" t="s">
        <v>163</v>
      </c>
      <c r="H114" s="128">
        <v>1047324</v>
      </c>
      <c r="I114" s="128">
        <v>-1047324</v>
      </c>
      <c r="J114" s="126" t="s">
        <v>536</v>
      </c>
      <c r="K114" s="126">
        <v>1</v>
      </c>
      <c r="L114" s="126">
        <v>1</v>
      </c>
      <c r="M114" s="126" t="s">
        <v>165</v>
      </c>
      <c r="N114" s="126" t="s">
        <v>166</v>
      </c>
      <c r="O114" s="126" t="s">
        <v>166</v>
      </c>
      <c r="P114" s="126" t="s">
        <v>535</v>
      </c>
      <c r="Q114" s="128">
        <v>7046834</v>
      </c>
      <c r="R114" s="128">
        <v>8094158</v>
      </c>
      <c r="T114" s="126">
        <v>0</v>
      </c>
      <c r="V114" s="126">
        <v>1</v>
      </c>
      <c r="W114" s="126">
        <v>585</v>
      </c>
      <c r="X114" s="126" t="s">
        <v>414</v>
      </c>
      <c r="Y114" s="126" t="s">
        <v>168</v>
      </c>
      <c r="Z114" s="126" t="s">
        <v>190</v>
      </c>
      <c r="AA114" s="126" t="s">
        <v>191</v>
      </c>
      <c r="AC114" s="126" t="s">
        <v>169</v>
      </c>
      <c r="AD114" s="126" t="s">
        <v>170</v>
      </c>
      <c r="AE114" s="126" t="s">
        <v>166</v>
      </c>
      <c r="AF114" s="126" t="s">
        <v>192</v>
      </c>
      <c r="AG114" s="126" t="s">
        <v>537</v>
      </c>
      <c r="AJ114" s="126">
        <v>0</v>
      </c>
      <c r="AL114" s="126" t="s">
        <v>194</v>
      </c>
      <c r="AM114" s="126" t="s">
        <v>195</v>
      </c>
      <c r="AN114" s="126" t="s">
        <v>174</v>
      </c>
      <c r="AO114" s="126" t="s">
        <v>175</v>
      </c>
      <c r="AS114" s="126">
        <v>0</v>
      </c>
      <c r="AT114" s="126">
        <v>0</v>
      </c>
    </row>
    <row r="115" spans="1:46" x14ac:dyDescent="0.25">
      <c r="B115" s="127" t="s">
        <v>535</v>
      </c>
      <c r="C115" s="126" t="s">
        <v>186</v>
      </c>
      <c r="D115" s="126" t="s">
        <v>187</v>
      </c>
      <c r="E115" s="126" t="s">
        <v>188</v>
      </c>
      <c r="F115" s="126" t="s">
        <v>163</v>
      </c>
      <c r="G115" s="126" t="s">
        <v>163</v>
      </c>
      <c r="H115" s="128">
        <v>550263</v>
      </c>
      <c r="I115" s="128">
        <v>-550263</v>
      </c>
      <c r="J115" s="126" t="s">
        <v>538</v>
      </c>
      <c r="K115" s="126">
        <v>2</v>
      </c>
      <c r="L115" s="126">
        <v>1</v>
      </c>
      <c r="M115" s="126" t="s">
        <v>165</v>
      </c>
      <c r="N115" s="126" t="s">
        <v>166</v>
      </c>
      <c r="O115" s="126" t="s">
        <v>166</v>
      </c>
      <c r="P115" s="126" t="s">
        <v>535</v>
      </c>
      <c r="Q115" s="128">
        <v>6496571</v>
      </c>
      <c r="R115" s="128">
        <v>7046834</v>
      </c>
      <c r="T115" s="126">
        <v>0</v>
      </c>
      <c r="V115" s="126">
        <v>1</v>
      </c>
      <c r="W115" s="126">
        <v>586</v>
      </c>
      <c r="X115" s="126" t="s">
        <v>414</v>
      </c>
      <c r="Y115" s="126" t="s">
        <v>168</v>
      </c>
      <c r="Z115" s="126" t="s">
        <v>190</v>
      </c>
      <c r="AA115" s="126" t="s">
        <v>191</v>
      </c>
      <c r="AC115" s="126" t="s">
        <v>169</v>
      </c>
      <c r="AD115" s="126" t="s">
        <v>170</v>
      </c>
      <c r="AE115" s="126" t="s">
        <v>166</v>
      </c>
      <c r="AF115" s="126" t="s">
        <v>192</v>
      </c>
      <c r="AG115" s="126" t="s">
        <v>539</v>
      </c>
      <c r="AJ115" s="126">
        <v>0</v>
      </c>
      <c r="AL115" s="126" t="s">
        <v>194</v>
      </c>
      <c r="AM115" s="126" t="s">
        <v>195</v>
      </c>
      <c r="AN115" s="126" t="s">
        <v>174</v>
      </c>
      <c r="AO115" s="126" t="s">
        <v>175</v>
      </c>
      <c r="AS115" s="126">
        <v>0</v>
      </c>
      <c r="AT115" s="126">
        <v>0</v>
      </c>
    </row>
    <row r="116" spans="1:46" x14ac:dyDescent="0.25">
      <c r="B116" s="127" t="s">
        <v>540</v>
      </c>
      <c r="C116" s="126" t="s">
        <v>217</v>
      </c>
      <c r="D116" s="126" t="s">
        <v>218</v>
      </c>
      <c r="E116" s="126" t="s">
        <v>219</v>
      </c>
      <c r="F116" s="126" t="s">
        <v>163</v>
      </c>
      <c r="G116" s="126" t="s">
        <v>163</v>
      </c>
      <c r="H116" s="128">
        <v>22000</v>
      </c>
      <c r="I116" s="128">
        <v>-22000</v>
      </c>
      <c r="J116" s="126" t="s">
        <v>220</v>
      </c>
      <c r="K116" s="126">
        <v>1</v>
      </c>
      <c r="L116" s="126">
        <v>1</v>
      </c>
      <c r="M116" s="126" t="s">
        <v>165</v>
      </c>
      <c r="N116" s="126" t="s">
        <v>166</v>
      </c>
      <c r="O116" s="126" t="s">
        <v>166</v>
      </c>
      <c r="P116" s="126" t="s">
        <v>540</v>
      </c>
      <c r="Q116" s="128">
        <v>6474571</v>
      </c>
      <c r="R116" s="128">
        <v>6496571</v>
      </c>
      <c r="T116" s="126">
        <v>0</v>
      </c>
      <c r="V116" s="126">
        <v>1</v>
      </c>
      <c r="W116" s="126">
        <v>2094</v>
      </c>
      <c r="X116" s="126" t="s">
        <v>221</v>
      </c>
      <c r="Y116" s="126" t="s">
        <v>168</v>
      </c>
      <c r="AC116" s="126" t="s">
        <v>169</v>
      </c>
      <c r="AD116" s="126" t="s">
        <v>170</v>
      </c>
      <c r="AE116" s="126" t="s">
        <v>166</v>
      </c>
      <c r="AF116" s="126" t="s">
        <v>222</v>
      </c>
      <c r="AG116" s="126" t="s">
        <v>541</v>
      </c>
      <c r="AJ116" s="126">
        <v>0</v>
      </c>
      <c r="AM116" s="126" t="s">
        <v>224</v>
      </c>
      <c r="AN116" s="126" t="s">
        <v>174</v>
      </c>
      <c r="AO116" s="126" t="s">
        <v>175</v>
      </c>
      <c r="AS116" s="126">
        <v>0</v>
      </c>
      <c r="AT116" s="126">
        <v>0</v>
      </c>
    </row>
    <row r="117" spans="1:46" x14ac:dyDescent="0.25">
      <c r="B117" s="127" t="s">
        <v>542</v>
      </c>
      <c r="C117" s="126" t="s">
        <v>197</v>
      </c>
      <c r="D117" s="126" t="s">
        <v>198</v>
      </c>
      <c r="E117" s="126" t="s">
        <v>179</v>
      </c>
      <c r="F117" s="126" t="s">
        <v>163</v>
      </c>
      <c r="G117" s="126" t="s">
        <v>163</v>
      </c>
      <c r="H117" s="128">
        <v>101442564</v>
      </c>
      <c r="I117" s="128">
        <v>101442564</v>
      </c>
      <c r="J117" s="126" t="s">
        <v>543</v>
      </c>
      <c r="K117" s="126">
        <v>1</v>
      </c>
      <c r="L117" s="126">
        <v>1</v>
      </c>
      <c r="M117" s="126" t="s">
        <v>165</v>
      </c>
      <c r="N117" s="126" t="s">
        <v>166</v>
      </c>
      <c r="O117" s="126" t="s">
        <v>166</v>
      </c>
      <c r="P117" s="126" t="s">
        <v>542</v>
      </c>
      <c r="Q117" s="128">
        <v>107917135</v>
      </c>
      <c r="R117" s="128">
        <v>6474571</v>
      </c>
      <c r="T117" s="126">
        <v>0</v>
      </c>
      <c r="U117" s="126" t="s">
        <v>422</v>
      </c>
      <c r="V117" s="126">
        <v>1</v>
      </c>
      <c r="W117" s="126">
        <v>48</v>
      </c>
      <c r="X117" s="126" t="s">
        <v>423</v>
      </c>
      <c r="Y117" s="126" t="s">
        <v>424</v>
      </c>
      <c r="Z117" s="126" t="s">
        <v>169</v>
      </c>
      <c r="AA117" s="126" t="s">
        <v>170</v>
      </c>
      <c r="AB117" s="126" t="s">
        <v>217</v>
      </c>
      <c r="AC117" s="126" t="s">
        <v>169</v>
      </c>
      <c r="AD117" s="126" t="s">
        <v>170</v>
      </c>
      <c r="AE117" s="126" t="s">
        <v>166</v>
      </c>
      <c r="AF117" s="126" t="s">
        <v>203</v>
      </c>
      <c r="AG117" s="126" t="s">
        <v>544</v>
      </c>
      <c r="AJ117" s="126">
        <v>0</v>
      </c>
      <c r="AM117" s="126" t="s">
        <v>184</v>
      </c>
      <c r="AN117" s="126" t="s">
        <v>174</v>
      </c>
      <c r="AO117" s="126" t="s">
        <v>175</v>
      </c>
      <c r="AS117" s="126">
        <v>0</v>
      </c>
      <c r="AT117" s="126">
        <v>0</v>
      </c>
    </row>
    <row r="118" spans="1:46" x14ac:dyDescent="0.25">
      <c r="A118" s="126" t="s">
        <v>545</v>
      </c>
      <c r="B118" s="127" t="s">
        <v>546</v>
      </c>
      <c r="C118" s="126" t="s">
        <v>281</v>
      </c>
      <c r="D118" s="126" t="s">
        <v>282</v>
      </c>
      <c r="E118" s="126" t="s">
        <v>179</v>
      </c>
      <c r="F118" s="126" t="s">
        <v>163</v>
      </c>
      <c r="G118" s="126" t="s">
        <v>163</v>
      </c>
      <c r="H118" s="128">
        <v>36000000</v>
      </c>
      <c r="I118" s="128">
        <v>-36000000</v>
      </c>
      <c r="J118" s="126" t="s">
        <v>547</v>
      </c>
      <c r="K118" s="126">
        <v>1</v>
      </c>
      <c r="L118" s="126">
        <v>1</v>
      </c>
      <c r="M118" s="126" t="s">
        <v>165</v>
      </c>
      <c r="N118" s="126" t="s">
        <v>166</v>
      </c>
      <c r="O118" s="126" t="s">
        <v>166</v>
      </c>
      <c r="P118" s="126" t="s">
        <v>546</v>
      </c>
      <c r="Q118" s="128">
        <v>71917135</v>
      </c>
      <c r="R118" s="128">
        <v>107917135</v>
      </c>
      <c r="T118" s="126">
        <v>0</v>
      </c>
      <c r="U118" s="126" t="s">
        <v>548</v>
      </c>
      <c r="V118" s="126">
        <v>1</v>
      </c>
      <c r="W118" s="126">
        <v>349</v>
      </c>
      <c r="X118" s="126" t="s">
        <v>457</v>
      </c>
      <c r="Y118" s="126" t="s">
        <v>168</v>
      </c>
      <c r="Z118" s="126" t="s">
        <v>190</v>
      </c>
      <c r="AA118" s="126" t="s">
        <v>285</v>
      </c>
      <c r="AB118" s="126" t="s">
        <v>286</v>
      </c>
      <c r="AC118" s="126" t="s">
        <v>169</v>
      </c>
      <c r="AD118" s="126" t="s">
        <v>170</v>
      </c>
      <c r="AE118" s="126" t="s">
        <v>166</v>
      </c>
      <c r="AF118" s="126" t="s">
        <v>241</v>
      </c>
      <c r="AG118" s="126" t="s">
        <v>549</v>
      </c>
      <c r="AJ118" s="126">
        <v>0</v>
      </c>
      <c r="AM118" s="126" t="s">
        <v>184</v>
      </c>
      <c r="AN118" s="126" t="s">
        <v>174</v>
      </c>
      <c r="AO118" s="126" t="s">
        <v>175</v>
      </c>
      <c r="AS118" s="126">
        <v>0</v>
      </c>
      <c r="AT118" s="126">
        <v>0</v>
      </c>
    </row>
    <row r="119" spans="1:46" x14ac:dyDescent="0.25">
      <c r="A119" s="126" t="s">
        <v>550</v>
      </c>
      <c r="B119" s="127" t="s">
        <v>546</v>
      </c>
      <c r="C119" s="126" t="s">
        <v>281</v>
      </c>
      <c r="D119" s="126" t="s">
        <v>282</v>
      </c>
      <c r="E119" s="126" t="s">
        <v>179</v>
      </c>
      <c r="F119" s="126" t="s">
        <v>163</v>
      </c>
      <c r="G119" s="126" t="s">
        <v>163</v>
      </c>
      <c r="H119" s="128">
        <v>22000</v>
      </c>
      <c r="I119" s="128">
        <v>-22000</v>
      </c>
      <c r="J119" s="126" t="s">
        <v>547</v>
      </c>
      <c r="K119" s="126">
        <v>2</v>
      </c>
      <c r="L119" s="126">
        <v>1</v>
      </c>
      <c r="M119" s="126" t="s">
        <v>165</v>
      </c>
      <c r="N119" s="126" t="s">
        <v>166</v>
      </c>
      <c r="O119" s="126" t="s">
        <v>166</v>
      </c>
      <c r="P119" s="126" t="s">
        <v>546</v>
      </c>
      <c r="Q119" s="128">
        <v>71895135</v>
      </c>
      <c r="R119" s="128">
        <v>71917135</v>
      </c>
      <c r="T119" s="126">
        <v>0</v>
      </c>
      <c r="U119" s="126" t="s">
        <v>550</v>
      </c>
      <c r="V119" s="126">
        <v>1</v>
      </c>
      <c r="W119" s="126">
        <v>349</v>
      </c>
      <c r="X119" s="126" t="s">
        <v>457</v>
      </c>
      <c r="Y119" s="126" t="s">
        <v>168</v>
      </c>
      <c r="Z119" s="126" t="s">
        <v>190</v>
      </c>
      <c r="AA119" s="126" t="s">
        <v>285</v>
      </c>
      <c r="AB119" s="126" t="s">
        <v>286</v>
      </c>
      <c r="AC119" s="126" t="s">
        <v>169</v>
      </c>
      <c r="AD119" s="126" t="s">
        <v>170</v>
      </c>
      <c r="AE119" s="126" t="s">
        <v>166</v>
      </c>
      <c r="AF119" s="126" t="s">
        <v>241</v>
      </c>
      <c r="AG119" s="126" t="s">
        <v>549</v>
      </c>
      <c r="AJ119" s="126">
        <v>0</v>
      </c>
      <c r="AM119" s="126" t="s">
        <v>184</v>
      </c>
      <c r="AN119" s="126" t="s">
        <v>174</v>
      </c>
      <c r="AO119" s="126" t="s">
        <v>175</v>
      </c>
      <c r="AS119" s="126">
        <v>0</v>
      </c>
      <c r="AT119" s="126">
        <v>0</v>
      </c>
    </row>
    <row r="120" spans="1:46" x14ac:dyDescent="0.25">
      <c r="B120" s="127" t="s">
        <v>551</v>
      </c>
      <c r="C120" s="126" t="s">
        <v>177</v>
      </c>
      <c r="D120" s="126" t="s">
        <v>178</v>
      </c>
      <c r="E120" s="126" t="s">
        <v>179</v>
      </c>
      <c r="F120" s="126" t="s">
        <v>163</v>
      </c>
      <c r="G120" s="126" t="s">
        <v>163</v>
      </c>
      <c r="H120" s="128">
        <v>11849</v>
      </c>
      <c r="I120" s="128">
        <v>11849</v>
      </c>
      <c r="K120" s="126">
        <v>1</v>
      </c>
      <c r="L120" s="126">
        <v>1</v>
      </c>
      <c r="M120" s="126" t="s">
        <v>165</v>
      </c>
      <c r="N120" s="126" t="s">
        <v>166</v>
      </c>
      <c r="O120" s="126" t="s">
        <v>166</v>
      </c>
      <c r="P120" s="126" t="s">
        <v>551</v>
      </c>
      <c r="Q120" s="128">
        <v>71906984</v>
      </c>
      <c r="R120" s="128">
        <v>71895135</v>
      </c>
      <c r="T120" s="126">
        <v>0</v>
      </c>
      <c r="V120" s="126">
        <v>1</v>
      </c>
      <c r="W120" s="126">
        <v>0</v>
      </c>
      <c r="X120" s="126" t="s">
        <v>180</v>
      </c>
      <c r="Y120" s="126" t="s">
        <v>168</v>
      </c>
      <c r="AC120" s="126" t="s">
        <v>169</v>
      </c>
      <c r="AD120" s="126" t="s">
        <v>170</v>
      </c>
      <c r="AE120" s="126" t="s">
        <v>552</v>
      </c>
      <c r="AF120" s="126" t="s">
        <v>182</v>
      </c>
      <c r="AG120" s="126" t="s">
        <v>553</v>
      </c>
      <c r="AJ120" s="126">
        <v>0</v>
      </c>
      <c r="AM120" s="126" t="s">
        <v>184</v>
      </c>
      <c r="AN120" s="126" t="s">
        <v>174</v>
      </c>
      <c r="AO120" s="126" t="s">
        <v>175</v>
      </c>
      <c r="AS120" s="126">
        <v>0</v>
      </c>
      <c r="AT120" s="126">
        <v>0</v>
      </c>
    </row>
    <row r="121" spans="1:46" x14ac:dyDescent="0.25">
      <c r="B121" s="127" t="s">
        <v>554</v>
      </c>
      <c r="C121" s="126" t="s">
        <v>186</v>
      </c>
      <c r="D121" s="126" t="s">
        <v>187</v>
      </c>
      <c r="E121" s="126" t="s">
        <v>188</v>
      </c>
      <c r="F121" s="126" t="s">
        <v>163</v>
      </c>
      <c r="G121" s="126" t="s">
        <v>163</v>
      </c>
      <c r="H121" s="128">
        <v>1120124</v>
      </c>
      <c r="I121" s="128">
        <v>-1120124</v>
      </c>
      <c r="J121" s="126" t="s">
        <v>555</v>
      </c>
      <c r="K121" s="126">
        <v>1</v>
      </c>
      <c r="L121" s="126">
        <v>1</v>
      </c>
      <c r="M121" s="126" t="s">
        <v>165</v>
      </c>
      <c r="N121" s="126" t="s">
        <v>166</v>
      </c>
      <c r="O121" s="126" t="s">
        <v>166</v>
      </c>
      <c r="P121" s="126" t="s">
        <v>554</v>
      </c>
      <c r="Q121" s="128">
        <v>70786860</v>
      </c>
      <c r="R121" s="128">
        <v>71906984</v>
      </c>
      <c r="T121" s="126">
        <v>0</v>
      </c>
      <c r="V121" s="126">
        <v>1</v>
      </c>
      <c r="W121" s="126">
        <v>612</v>
      </c>
      <c r="X121" s="126" t="s">
        <v>414</v>
      </c>
      <c r="Y121" s="126" t="s">
        <v>168</v>
      </c>
      <c r="Z121" s="126" t="s">
        <v>190</v>
      </c>
      <c r="AA121" s="126" t="s">
        <v>191</v>
      </c>
      <c r="AC121" s="126" t="s">
        <v>169</v>
      </c>
      <c r="AD121" s="126" t="s">
        <v>170</v>
      </c>
      <c r="AE121" s="126" t="s">
        <v>166</v>
      </c>
      <c r="AF121" s="126" t="s">
        <v>192</v>
      </c>
      <c r="AG121" s="126" t="s">
        <v>556</v>
      </c>
      <c r="AJ121" s="126">
        <v>0</v>
      </c>
      <c r="AL121" s="126" t="s">
        <v>194</v>
      </c>
      <c r="AM121" s="126" t="s">
        <v>195</v>
      </c>
      <c r="AN121" s="126" t="s">
        <v>174</v>
      </c>
      <c r="AO121" s="126" t="s">
        <v>175</v>
      </c>
      <c r="AS121" s="126">
        <v>0</v>
      </c>
      <c r="AT121" s="126">
        <v>0</v>
      </c>
    </row>
    <row r="122" spans="1:46" x14ac:dyDescent="0.25">
      <c r="B122" s="127" t="s">
        <v>554</v>
      </c>
      <c r="C122" s="126" t="s">
        <v>186</v>
      </c>
      <c r="D122" s="126" t="s">
        <v>187</v>
      </c>
      <c r="E122" s="126" t="s">
        <v>188</v>
      </c>
      <c r="F122" s="126" t="s">
        <v>163</v>
      </c>
      <c r="G122" s="126" t="s">
        <v>163</v>
      </c>
      <c r="H122" s="128">
        <v>588514</v>
      </c>
      <c r="I122" s="128">
        <v>-588514</v>
      </c>
      <c r="J122" s="126" t="s">
        <v>557</v>
      </c>
      <c r="K122" s="126">
        <v>2</v>
      </c>
      <c r="L122" s="126">
        <v>1</v>
      </c>
      <c r="M122" s="126" t="s">
        <v>165</v>
      </c>
      <c r="N122" s="126" t="s">
        <v>166</v>
      </c>
      <c r="O122" s="126" t="s">
        <v>166</v>
      </c>
      <c r="P122" s="126" t="s">
        <v>554</v>
      </c>
      <c r="Q122" s="128">
        <v>70198346</v>
      </c>
      <c r="R122" s="128">
        <v>70786860</v>
      </c>
      <c r="T122" s="126">
        <v>0</v>
      </c>
      <c r="V122" s="126">
        <v>1</v>
      </c>
      <c r="W122" s="126">
        <v>613</v>
      </c>
      <c r="X122" s="126" t="s">
        <v>414</v>
      </c>
      <c r="Y122" s="126" t="s">
        <v>168</v>
      </c>
      <c r="Z122" s="126" t="s">
        <v>190</v>
      </c>
      <c r="AA122" s="126" t="s">
        <v>191</v>
      </c>
      <c r="AC122" s="126" t="s">
        <v>169</v>
      </c>
      <c r="AD122" s="126" t="s">
        <v>170</v>
      </c>
      <c r="AE122" s="126" t="s">
        <v>166</v>
      </c>
      <c r="AF122" s="126" t="s">
        <v>192</v>
      </c>
      <c r="AG122" s="126" t="s">
        <v>558</v>
      </c>
      <c r="AJ122" s="126">
        <v>0</v>
      </c>
      <c r="AL122" s="126" t="s">
        <v>194</v>
      </c>
      <c r="AM122" s="126" t="s">
        <v>195</v>
      </c>
      <c r="AN122" s="126" t="s">
        <v>174</v>
      </c>
      <c r="AO122" s="126" t="s">
        <v>175</v>
      </c>
      <c r="AS122" s="126">
        <v>0</v>
      </c>
      <c r="AT122" s="126">
        <v>0</v>
      </c>
    </row>
    <row r="123" spans="1:46" x14ac:dyDescent="0.25">
      <c r="B123" s="127" t="s">
        <v>559</v>
      </c>
      <c r="C123" s="126" t="s">
        <v>238</v>
      </c>
      <c r="D123" s="126" t="s">
        <v>239</v>
      </c>
      <c r="E123" s="126" t="s">
        <v>188</v>
      </c>
      <c r="F123" s="126" t="s">
        <v>163</v>
      </c>
      <c r="G123" s="126" t="s">
        <v>163</v>
      </c>
      <c r="H123" s="128">
        <v>69000000</v>
      </c>
      <c r="I123" s="128">
        <v>-69000000</v>
      </c>
      <c r="J123" s="126" t="s">
        <v>508</v>
      </c>
      <c r="K123" s="126">
        <v>1</v>
      </c>
      <c r="L123" s="126">
        <v>1</v>
      </c>
      <c r="M123" s="126" t="s">
        <v>165</v>
      </c>
      <c r="N123" s="126" t="s">
        <v>166</v>
      </c>
      <c r="O123" s="126" t="s">
        <v>166</v>
      </c>
      <c r="P123" s="126" t="s">
        <v>559</v>
      </c>
      <c r="Q123" s="128">
        <v>1198346</v>
      </c>
      <c r="R123" s="128">
        <v>70198346</v>
      </c>
      <c r="T123" s="126">
        <v>0</v>
      </c>
      <c r="V123" s="126">
        <v>1</v>
      </c>
      <c r="W123" s="126">
        <v>18</v>
      </c>
      <c r="X123" s="126" t="s">
        <v>464</v>
      </c>
      <c r="Y123" s="126" t="s">
        <v>168</v>
      </c>
      <c r="AC123" s="126" t="s">
        <v>169</v>
      </c>
      <c r="AD123" s="126" t="s">
        <v>170</v>
      </c>
      <c r="AE123" s="126" t="s">
        <v>166</v>
      </c>
      <c r="AF123" s="126" t="s">
        <v>241</v>
      </c>
      <c r="AG123" s="126" t="s">
        <v>560</v>
      </c>
      <c r="AJ123" s="126">
        <v>0</v>
      </c>
      <c r="AK123" s="126" t="s">
        <v>243</v>
      </c>
      <c r="AL123" s="126" t="s">
        <v>244</v>
      </c>
      <c r="AM123" s="126" t="s">
        <v>195</v>
      </c>
      <c r="AN123" s="126" t="s">
        <v>174</v>
      </c>
      <c r="AO123" s="126" t="s">
        <v>175</v>
      </c>
      <c r="AS123" s="126">
        <v>0</v>
      </c>
      <c r="AT123" s="126">
        <v>0</v>
      </c>
    </row>
    <row r="124" spans="1:46" x14ac:dyDescent="0.25">
      <c r="B124" s="127" t="s">
        <v>561</v>
      </c>
      <c r="C124" s="126" t="s">
        <v>217</v>
      </c>
      <c r="D124" s="126" t="s">
        <v>218</v>
      </c>
      <c r="E124" s="126" t="s">
        <v>219</v>
      </c>
      <c r="F124" s="126" t="s">
        <v>163</v>
      </c>
      <c r="G124" s="126" t="s">
        <v>163</v>
      </c>
      <c r="H124" s="128">
        <v>22000</v>
      </c>
      <c r="I124" s="128">
        <v>-22000</v>
      </c>
      <c r="J124" s="126" t="s">
        <v>220</v>
      </c>
      <c r="K124" s="126">
        <v>1</v>
      </c>
      <c r="L124" s="126">
        <v>1</v>
      </c>
      <c r="M124" s="126" t="s">
        <v>165</v>
      </c>
      <c r="N124" s="126" t="s">
        <v>166</v>
      </c>
      <c r="O124" s="126" t="s">
        <v>166</v>
      </c>
      <c r="P124" s="126" t="s">
        <v>561</v>
      </c>
      <c r="Q124" s="128">
        <v>1176346</v>
      </c>
      <c r="R124" s="128">
        <v>1198346</v>
      </c>
      <c r="T124" s="126">
        <v>0</v>
      </c>
      <c r="V124" s="126">
        <v>1</v>
      </c>
      <c r="W124" s="126">
        <v>2238</v>
      </c>
      <c r="X124" s="126" t="s">
        <v>221</v>
      </c>
      <c r="Y124" s="126" t="s">
        <v>168</v>
      </c>
      <c r="AC124" s="126" t="s">
        <v>169</v>
      </c>
      <c r="AD124" s="126" t="s">
        <v>170</v>
      </c>
      <c r="AE124" s="126" t="s">
        <v>166</v>
      </c>
      <c r="AF124" s="126" t="s">
        <v>222</v>
      </c>
      <c r="AG124" s="126" t="s">
        <v>562</v>
      </c>
      <c r="AJ124" s="126">
        <v>0</v>
      </c>
      <c r="AM124" s="126" t="s">
        <v>224</v>
      </c>
      <c r="AN124" s="126" t="s">
        <v>174</v>
      </c>
      <c r="AO124" s="126" t="s">
        <v>175</v>
      </c>
      <c r="AS124" s="126">
        <v>0</v>
      </c>
      <c r="AT124" s="126">
        <v>0</v>
      </c>
    </row>
    <row r="125" spans="1:46" x14ac:dyDescent="0.25">
      <c r="B125" s="127" t="s">
        <v>563</v>
      </c>
      <c r="C125" s="126" t="s">
        <v>197</v>
      </c>
      <c r="D125" s="126" t="s">
        <v>198</v>
      </c>
      <c r="E125" s="126" t="s">
        <v>179</v>
      </c>
      <c r="F125" s="126" t="s">
        <v>163</v>
      </c>
      <c r="G125" s="126" t="s">
        <v>163</v>
      </c>
      <c r="H125" s="128">
        <v>122160415</v>
      </c>
      <c r="I125" s="128">
        <v>122160415</v>
      </c>
      <c r="J125" s="126" t="s">
        <v>564</v>
      </c>
      <c r="K125" s="126">
        <v>1</v>
      </c>
      <c r="L125" s="126">
        <v>1</v>
      </c>
      <c r="M125" s="126" t="s">
        <v>165</v>
      </c>
      <c r="N125" s="126" t="s">
        <v>166</v>
      </c>
      <c r="O125" s="126" t="s">
        <v>166</v>
      </c>
      <c r="P125" s="126" t="s">
        <v>563</v>
      </c>
      <c r="Q125" s="128">
        <v>123336761</v>
      </c>
      <c r="R125" s="128">
        <v>1176346</v>
      </c>
      <c r="T125" s="126">
        <v>0</v>
      </c>
      <c r="U125" s="126" t="s">
        <v>422</v>
      </c>
      <c r="V125" s="126">
        <v>1</v>
      </c>
      <c r="W125" s="126">
        <v>56</v>
      </c>
      <c r="X125" s="126" t="s">
        <v>423</v>
      </c>
      <c r="Y125" s="126" t="s">
        <v>424</v>
      </c>
      <c r="Z125" s="126" t="s">
        <v>169</v>
      </c>
      <c r="AA125" s="126" t="s">
        <v>170</v>
      </c>
      <c r="AB125" s="126" t="s">
        <v>217</v>
      </c>
      <c r="AC125" s="126" t="s">
        <v>169</v>
      </c>
      <c r="AD125" s="126" t="s">
        <v>170</v>
      </c>
      <c r="AE125" s="126" t="s">
        <v>166</v>
      </c>
      <c r="AF125" s="126" t="s">
        <v>203</v>
      </c>
      <c r="AG125" s="126" t="s">
        <v>565</v>
      </c>
      <c r="AJ125" s="126">
        <v>0</v>
      </c>
      <c r="AM125" s="126" t="s">
        <v>184</v>
      </c>
      <c r="AN125" s="126" t="s">
        <v>174</v>
      </c>
      <c r="AO125" s="126" t="s">
        <v>175</v>
      </c>
      <c r="AS125" s="126">
        <v>0</v>
      </c>
      <c r="AT125" s="126">
        <v>0</v>
      </c>
    </row>
    <row r="126" spans="1:46" x14ac:dyDescent="0.25">
      <c r="B126" s="127" t="s">
        <v>566</v>
      </c>
      <c r="C126" s="126" t="s">
        <v>281</v>
      </c>
      <c r="D126" s="126" t="s">
        <v>282</v>
      </c>
      <c r="E126" s="126" t="s">
        <v>179</v>
      </c>
      <c r="F126" s="126" t="s">
        <v>163</v>
      </c>
      <c r="G126" s="126" t="s">
        <v>163</v>
      </c>
      <c r="H126" s="128">
        <v>44000</v>
      </c>
      <c r="I126" s="128">
        <v>-44000</v>
      </c>
      <c r="J126" s="126" t="s">
        <v>567</v>
      </c>
      <c r="K126" s="126">
        <v>1</v>
      </c>
      <c r="L126" s="126">
        <v>1</v>
      </c>
      <c r="M126" s="126" t="s">
        <v>165</v>
      </c>
      <c r="N126" s="126" t="s">
        <v>166</v>
      </c>
      <c r="O126" s="126" t="s">
        <v>166</v>
      </c>
      <c r="P126" s="126" t="s">
        <v>566</v>
      </c>
      <c r="Q126" s="128">
        <v>123292761</v>
      </c>
      <c r="R126" s="128">
        <v>123336761</v>
      </c>
      <c r="T126" s="126">
        <v>0</v>
      </c>
      <c r="U126" s="126" t="s">
        <v>165</v>
      </c>
      <c r="V126" s="126">
        <v>1</v>
      </c>
      <c r="W126" s="126">
        <v>30</v>
      </c>
      <c r="X126" s="126" t="s">
        <v>568</v>
      </c>
      <c r="Y126" s="126" t="s">
        <v>168</v>
      </c>
      <c r="Z126" s="126" t="s">
        <v>169</v>
      </c>
      <c r="AA126" s="126" t="s">
        <v>569</v>
      </c>
      <c r="AB126" s="126" t="s">
        <v>570</v>
      </c>
      <c r="AC126" s="126" t="s">
        <v>169</v>
      </c>
      <c r="AD126" s="126" t="s">
        <v>170</v>
      </c>
      <c r="AE126" s="126" t="s">
        <v>166</v>
      </c>
      <c r="AF126" s="126" t="s">
        <v>241</v>
      </c>
      <c r="AG126" s="126" t="s">
        <v>571</v>
      </c>
      <c r="AJ126" s="126">
        <v>0</v>
      </c>
      <c r="AM126" s="126" t="s">
        <v>184</v>
      </c>
      <c r="AN126" s="126" t="s">
        <v>174</v>
      </c>
      <c r="AO126" s="126" t="s">
        <v>175</v>
      </c>
      <c r="AS126" s="126">
        <v>0</v>
      </c>
      <c r="AT126" s="126">
        <v>0</v>
      </c>
    </row>
    <row r="127" spans="1:46" x14ac:dyDescent="0.25">
      <c r="B127" s="127" t="s">
        <v>572</v>
      </c>
      <c r="C127" s="126" t="s">
        <v>177</v>
      </c>
      <c r="D127" s="126" t="s">
        <v>178</v>
      </c>
      <c r="E127" s="126" t="s">
        <v>179</v>
      </c>
      <c r="F127" s="126" t="s">
        <v>163</v>
      </c>
      <c r="G127" s="126" t="s">
        <v>163</v>
      </c>
      <c r="H127" s="128">
        <v>16263</v>
      </c>
      <c r="I127" s="128">
        <v>16263</v>
      </c>
      <c r="K127" s="126">
        <v>1</v>
      </c>
      <c r="L127" s="126">
        <v>1</v>
      </c>
      <c r="M127" s="126" t="s">
        <v>165</v>
      </c>
      <c r="N127" s="126" t="s">
        <v>166</v>
      </c>
      <c r="O127" s="126" t="s">
        <v>166</v>
      </c>
      <c r="P127" s="126" t="s">
        <v>572</v>
      </c>
      <c r="Q127" s="128">
        <v>123309024</v>
      </c>
      <c r="R127" s="128">
        <v>123292761</v>
      </c>
      <c r="T127" s="126">
        <v>0</v>
      </c>
      <c r="V127" s="126">
        <v>1</v>
      </c>
      <c r="W127" s="126">
        <v>0</v>
      </c>
      <c r="X127" s="126" t="s">
        <v>180</v>
      </c>
      <c r="Y127" s="126" t="s">
        <v>168</v>
      </c>
      <c r="AC127" s="126" t="s">
        <v>169</v>
      </c>
      <c r="AD127" s="126" t="s">
        <v>170</v>
      </c>
      <c r="AE127" s="126" t="s">
        <v>573</v>
      </c>
      <c r="AF127" s="126" t="s">
        <v>182</v>
      </c>
      <c r="AG127" s="126" t="s">
        <v>574</v>
      </c>
      <c r="AJ127" s="126">
        <v>0</v>
      </c>
      <c r="AM127" s="126" t="s">
        <v>184</v>
      </c>
      <c r="AN127" s="126" t="s">
        <v>174</v>
      </c>
      <c r="AO127" s="126" t="s">
        <v>175</v>
      </c>
      <c r="AS127" s="126">
        <v>0</v>
      </c>
      <c r="AT127" s="126">
        <v>0</v>
      </c>
    </row>
    <row r="128" spans="1:46" x14ac:dyDescent="0.25">
      <c r="B128" s="127" t="s">
        <v>575</v>
      </c>
      <c r="C128" s="126" t="s">
        <v>186</v>
      </c>
      <c r="D128" s="126" t="s">
        <v>187</v>
      </c>
      <c r="E128" s="126" t="s">
        <v>188</v>
      </c>
      <c r="F128" s="126" t="s">
        <v>163</v>
      </c>
      <c r="G128" s="126" t="s">
        <v>163</v>
      </c>
      <c r="H128" s="128">
        <v>1093081</v>
      </c>
      <c r="I128" s="128">
        <v>-1093081</v>
      </c>
      <c r="J128" s="126" t="s">
        <v>576</v>
      </c>
      <c r="K128" s="126">
        <v>1</v>
      </c>
      <c r="L128" s="126">
        <v>1</v>
      </c>
      <c r="M128" s="126" t="s">
        <v>165</v>
      </c>
      <c r="N128" s="126" t="s">
        <v>166</v>
      </c>
      <c r="O128" s="126" t="s">
        <v>166</v>
      </c>
      <c r="P128" s="126" t="s">
        <v>575</v>
      </c>
      <c r="Q128" s="128">
        <v>122215943</v>
      </c>
      <c r="R128" s="128">
        <v>123309024</v>
      </c>
      <c r="T128" s="126">
        <v>0</v>
      </c>
      <c r="V128" s="126">
        <v>1</v>
      </c>
      <c r="W128" s="126">
        <v>641</v>
      </c>
      <c r="X128" s="126" t="s">
        <v>414</v>
      </c>
      <c r="Y128" s="126" t="s">
        <v>168</v>
      </c>
      <c r="Z128" s="126" t="s">
        <v>190</v>
      </c>
      <c r="AA128" s="126" t="s">
        <v>191</v>
      </c>
      <c r="AC128" s="126" t="s">
        <v>169</v>
      </c>
      <c r="AD128" s="126" t="s">
        <v>170</v>
      </c>
      <c r="AE128" s="126" t="s">
        <v>166</v>
      </c>
      <c r="AF128" s="126" t="s">
        <v>192</v>
      </c>
      <c r="AG128" s="126" t="s">
        <v>577</v>
      </c>
      <c r="AJ128" s="126">
        <v>0</v>
      </c>
      <c r="AL128" s="126" t="s">
        <v>194</v>
      </c>
      <c r="AM128" s="126" t="s">
        <v>195</v>
      </c>
      <c r="AN128" s="126" t="s">
        <v>174</v>
      </c>
      <c r="AO128" s="126" t="s">
        <v>175</v>
      </c>
      <c r="AS128" s="126">
        <v>0</v>
      </c>
      <c r="AT128" s="126">
        <v>0</v>
      </c>
    </row>
    <row r="129" spans="2:46" x14ac:dyDescent="0.25">
      <c r="B129" s="127" t="s">
        <v>575</v>
      </c>
      <c r="C129" s="126" t="s">
        <v>186</v>
      </c>
      <c r="D129" s="126" t="s">
        <v>187</v>
      </c>
      <c r="E129" s="126" t="s">
        <v>188</v>
      </c>
      <c r="F129" s="126" t="s">
        <v>163</v>
      </c>
      <c r="G129" s="126" t="s">
        <v>163</v>
      </c>
      <c r="H129" s="128">
        <v>574305</v>
      </c>
      <c r="I129" s="128">
        <v>-574305</v>
      </c>
      <c r="J129" s="126" t="s">
        <v>578</v>
      </c>
      <c r="K129" s="126">
        <v>2</v>
      </c>
      <c r="L129" s="126">
        <v>1</v>
      </c>
      <c r="M129" s="126" t="s">
        <v>165</v>
      </c>
      <c r="N129" s="126" t="s">
        <v>166</v>
      </c>
      <c r="O129" s="126" t="s">
        <v>166</v>
      </c>
      <c r="P129" s="126" t="s">
        <v>575</v>
      </c>
      <c r="Q129" s="128">
        <v>121641638</v>
      </c>
      <c r="R129" s="128">
        <v>122215943</v>
      </c>
      <c r="T129" s="126">
        <v>0</v>
      </c>
      <c r="V129" s="126">
        <v>1</v>
      </c>
      <c r="W129" s="126">
        <v>642</v>
      </c>
      <c r="X129" s="126" t="s">
        <v>414</v>
      </c>
      <c r="Y129" s="126" t="s">
        <v>168</v>
      </c>
      <c r="Z129" s="126" t="s">
        <v>190</v>
      </c>
      <c r="AA129" s="126" t="s">
        <v>191</v>
      </c>
      <c r="AC129" s="126" t="s">
        <v>169</v>
      </c>
      <c r="AD129" s="126" t="s">
        <v>170</v>
      </c>
      <c r="AE129" s="126" t="s">
        <v>166</v>
      </c>
      <c r="AF129" s="126" t="s">
        <v>192</v>
      </c>
      <c r="AG129" s="126" t="s">
        <v>579</v>
      </c>
      <c r="AJ129" s="126">
        <v>0</v>
      </c>
      <c r="AL129" s="126" t="s">
        <v>194</v>
      </c>
      <c r="AM129" s="126" t="s">
        <v>195</v>
      </c>
      <c r="AN129" s="126" t="s">
        <v>174</v>
      </c>
      <c r="AO129" s="126" t="s">
        <v>175</v>
      </c>
      <c r="AS129" s="126">
        <v>0</v>
      </c>
      <c r="AT129" s="126">
        <v>0</v>
      </c>
    </row>
    <row r="130" spans="2:46" x14ac:dyDescent="0.25">
      <c r="B130" s="127" t="s">
        <v>580</v>
      </c>
      <c r="C130" s="126" t="s">
        <v>217</v>
      </c>
      <c r="D130" s="126" t="s">
        <v>218</v>
      </c>
      <c r="E130" s="126" t="s">
        <v>219</v>
      </c>
      <c r="F130" s="126" t="s">
        <v>163</v>
      </c>
      <c r="G130" s="126" t="s">
        <v>163</v>
      </c>
      <c r="H130" s="128">
        <v>22000</v>
      </c>
      <c r="I130" s="128">
        <v>-22000</v>
      </c>
      <c r="J130" s="126" t="s">
        <v>220</v>
      </c>
      <c r="K130" s="126">
        <v>1</v>
      </c>
      <c r="L130" s="126">
        <v>1</v>
      </c>
      <c r="M130" s="126" t="s">
        <v>165</v>
      </c>
      <c r="N130" s="126" t="s">
        <v>166</v>
      </c>
      <c r="O130" s="126" t="s">
        <v>166</v>
      </c>
      <c r="P130" s="126" t="s">
        <v>580</v>
      </c>
      <c r="Q130" s="128">
        <v>121619638</v>
      </c>
      <c r="R130" s="128">
        <v>121641638</v>
      </c>
      <c r="T130" s="126">
        <v>0</v>
      </c>
      <c r="V130" s="126">
        <v>1</v>
      </c>
      <c r="W130" s="126">
        <v>2071</v>
      </c>
      <c r="X130" s="126" t="s">
        <v>221</v>
      </c>
      <c r="Y130" s="126" t="s">
        <v>168</v>
      </c>
      <c r="AC130" s="126" t="s">
        <v>169</v>
      </c>
      <c r="AD130" s="126" t="s">
        <v>170</v>
      </c>
      <c r="AE130" s="126" t="s">
        <v>166</v>
      </c>
      <c r="AF130" s="126" t="s">
        <v>222</v>
      </c>
      <c r="AG130" s="126" t="s">
        <v>581</v>
      </c>
      <c r="AJ130" s="126">
        <v>0</v>
      </c>
      <c r="AM130" s="126" t="s">
        <v>224</v>
      </c>
      <c r="AN130" s="126" t="s">
        <v>174</v>
      </c>
      <c r="AO130" s="126" t="s">
        <v>175</v>
      </c>
      <c r="AS130" s="126">
        <v>0</v>
      </c>
      <c r="AT130" s="126">
        <v>0</v>
      </c>
    </row>
    <row r="131" spans="2:46" x14ac:dyDescent="0.25">
      <c r="B131" s="127" t="s">
        <v>580</v>
      </c>
      <c r="C131" s="126" t="s">
        <v>238</v>
      </c>
      <c r="D131" s="126" t="s">
        <v>239</v>
      </c>
      <c r="E131" s="126" t="s">
        <v>188</v>
      </c>
      <c r="F131" s="126" t="s">
        <v>163</v>
      </c>
      <c r="G131" s="126" t="s">
        <v>163</v>
      </c>
      <c r="H131" s="128">
        <v>13311541</v>
      </c>
      <c r="I131" s="128">
        <v>-13311541</v>
      </c>
      <c r="J131" s="126" t="s">
        <v>582</v>
      </c>
      <c r="K131" s="126">
        <v>2</v>
      </c>
      <c r="L131" s="126">
        <v>1</v>
      </c>
      <c r="M131" s="126" t="s">
        <v>165</v>
      </c>
      <c r="N131" s="126" t="s">
        <v>166</v>
      </c>
      <c r="O131" s="126" t="s">
        <v>166</v>
      </c>
      <c r="P131" s="126" t="s">
        <v>580</v>
      </c>
      <c r="Q131" s="128">
        <v>108308097</v>
      </c>
      <c r="R131" s="128">
        <v>121619638</v>
      </c>
      <c r="T131" s="126">
        <v>0</v>
      </c>
      <c r="V131" s="126">
        <v>1</v>
      </c>
      <c r="W131" s="126">
        <v>18</v>
      </c>
      <c r="X131" s="126" t="s">
        <v>464</v>
      </c>
      <c r="Y131" s="126" t="s">
        <v>168</v>
      </c>
      <c r="AC131" s="126" t="s">
        <v>169</v>
      </c>
      <c r="AD131" s="126" t="s">
        <v>170</v>
      </c>
      <c r="AE131" s="126" t="s">
        <v>166</v>
      </c>
      <c r="AF131" s="126" t="s">
        <v>241</v>
      </c>
      <c r="AG131" s="126" t="s">
        <v>583</v>
      </c>
      <c r="AJ131" s="126">
        <v>0</v>
      </c>
      <c r="AL131" s="126" t="s">
        <v>362</v>
      </c>
      <c r="AM131" s="126" t="s">
        <v>195</v>
      </c>
      <c r="AN131" s="126" t="s">
        <v>174</v>
      </c>
      <c r="AO131" s="126" t="s">
        <v>175</v>
      </c>
      <c r="AS131" s="126">
        <v>0</v>
      </c>
      <c r="AT131" s="126">
        <v>0</v>
      </c>
    </row>
    <row r="132" spans="2:46" x14ac:dyDescent="0.25">
      <c r="B132" s="127" t="s">
        <v>580</v>
      </c>
      <c r="C132" s="126" t="s">
        <v>197</v>
      </c>
      <c r="D132" s="126" t="s">
        <v>198</v>
      </c>
      <c r="E132" s="126" t="s">
        <v>179</v>
      </c>
      <c r="F132" s="126" t="s">
        <v>163</v>
      </c>
      <c r="G132" s="126" t="s">
        <v>163</v>
      </c>
      <c r="H132" s="128">
        <v>149528338</v>
      </c>
      <c r="I132" s="128">
        <v>149528338</v>
      </c>
      <c r="J132" s="126" t="s">
        <v>584</v>
      </c>
      <c r="K132" s="126">
        <v>3</v>
      </c>
      <c r="L132" s="126">
        <v>1</v>
      </c>
      <c r="M132" s="126" t="s">
        <v>165</v>
      </c>
      <c r="N132" s="126" t="s">
        <v>166</v>
      </c>
      <c r="O132" s="126" t="s">
        <v>166</v>
      </c>
      <c r="P132" s="126" t="s">
        <v>580</v>
      </c>
      <c r="Q132" s="128">
        <v>257836435</v>
      </c>
      <c r="R132" s="128">
        <v>108308097</v>
      </c>
      <c r="T132" s="126">
        <v>0</v>
      </c>
      <c r="U132" s="126" t="s">
        <v>422</v>
      </c>
      <c r="V132" s="126">
        <v>1</v>
      </c>
      <c r="W132" s="126">
        <v>719</v>
      </c>
      <c r="X132" s="126" t="s">
        <v>423</v>
      </c>
      <c r="Y132" s="126" t="s">
        <v>424</v>
      </c>
      <c r="Z132" s="126" t="s">
        <v>169</v>
      </c>
      <c r="AA132" s="126" t="s">
        <v>170</v>
      </c>
      <c r="AB132" s="126" t="s">
        <v>217</v>
      </c>
      <c r="AC132" s="126" t="s">
        <v>169</v>
      </c>
      <c r="AD132" s="126" t="s">
        <v>170</v>
      </c>
      <c r="AE132" s="126" t="s">
        <v>166</v>
      </c>
      <c r="AF132" s="126" t="s">
        <v>203</v>
      </c>
      <c r="AG132" s="126" t="s">
        <v>585</v>
      </c>
      <c r="AJ132" s="126">
        <v>0</v>
      </c>
      <c r="AM132" s="126" t="s">
        <v>184</v>
      </c>
      <c r="AN132" s="126" t="s">
        <v>174</v>
      </c>
      <c r="AO132" s="126" t="s">
        <v>175</v>
      </c>
      <c r="AS132" s="126">
        <v>0</v>
      </c>
      <c r="AT132" s="126">
        <v>0</v>
      </c>
    </row>
    <row r="133" spans="2:46" x14ac:dyDescent="0.25">
      <c r="B133" s="127" t="s">
        <v>586</v>
      </c>
      <c r="C133" s="126" t="s">
        <v>238</v>
      </c>
      <c r="D133" s="126" t="s">
        <v>239</v>
      </c>
      <c r="E133" s="126" t="s">
        <v>188</v>
      </c>
      <c r="F133" s="126" t="s">
        <v>163</v>
      </c>
      <c r="G133" s="126" t="s">
        <v>163</v>
      </c>
      <c r="H133" s="128">
        <v>250000000</v>
      </c>
      <c r="I133" s="128">
        <v>-250000000</v>
      </c>
      <c r="J133" s="126" t="s">
        <v>587</v>
      </c>
      <c r="K133" s="126">
        <v>1</v>
      </c>
      <c r="L133" s="126">
        <v>1</v>
      </c>
      <c r="M133" s="126" t="s">
        <v>165</v>
      </c>
      <c r="N133" s="126" t="s">
        <v>166</v>
      </c>
      <c r="O133" s="126" t="s">
        <v>166</v>
      </c>
      <c r="P133" s="126" t="s">
        <v>586</v>
      </c>
      <c r="Q133" s="128">
        <v>7836435</v>
      </c>
      <c r="R133" s="128">
        <v>257836435</v>
      </c>
      <c r="T133" s="126">
        <v>0</v>
      </c>
      <c r="V133" s="126">
        <v>1</v>
      </c>
      <c r="W133" s="126">
        <v>19</v>
      </c>
      <c r="X133" s="126" t="s">
        <v>588</v>
      </c>
      <c r="Y133" s="126" t="s">
        <v>168</v>
      </c>
      <c r="AC133" s="126" t="s">
        <v>169</v>
      </c>
      <c r="AD133" s="126" t="s">
        <v>170</v>
      </c>
      <c r="AE133" s="126" t="s">
        <v>166</v>
      </c>
      <c r="AF133" s="126" t="s">
        <v>241</v>
      </c>
      <c r="AG133" s="126" t="s">
        <v>589</v>
      </c>
      <c r="AJ133" s="126">
        <v>0</v>
      </c>
      <c r="AK133" s="126" t="s">
        <v>263</v>
      </c>
      <c r="AL133" s="126" t="s">
        <v>244</v>
      </c>
      <c r="AM133" s="126" t="s">
        <v>195</v>
      </c>
      <c r="AN133" s="126" t="s">
        <v>174</v>
      </c>
      <c r="AO133" s="126" t="s">
        <v>175</v>
      </c>
      <c r="AS133" s="126">
        <v>0</v>
      </c>
      <c r="AT133" s="126">
        <v>0</v>
      </c>
    </row>
    <row r="134" spans="2:46" x14ac:dyDescent="0.25">
      <c r="B134" s="127" t="s">
        <v>590</v>
      </c>
      <c r="C134" s="126" t="s">
        <v>177</v>
      </c>
      <c r="D134" s="126" t="s">
        <v>178</v>
      </c>
      <c r="E134" s="126" t="s">
        <v>179</v>
      </c>
      <c r="F134" s="126" t="s">
        <v>163</v>
      </c>
      <c r="G134" s="126" t="s">
        <v>163</v>
      </c>
      <c r="H134" s="128">
        <v>10205</v>
      </c>
      <c r="I134" s="128">
        <v>10205</v>
      </c>
      <c r="K134" s="126">
        <v>1</v>
      </c>
      <c r="L134" s="126">
        <v>1</v>
      </c>
      <c r="M134" s="126" t="s">
        <v>165</v>
      </c>
      <c r="N134" s="126" t="s">
        <v>166</v>
      </c>
      <c r="O134" s="126" t="s">
        <v>166</v>
      </c>
      <c r="P134" s="126" t="s">
        <v>590</v>
      </c>
      <c r="Q134" s="128">
        <v>7846640</v>
      </c>
      <c r="R134" s="128">
        <v>7836435</v>
      </c>
      <c r="T134" s="126">
        <v>0</v>
      </c>
      <c r="V134" s="126">
        <v>1</v>
      </c>
      <c r="W134" s="126">
        <v>0</v>
      </c>
      <c r="X134" s="126" t="s">
        <v>180</v>
      </c>
      <c r="Y134" s="126" t="s">
        <v>168</v>
      </c>
      <c r="AC134" s="126" t="s">
        <v>169</v>
      </c>
      <c r="AD134" s="126" t="s">
        <v>170</v>
      </c>
      <c r="AE134" s="126" t="s">
        <v>591</v>
      </c>
      <c r="AF134" s="126" t="s">
        <v>182</v>
      </c>
      <c r="AG134" s="126" t="s">
        <v>592</v>
      </c>
      <c r="AJ134" s="126">
        <v>0</v>
      </c>
      <c r="AM134" s="126" t="s">
        <v>184</v>
      </c>
      <c r="AN134" s="126" t="s">
        <v>174</v>
      </c>
      <c r="AO134" s="126" t="s">
        <v>175</v>
      </c>
      <c r="AS134" s="126">
        <v>0</v>
      </c>
      <c r="AT134" s="126">
        <v>0</v>
      </c>
    </row>
    <row r="135" spans="2:46" x14ac:dyDescent="0.25">
      <c r="B135" s="127" t="s">
        <v>593</v>
      </c>
      <c r="C135" s="126" t="s">
        <v>186</v>
      </c>
      <c r="D135" s="126" t="s">
        <v>187</v>
      </c>
      <c r="E135" s="126" t="s">
        <v>188</v>
      </c>
      <c r="F135" s="126" t="s">
        <v>163</v>
      </c>
      <c r="G135" s="126" t="s">
        <v>163</v>
      </c>
      <c r="H135" s="128">
        <v>898214</v>
      </c>
      <c r="I135" s="128">
        <v>-898214</v>
      </c>
      <c r="J135" s="126" t="s">
        <v>594</v>
      </c>
      <c r="K135" s="126">
        <v>1</v>
      </c>
      <c r="L135" s="126">
        <v>1</v>
      </c>
      <c r="M135" s="126" t="s">
        <v>165</v>
      </c>
      <c r="N135" s="126" t="s">
        <v>166</v>
      </c>
      <c r="O135" s="126" t="s">
        <v>166</v>
      </c>
      <c r="P135" s="126" t="s">
        <v>593</v>
      </c>
      <c r="Q135" s="128">
        <v>6948426</v>
      </c>
      <c r="R135" s="128">
        <v>7846640</v>
      </c>
      <c r="T135" s="126">
        <v>0</v>
      </c>
      <c r="V135" s="126">
        <v>1</v>
      </c>
      <c r="W135" s="126">
        <v>555</v>
      </c>
      <c r="X135" s="126" t="s">
        <v>414</v>
      </c>
      <c r="Y135" s="126" t="s">
        <v>168</v>
      </c>
      <c r="Z135" s="126" t="s">
        <v>190</v>
      </c>
      <c r="AA135" s="126" t="s">
        <v>191</v>
      </c>
      <c r="AC135" s="126" t="s">
        <v>169</v>
      </c>
      <c r="AD135" s="126" t="s">
        <v>170</v>
      </c>
      <c r="AE135" s="126" t="s">
        <v>166</v>
      </c>
      <c r="AF135" s="126" t="s">
        <v>192</v>
      </c>
      <c r="AG135" s="126" t="s">
        <v>595</v>
      </c>
      <c r="AJ135" s="126">
        <v>0</v>
      </c>
      <c r="AL135" s="126" t="s">
        <v>194</v>
      </c>
      <c r="AM135" s="126" t="s">
        <v>195</v>
      </c>
      <c r="AN135" s="126" t="s">
        <v>174</v>
      </c>
      <c r="AO135" s="126" t="s">
        <v>175</v>
      </c>
      <c r="AS135" s="126">
        <v>0</v>
      </c>
      <c r="AT135" s="126">
        <v>0</v>
      </c>
    </row>
    <row r="136" spans="2:46" x14ac:dyDescent="0.25">
      <c r="B136" s="127" t="s">
        <v>593</v>
      </c>
      <c r="C136" s="126" t="s">
        <v>186</v>
      </c>
      <c r="D136" s="126" t="s">
        <v>187</v>
      </c>
      <c r="E136" s="126" t="s">
        <v>188</v>
      </c>
      <c r="F136" s="126" t="s">
        <v>163</v>
      </c>
      <c r="G136" s="126" t="s">
        <v>163</v>
      </c>
      <c r="H136" s="128">
        <v>471922</v>
      </c>
      <c r="I136" s="128">
        <v>-471922</v>
      </c>
      <c r="J136" s="126" t="s">
        <v>596</v>
      </c>
      <c r="K136" s="126">
        <v>2</v>
      </c>
      <c r="L136" s="126">
        <v>1</v>
      </c>
      <c r="M136" s="126" t="s">
        <v>165</v>
      </c>
      <c r="N136" s="126" t="s">
        <v>166</v>
      </c>
      <c r="O136" s="126" t="s">
        <v>166</v>
      </c>
      <c r="P136" s="126" t="s">
        <v>593</v>
      </c>
      <c r="Q136" s="128">
        <v>6476504</v>
      </c>
      <c r="R136" s="128">
        <v>6948426</v>
      </c>
      <c r="T136" s="126">
        <v>0</v>
      </c>
      <c r="V136" s="126">
        <v>1</v>
      </c>
      <c r="W136" s="126">
        <v>556</v>
      </c>
      <c r="X136" s="126" t="s">
        <v>414</v>
      </c>
      <c r="Y136" s="126" t="s">
        <v>168</v>
      </c>
      <c r="Z136" s="126" t="s">
        <v>190</v>
      </c>
      <c r="AA136" s="126" t="s">
        <v>191</v>
      </c>
      <c r="AC136" s="126" t="s">
        <v>169</v>
      </c>
      <c r="AD136" s="126" t="s">
        <v>170</v>
      </c>
      <c r="AE136" s="126" t="s">
        <v>166</v>
      </c>
      <c r="AF136" s="126" t="s">
        <v>192</v>
      </c>
      <c r="AG136" s="126" t="s">
        <v>595</v>
      </c>
      <c r="AJ136" s="126">
        <v>0</v>
      </c>
      <c r="AL136" s="126" t="s">
        <v>194</v>
      </c>
      <c r="AM136" s="126" t="s">
        <v>195</v>
      </c>
      <c r="AN136" s="126" t="s">
        <v>174</v>
      </c>
      <c r="AO136" s="126" t="s">
        <v>175</v>
      </c>
      <c r="AS136" s="126">
        <v>0</v>
      </c>
      <c r="AT136" s="126">
        <v>0</v>
      </c>
    </row>
    <row r="137" spans="2:46" x14ac:dyDescent="0.25">
      <c r="B137" s="127" t="s">
        <v>597</v>
      </c>
      <c r="C137" s="126" t="s">
        <v>217</v>
      </c>
      <c r="D137" s="126" t="s">
        <v>218</v>
      </c>
      <c r="E137" s="126" t="s">
        <v>219</v>
      </c>
      <c r="F137" s="126" t="s">
        <v>163</v>
      </c>
      <c r="G137" s="126" t="s">
        <v>163</v>
      </c>
      <c r="H137" s="128">
        <v>22000</v>
      </c>
      <c r="I137" s="128">
        <v>-22000</v>
      </c>
      <c r="J137" s="126" t="s">
        <v>220</v>
      </c>
      <c r="K137" s="126">
        <v>1</v>
      </c>
      <c r="L137" s="126">
        <v>1</v>
      </c>
      <c r="M137" s="126" t="s">
        <v>165</v>
      </c>
      <c r="N137" s="126" t="s">
        <v>166</v>
      </c>
      <c r="O137" s="126" t="s">
        <v>166</v>
      </c>
      <c r="P137" s="126" t="s">
        <v>597</v>
      </c>
      <c r="Q137" s="128">
        <v>6454504</v>
      </c>
      <c r="R137" s="128">
        <v>6476504</v>
      </c>
      <c r="T137" s="126">
        <v>0</v>
      </c>
      <c r="V137" s="126">
        <v>1</v>
      </c>
      <c r="W137" s="126">
        <v>2068</v>
      </c>
      <c r="X137" s="126" t="s">
        <v>221</v>
      </c>
      <c r="Y137" s="126" t="s">
        <v>168</v>
      </c>
      <c r="AC137" s="126" t="s">
        <v>169</v>
      </c>
      <c r="AD137" s="126" t="s">
        <v>170</v>
      </c>
      <c r="AE137" s="126" t="s">
        <v>166</v>
      </c>
      <c r="AF137" s="126" t="s">
        <v>222</v>
      </c>
      <c r="AG137" s="126" t="s">
        <v>598</v>
      </c>
      <c r="AJ137" s="126">
        <v>0</v>
      </c>
      <c r="AM137" s="126" t="s">
        <v>224</v>
      </c>
      <c r="AN137" s="126" t="s">
        <v>174</v>
      </c>
      <c r="AO137" s="126" t="s">
        <v>175</v>
      </c>
      <c r="AS137" s="126">
        <v>0</v>
      </c>
      <c r="AT137" s="126">
        <v>0</v>
      </c>
    </row>
    <row r="138" spans="2:46" x14ac:dyDescent="0.25">
      <c r="B138" s="127" t="s">
        <v>597</v>
      </c>
      <c r="C138" s="126" t="s">
        <v>197</v>
      </c>
      <c r="D138" s="126" t="s">
        <v>198</v>
      </c>
      <c r="E138" s="126" t="s">
        <v>179</v>
      </c>
      <c r="F138" s="126" t="s">
        <v>163</v>
      </c>
      <c r="G138" s="126" t="s">
        <v>163</v>
      </c>
      <c r="H138" s="128">
        <v>152892970</v>
      </c>
      <c r="I138" s="128">
        <v>152892970</v>
      </c>
      <c r="J138" s="126" t="s">
        <v>599</v>
      </c>
      <c r="K138" s="126">
        <v>2</v>
      </c>
      <c r="L138" s="126">
        <v>1</v>
      </c>
      <c r="M138" s="126" t="s">
        <v>165</v>
      </c>
      <c r="N138" s="126" t="s">
        <v>166</v>
      </c>
      <c r="O138" s="126" t="s">
        <v>166</v>
      </c>
      <c r="P138" s="126" t="s">
        <v>597</v>
      </c>
      <c r="Q138" s="128">
        <v>159347474</v>
      </c>
      <c r="R138" s="128">
        <v>6454504</v>
      </c>
      <c r="T138" s="126">
        <v>0</v>
      </c>
      <c r="U138" s="126" t="s">
        <v>422</v>
      </c>
      <c r="V138" s="126">
        <v>1</v>
      </c>
      <c r="W138" s="126">
        <v>107</v>
      </c>
      <c r="X138" s="126" t="s">
        <v>423</v>
      </c>
      <c r="Y138" s="126" t="s">
        <v>424</v>
      </c>
      <c r="Z138" s="126" t="s">
        <v>169</v>
      </c>
      <c r="AA138" s="126" t="s">
        <v>170</v>
      </c>
      <c r="AB138" s="126" t="s">
        <v>217</v>
      </c>
      <c r="AC138" s="126" t="s">
        <v>169</v>
      </c>
      <c r="AD138" s="126" t="s">
        <v>170</v>
      </c>
      <c r="AE138" s="126" t="s">
        <v>166</v>
      </c>
      <c r="AF138" s="126" t="s">
        <v>203</v>
      </c>
      <c r="AG138" s="126" t="s">
        <v>600</v>
      </c>
      <c r="AJ138" s="126">
        <v>0</v>
      </c>
      <c r="AM138" s="126" t="s">
        <v>184</v>
      </c>
      <c r="AN138" s="126" t="s">
        <v>174</v>
      </c>
      <c r="AO138" s="126" t="s">
        <v>175</v>
      </c>
      <c r="AS138" s="126">
        <v>0</v>
      </c>
      <c r="AT138" s="126">
        <v>0</v>
      </c>
    </row>
    <row r="139" spans="2:46" x14ac:dyDescent="0.25">
      <c r="B139" s="127" t="s">
        <v>601</v>
      </c>
      <c r="C139" s="126" t="s">
        <v>281</v>
      </c>
      <c r="D139" s="126" t="s">
        <v>518</v>
      </c>
      <c r="E139" s="126" t="s">
        <v>179</v>
      </c>
      <c r="F139" s="126" t="s">
        <v>163</v>
      </c>
      <c r="G139" s="126" t="s">
        <v>163</v>
      </c>
      <c r="H139" s="128">
        <v>9623260</v>
      </c>
      <c r="I139" s="128">
        <v>-9623260</v>
      </c>
      <c r="J139" s="126" t="s">
        <v>602</v>
      </c>
      <c r="K139" s="126">
        <v>1</v>
      </c>
      <c r="L139" s="126">
        <v>1</v>
      </c>
      <c r="M139" s="126" t="s">
        <v>165</v>
      </c>
      <c r="N139" s="126" t="s">
        <v>166</v>
      </c>
      <c r="O139" s="126" t="s">
        <v>166</v>
      </c>
      <c r="P139" s="126" t="s">
        <v>601</v>
      </c>
      <c r="Q139" s="128">
        <v>149724214</v>
      </c>
      <c r="R139" s="128">
        <v>159347474</v>
      </c>
      <c r="T139" s="126">
        <v>0</v>
      </c>
      <c r="U139" s="126" t="s">
        <v>603</v>
      </c>
      <c r="V139" s="126">
        <v>1</v>
      </c>
      <c r="W139" s="126">
        <v>27</v>
      </c>
      <c r="X139" s="126" t="s">
        <v>464</v>
      </c>
      <c r="Y139" s="126" t="s">
        <v>168</v>
      </c>
      <c r="Z139" s="126" t="s">
        <v>233</v>
      </c>
      <c r="AA139" s="126" t="s">
        <v>521</v>
      </c>
      <c r="AB139" s="126" t="s">
        <v>235</v>
      </c>
      <c r="AC139" s="126" t="s">
        <v>169</v>
      </c>
      <c r="AD139" s="126" t="s">
        <v>170</v>
      </c>
      <c r="AE139" s="126" t="s">
        <v>166</v>
      </c>
      <c r="AF139" s="126" t="s">
        <v>241</v>
      </c>
      <c r="AG139" s="126" t="s">
        <v>604</v>
      </c>
      <c r="AJ139" s="126">
        <v>0</v>
      </c>
      <c r="AM139" s="126" t="s">
        <v>184</v>
      </c>
      <c r="AN139" s="126" t="s">
        <v>174</v>
      </c>
      <c r="AO139" s="126" t="s">
        <v>175</v>
      </c>
      <c r="AS139" s="126">
        <v>0</v>
      </c>
      <c r="AT139" s="126">
        <v>0</v>
      </c>
    </row>
    <row r="140" spans="2:46" x14ac:dyDescent="0.25">
      <c r="B140" s="127" t="s">
        <v>605</v>
      </c>
      <c r="C140" s="126" t="s">
        <v>238</v>
      </c>
      <c r="D140" s="126" t="s">
        <v>239</v>
      </c>
      <c r="E140" s="126" t="s">
        <v>188</v>
      </c>
      <c r="F140" s="126" t="s">
        <v>163</v>
      </c>
      <c r="G140" s="126" t="s">
        <v>163</v>
      </c>
      <c r="H140" s="128">
        <v>140000000</v>
      </c>
      <c r="I140" s="128">
        <v>-140000000</v>
      </c>
      <c r="J140" s="126" t="s">
        <v>606</v>
      </c>
      <c r="K140" s="126">
        <v>1</v>
      </c>
      <c r="L140" s="126">
        <v>1</v>
      </c>
      <c r="M140" s="126" t="s">
        <v>165</v>
      </c>
      <c r="N140" s="126" t="s">
        <v>166</v>
      </c>
      <c r="O140" s="126" t="s">
        <v>166</v>
      </c>
      <c r="P140" s="126" t="s">
        <v>605</v>
      </c>
      <c r="Q140" s="128">
        <v>9724214</v>
      </c>
      <c r="R140" s="128">
        <v>149724214</v>
      </c>
      <c r="T140" s="126">
        <v>0</v>
      </c>
      <c r="V140" s="126">
        <v>1</v>
      </c>
      <c r="W140" s="126">
        <v>16</v>
      </c>
      <c r="X140" s="126" t="s">
        <v>464</v>
      </c>
      <c r="Y140" s="126" t="s">
        <v>168</v>
      </c>
      <c r="AC140" s="126" t="s">
        <v>169</v>
      </c>
      <c r="AD140" s="126" t="s">
        <v>170</v>
      </c>
      <c r="AE140" s="126" t="s">
        <v>166</v>
      </c>
      <c r="AF140" s="126" t="s">
        <v>241</v>
      </c>
      <c r="AG140" s="126" t="s">
        <v>607</v>
      </c>
      <c r="AJ140" s="126">
        <v>0</v>
      </c>
      <c r="AK140" s="126" t="s">
        <v>243</v>
      </c>
      <c r="AL140" s="126" t="s">
        <v>244</v>
      </c>
      <c r="AM140" s="126" t="s">
        <v>195</v>
      </c>
      <c r="AN140" s="126" t="s">
        <v>174</v>
      </c>
      <c r="AO140" s="126" t="s">
        <v>175</v>
      </c>
      <c r="AS140" s="126">
        <v>0</v>
      </c>
      <c r="AT140" s="126">
        <v>0</v>
      </c>
    </row>
    <row r="141" spans="2:46" x14ac:dyDescent="0.25">
      <c r="B141" s="127" t="s">
        <v>608</v>
      </c>
      <c r="C141" s="126" t="s">
        <v>177</v>
      </c>
      <c r="D141" s="126" t="s">
        <v>178</v>
      </c>
      <c r="E141" s="126" t="s">
        <v>179</v>
      </c>
      <c r="F141" s="126" t="s">
        <v>163</v>
      </c>
      <c r="G141" s="126" t="s">
        <v>163</v>
      </c>
      <c r="H141" s="128">
        <v>16132</v>
      </c>
      <c r="I141" s="128">
        <v>16132</v>
      </c>
      <c r="K141" s="126">
        <v>1</v>
      </c>
      <c r="L141" s="126">
        <v>1</v>
      </c>
      <c r="M141" s="126" t="s">
        <v>165</v>
      </c>
      <c r="N141" s="126" t="s">
        <v>166</v>
      </c>
      <c r="O141" s="126" t="s">
        <v>166</v>
      </c>
      <c r="P141" s="126" t="s">
        <v>608</v>
      </c>
      <c r="Q141" s="128">
        <v>9740346</v>
      </c>
      <c r="R141" s="128">
        <v>9724214</v>
      </c>
      <c r="T141" s="126">
        <v>0</v>
      </c>
      <c r="V141" s="126">
        <v>1</v>
      </c>
      <c r="W141" s="126">
        <v>0</v>
      </c>
      <c r="X141" s="126" t="s">
        <v>180</v>
      </c>
      <c r="Y141" s="126" t="s">
        <v>168</v>
      </c>
      <c r="AC141" s="126" t="s">
        <v>169</v>
      </c>
      <c r="AD141" s="126" t="s">
        <v>170</v>
      </c>
      <c r="AE141" s="126" t="s">
        <v>609</v>
      </c>
      <c r="AF141" s="126" t="s">
        <v>182</v>
      </c>
      <c r="AG141" s="126" t="s">
        <v>610</v>
      </c>
      <c r="AJ141" s="126">
        <v>0</v>
      </c>
      <c r="AM141" s="126" t="s">
        <v>184</v>
      </c>
      <c r="AN141" s="126" t="s">
        <v>174</v>
      </c>
      <c r="AO141" s="126" t="s">
        <v>175</v>
      </c>
      <c r="AS141" s="126">
        <v>0</v>
      </c>
      <c r="AT141" s="126">
        <v>0</v>
      </c>
    </row>
    <row r="142" spans="2:46" x14ac:dyDescent="0.25">
      <c r="B142" s="127" t="s">
        <v>611</v>
      </c>
      <c r="C142" s="126" t="s">
        <v>186</v>
      </c>
      <c r="D142" s="126" t="s">
        <v>187</v>
      </c>
      <c r="E142" s="126" t="s">
        <v>188</v>
      </c>
      <c r="F142" s="126" t="s">
        <v>163</v>
      </c>
      <c r="G142" s="126" t="s">
        <v>163</v>
      </c>
      <c r="H142" s="128">
        <v>971015</v>
      </c>
      <c r="I142" s="128">
        <v>-971015</v>
      </c>
      <c r="J142" s="126" t="s">
        <v>612</v>
      </c>
      <c r="K142" s="126">
        <v>1</v>
      </c>
      <c r="L142" s="126">
        <v>1</v>
      </c>
      <c r="M142" s="126" t="s">
        <v>165</v>
      </c>
      <c r="N142" s="126" t="s">
        <v>166</v>
      </c>
      <c r="O142" s="126" t="s">
        <v>166</v>
      </c>
      <c r="P142" s="126" t="s">
        <v>611</v>
      </c>
      <c r="Q142" s="128">
        <v>8769331</v>
      </c>
      <c r="R142" s="128">
        <v>9740346</v>
      </c>
      <c r="T142" s="126">
        <v>0</v>
      </c>
      <c r="V142" s="126">
        <v>1</v>
      </c>
      <c r="W142" s="126">
        <v>319</v>
      </c>
      <c r="X142" s="126" t="s">
        <v>414</v>
      </c>
      <c r="Y142" s="126" t="s">
        <v>168</v>
      </c>
      <c r="Z142" s="126" t="s">
        <v>190</v>
      </c>
      <c r="AA142" s="126" t="s">
        <v>191</v>
      </c>
      <c r="AC142" s="126" t="s">
        <v>169</v>
      </c>
      <c r="AD142" s="126" t="s">
        <v>170</v>
      </c>
      <c r="AE142" s="126" t="s">
        <v>166</v>
      </c>
      <c r="AF142" s="126" t="s">
        <v>192</v>
      </c>
      <c r="AG142" s="126" t="s">
        <v>613</v>
      </c>
      <c r="AJ142" s="126">
        <v>0</v>
      </c>
      <c r="AL142" s="126" t="s">
        <v>194</v>
      </c>
      <c r="AM142" s="126" t="s">
        <v>195</v>
      </c>
      <c r="AN142" s="126" t="s">
        <v>174</v>
      </c>
      <c r="AO142" s="126" t="s">
        <v>175</v>
      </c>
      <c r="AS142" s="126">
        <v>0</v>
      </c>
      <c r="AT142" s="126">
        <v>0</v>
      </c>
    </row>
    <row r="143" spans="2:46" x14ac:dyDescent="0.25">
      <c r="B143" s="127" t="s">
        <v>611</v>
      </c>
      <c r="C143" s="126" t="s">
        <v>186</v>
      </c>
      <c r="D143" s="126" t="s">
        <v>187</v>
      </c>
      <c r="E143" s="126" t="s">
        <v>188</v>
      </c>
      <c r="F143" s="126" t="s">
        <v>163</v>
      </c>
      <c r="G143" s="126" t="s">
        <v>163</v>
      </c>
      <c r="H143" s="128">
        <v>510171</v>
      </c>
      <c r="I143" s="128">
        <v>-510171</v>
      </c>
      <c r="J143" s="126" t="s">
        <v>614</v>
      </c>
      <c r="K143" s="126">
        <v>2</v>
      </c>
      <c r="L143" s="126">
        <v>1</v>
      </c>
      <c r="M143" s="126" t="s">
        <v>165</v>
      </c>
      <c r="N143" s="126" t="s">
        <v>166</v>
      </c>
      <c r="O143" s="126" t="s">
        <v>166</v>
      </c>
      <c r="P143" s="126" t="s">
        <v>611</v>
      </c>
      <c r="Q143" s="128">
        <v>8259160</v>
      </c>
      <c r="R143" s="128">
        <v>8769331</v>
      </c>
      <c r="T143" s="126">
        <v>0</v>
      </c>
      <c r="V143" s="126">
        <v>1</v>
      </c>
      <c r="W143" s="126">
        <v>320</v>
      </c>
      <c r="X143" s="126" t="s">
        <v>414</v>
      </c>
      <c r="Y143" s="126" t="s">
        <v>168</v>
      </c>
      <c r="Z143" s="126" t="s">
        <v>190</v>
      </c>
      <c r="AA143" s="126" t="s">
        <v>191</v>
      </c>
      <c r="AC143" s="126" t="s">
        <v>169</v>
      </c>
      <c r="AD143" s="126" t="s">
        <v>170</v>
      </c>
      <c r="AE143" s="126" t="s">
        <v>166</v>
      </c>
      <c r="AF143" s="126" t="s">
        <v>192</v>
      </c>
      <c r="AG143" s="126" t="s">
        <v>615</v>
      </c>
      <c r="AJ143" s="126">
        <v>0</v>
      </c>
      <c r="AL143" s="126" t="s">
        <v>194</v>
      </c>
      <c r="AM143" s="126" t="s">
        <v>195</v>
      </c>
      <c r="AN143" s="126" t="s">
        <v>174</v>
      </c>
      <c r="AO143" s="126" t="s">
        <v>175</v>
      </c>
      <c r="AS143" s="126">
        <v>0</v>
      </c>
      <c r="AT143" s="126">
        <v>0</v>
      </c>
    </row>
    <row r="144" spans="2:46" x14ac:dyDescent="0.25">
      <c r="B144" s="127" t="s">
        <v>616</v>
      </c>
      <c r="C144" s="126" t="s">
        <v>197</v>
      </c>
      <c r="D144" s="126" t="s">
        <v>198</v>
      </c>
      <c r="E144" s="126" t="s">
        <v>179</v>
      </c>
      <c r="F144" s="126" t="s">
        <v>163</v>
      </c>
      <c r="G144" s="126" t="s">
        <v>163</v>
      </c>
      <c r="H144" s="128">
        <v>210730540</v>
      </c>
      <c r="I144" s="128">
        <v>210730540</v>
      </c>
      <c r="J144" s="126" t="s">
        <v>617</v>
      </c>
      <c r="K144" s="126">
        <v>1</v>
      </c>
      <c r="L144" s="126">
        <v>1</v>
      </c>
      <c r="M144" s="126" t="s">
        <v>165</v>
      </c>
      <c r="N144" s="126" t="s">
        <v>166</v>
      </c>
      <c r="O144" s="126" t="s">
        <v>166</v>
      </c>
      <c r="P144" s="126" t="s">
        <v>616</v>
      </c>
      <c r="Q144" s="128">
        <v>218989700</v>
      </c>
      <c r="R144" s="128">
        <v>8259160</v>
      </c>
      <c r="T144" s="126">
        <v>0</v>
      </c>
      <c r="U144" s="126" t="s">
        <v>422</v>
      </c>
      <c r="V144" s="126">
        <v>1</v>
      </c>
      <c r="W144" s="126">
        <v>96</v>
      </c>
      <c r="X144" s="126" t="s">
        <v>423</v>
      </c>
      <c r="Y144" s="126" t="s">
        <v>424</v>
      </c>
      <c r="Z144" s="126" t="s">
        <v>169</v>
      </c>
      <c r="AA144" s="126" t="s">
        <v>170</v>
      </c>
      <c r="AB144" s="126" t="s">
        <v>217</v>
      </c>
      <c r="AC144" s="126" t="s">
        <v>169</v>
      </c>
      <c r="AD144" s="126" t="s">
        <v>170</v>
      </c>
      <c r="AE144" s="126" t="s">
        <v>166</v>
      </c>
      <c r="AF144" s="126" t="s">
        <v>203</v>
      </c>
      <c r="AG144" s="126" t="s">
        <v>618</v>
      </c>
      <c r="AJ144" s="126">
        <v>0</v>
      </c>
      <c r="AM144" s="126" t="s">
        <v>184</v>
      </c>
      <c r="AN144" s="126" t="s">
        <v>174</v>
      </c>
      <c r="AO144" s="126" t="s">
        <v>175</v>
      </c>
      <c r="AS144" s="126">
        <v>0</v>
      </c>
      <c r="AT144" s="126">
        <v>0</v>
      </c>
    </row>
    <row r="145" spans="2:46" x14ac:dyDescent="0.25">
      <c r="B145" s="127" t="s">
        <v>619</v>
      </c>
      <c r="C145" s="126" t="s">
        <v>217</v>
      </c>
      <c r="D145" s="126" t="s">
        <v>218</v>
      </c>
      <c r="E145" s="126" t="s">
        <v>219</v>
      </c>
      <c r="F145" s="126" t="s">
        <v>163</v>
      </c>
      <c r="G145" s="126" t="s">
        <v>163</v>
      </c>
      <c r="H145" s="128">
        <v>22000</v>
      </c>
      <c r="I145" s="128">
        <v>-22000</v>
      </c>
      <c r="J145" s="126" t="s">
        <v>220</v>
      </c>
      <c r="K145" s="126">
        <v>1</v>
      </c>
      <c r="L145" s="126">
        <v>1</v>
      </c>
      <c r="M145" s="126" t="s">
        <v>165</v>
      </c>
      <c r="N145" s="126" t="s">
        <v>166</v>
      </c>
      <c r="O145" s="126" t="s">
        <v>166</v>
      </c>
      <c r="P145" s="126" t="s">
        <v>619</v>
      </c>
      <c r="Q145" s="128">
        <v>218967700</v>
      </c>
      <c r="R145" s="128">
        <v>218989700</v>
      </c>
      <c r="T145" s="126">
        <v>0</v>
      </c>
      <c r="V145" s="126">
        <v>1</v>
      </c>
      <c r="W145" s="126">
        <v>2051</v>
      </c>
      <c r="X145" s="126" t="s">
        <v>221</v>
      </c>
      <c r="Y145" s="126" t="s">
        <v>168</v>
      </c>
      <c r="AC145" s="126" t="s">
        <v>169</v>
      </c>
      <c r="AD145" s="126" t="s">
        <v>170</v>
      </c>
      <c r="AE145" s="126" t="s">
        <v>166</v>
      </c>
      <c r="AF145" s="126" t="s">
        <v>222</v>
      </c>
      <c r="AG145" s="126" t="s">
        <v>620</v>
      </c>
      <c r="AJ145" s="126">
        <v>0</v>
      </c>
      <c r="AM145" s="126" t="s">
        <v>224</v>
      </c>
      <c r="AN145" s="126" t="s">
        <v>174</v>
      </c>
      <c r="AO145" s="126" t="s">
        <v>175</v>
      </c>
      <c r="AS145" s="126">
        <v>0</v>
      </c>
      <c r="AT145" s="126">
        <v>0</v>
      </c>
    </row>
    <row r="146" spans="2:46" x14ac:dyDescent="0.25">
      <c r="H146" s="133">
        <f>SUM(H2:H145)</f>
        <v>7375155080</v>
      </c>
      <c r="I146" s="128">
        <f>SUM(I2:I145)</f>
        <v>218967700</v>
      </c>
    </row>
  </sheetData>
  <autoFilter ref="A1:AT146" xr:uid="{F02D689C-6DF5-4677-B96E-D53EB71571F9}"/>
  <pageMargins left="0.75" right="0.75" top="1" bottom="1" header="0.5" footer="0.5"/>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
  <sheetViews>
    <sheetView showGridLines="0" zoomScaleNormal="100" zoomScaleSheetLayoutView="100" workbookViewId="0">
      <selection activeCell="B6" sqref="B6"/>
    </sheetView>
  </sheetViews>
  <sheetFormatPr defaultColWidth="9" defaultRowHeight="15.6" x14ac:dyDescent="0.3"/>
  <cols>
    <col min="1" max="1" width="6.21875" style="2" customWidth="1"/>
    <col min="2" max="2" width="36" style="1" bestFit="1" customWidth="1"/>
    <col min="3" max="3" width="7.44140625" style="1" customWidth="1"/>
    <col min="4" max="4" width="21.77734375" style="1" bestFit="1" customWidth="1"/>
    <col min="5" max="5" width="8.88671875" style="1" bestFit="1" customWidth="1"/>
    <col min="6" max="6" width="23.88671875" style="1" bestFit="1" customWidth="1"/>
    <col min="7" max="16384" width="9" style="1"/>
  </cols>
  <sheetData>
    <row r="1" spans="1:6" x14ac:dyDescent="0.3">
      <c r="A1" s="190" t="s">
        <v>658</v>
      </c>
      <c r="B1" s="190"/>
      <c r="C1" s="190"/>
      <c r="D1" s="190"/>
      <c r="E1" s="190"/>
      <c r="F1" s="190"/>
    </row>
    <row r="2" spans="1:6" ht="12.75" customHeight="1" x14ac:dyDescent="0.3"/>
    <row r="3" spans="1:6" ht="27" customHeight="1" x14ac:dyDescent="0.3">
      <c r="A3" s="104" t="s">
        <v>0</v>
      </c>
      <c r="B3" s="3" t="s">
        <v>1</v>
      </c>
      <c r="C3" s="3" t="s">
        <v>2</v>
      </c>
      <c r="D3" s="3" t="s">
        <v>65</v>
      </c>
      <c r="E3" s="111" t="s">
        <v>109</v>
      </c>
      <c r="F3" s="111" t="s">
        <v>5</v>
      </c>
    </row>
    <row r="4" spans="1:6" x14ac:dyDescent="0.3">
      <c r="A4" s="5" t="s">
        <v>3</v>
      </c>
      <c r="B4" s="6" t="s">
        <v>105</v>
      </c>
      <c r="C4" s="29" t="s">
        <v>63</v>
      </c>
      <c r="D4" s="14">
        <f>'1.5 Chạy dòng tiền'!K26</f>
        <v>11285500362</v>
      </c>
      <c r="E4" s="118">
        <v>0.5</v>
      </c>
      <c r="F4" s="14">
        <f>E4*D4</f>
        <v>5642750181</v>
      </c>
    </row>
    <row r="5" spans="1:6" x14ac:dyDescent="0.3">
      <c r="A5" s="5" t="s">
        <v>64</v>
      </c>
      <c r="B5" s="9" t="s">
        <v>106</v>
      </c>
      <c r="C5" s="5" t="s">
        <v>63</v>
      </c>
      <c r="D5" s="14">
        <f>'2.PP Chi phí'!M7</f>
        <v>11436061545</v>
      </c>
      <c r="E5" s="118">
        <v>0.5</v>
      </c>
      <c r="F5" s="14">
        <f>E5*D5</f>
        <v>5718030772.5</v>
      </c>
    </row>
    <row r="6" spans="1:6" s="4" customFormat="1" x14ac:dyDescent="0.3">
      <c r="A6" s="111"/>
      <c r="B6" s="10" t="s">
        <v>110</v>
      </c>
      <c r="C6" s="10"/>
      <c r="D6" s="10"/>
      <c r="E6" s="10"/>
      <c r="F6" s="24">
        <f>F4+F5</f>
        <v>11360780953.5</v>
      </c>
    </row>
    <row r="7" spans="1:6" s="4" customFormat="1" x14ac:dyDescent="0.3">
      <c r="A7" s="111"/>
      <c r="B7" s="10" t="s">
        <v>12</v>
      </c>
      <c r="C7" s="10"/>
      <c r="D7" s="10"/>
      <c r="E7" s="10"/>
      <c r="F7" s="24">
        <f>ROUND(F6,-6)</f>
        <v>11361000000</v>
      </c>
    </row>
    <row r="8" spans="1:6" x14ac:dyDescent="0.3">
      <c r="D8" s="11"/>
      <c r="E8" s="11"/>
      <c r="F8" s="11"/>
    </row>
    <row r="9" spans="1:6" x14ac:dyDescent="0.3">
      <c r="D9" s="32"/>
      <c r="E9" s="32"/>
      <c r="F9" s="32">
        <v>880000000000</v>
      </c>
    </row>
    <row r="10" spans="1:6" x14ac:dyDescent="0.3">
      <c r="F10" s="32">
        <f>F9/'1.1 SL hiệu quả'!D7</f>
        <v>35772357.723577239</v>
      </c>
    </row>
  </sheetData>
  <mergeCells count="1">
    <mergeCell ref="A1:F1"/>
  </mergeCells>
  <printOptions horizontalCentered="1"/>
  <pageMargins left="0.23622047244094491" right="0.23622047244094491" top="0.74803149606299213" bottom="0.74803149606299213" header="0.31496062992125984" footer="0.31496062992125984"/>
  <pageSetup paperSize="9" scale="70" orientation="portrait" r:id="rId1"/>
  <headerFooter>
    <oddFooter>&amp;L&amp;"Times New Roman,Bold Italic"&amp;12Công ty TNHH Thẩm định giá VNG Việt Nam&amp;R&amp;"Times New Roman,Bold Italic"&amp;12Trang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6"/>
  <sheetViews>
    <sheetView view="pageBreakPreview" topLeftCell="A3" zoomScaleNormal="100" zoomScaleSheetLayoutView="100" workbookViewId="0">
      <selection activeCell="D26" sqref="D26"/>
    </sheetView>
  </sheetViews>
  <sheetFormatPr defaultColWidth="9.21875" defaultRowHeight="15.6" x14ac:dyDescent="0.3"/>
  <cols>
    <col min="1" max="1" width="6.21875" style="2" customWidth="1"/>
    <col min="2" max="2" width="24.109375" style="105" customWidth="1"/>
    <col min="3" max="3" width="21.109375" style="2" bestFit="1" customWidth="1"/>
    <col min="4" max="4" width="34.44140625" style="26" bestFit="1" customWidth="1"/>
    <col min="5" max="5" width="37.5546875" style="107" customWidth="1"/>
    <col min="6" max="6" width="13.21875" style="1" customWidth="1"/>
    <col min="7" max="7" width="0" style="1" hidden="1" customWidth="1"/>
    <col min="8" max="8" width="29" style="1" customWidth="1"/>
    <col min="9" max="9" width="13.44140625" style="1" customWidth="1"/>
    <col min="10" max="16384" width="9.21875" style="1"/>
  </cols>
  <sheetData>
    <row r="1" spans="1:11" x14ac:dyDescent="0.3">
      <c r="A1" s="191" t="s">
        <v>111</v>
      </c>
      <c r="B1" s="191"/>
      <c r="C1" s="191"/>
      <c r="D1" s="191"/>
      <c r="E1" s="191"/>
      <c r="F1" s="15"/>
    </row>
    <row r="3" spans="1:11" s="2" customFormat="1" ht="52.5" customHeight="1" x14ac:dyDescent="0.3">
      <c r="A3" s="16" t="s">
        <v>0</v>
      </c>
      <c r="B3" s="104" t="s">
        <v>86</v>
      </c>
      <c r="C3" s="104" t="s">
        <v>2</v>
      </c>
      <c r="D3" s="20" t="s">
        <v>65</v>
      </c>
      <c r="E3" s="27" t="s">
        <v>4</v>
      </c>
      <c r="F3" s="28"/>
      <c r="H3" s="20"/>
      <c r="I3" s="16"/>
    </row>
    <row r="4" spans="1:11" hidden="1" x14ac:dyDescent="0.3">
      <c r="A4" s="5">
        <v>1</v>
      </c>
      <c r="B4" s="108" t="s">
        <v>66</v>
      </c>
      <c r="C4" s="5" t="s">
        <v>67</v>
      </c>
      <c r="D4" s="30">
        <v>2000</v>
      </c>
      <c r="E4" s="106" t="s">
        <v>83</v>
      </c>
      <c r="F4" s="31"/>
      <c r="G4" s="32"/>
      <c r="H4" s="7"/>
      <c r="I4" s="33"/>
    </row>
    <row r="5" spans="1:11" hidden="1" x14ac:dyDescent="0.3">
      <c r="A5" s="5">
        <v>2</v>
      </c>
      <c r="B5" s="108" t="s">
        <v>68</v>
      </c>
      <c r="C5" s="5" t="s">
        <v>69</v>
      </c>
      <c r="D5" s="30">
        <v>365</v>
      </c>
      <c r="E5" s="106"/>
      <c r="F5" s="31"/>
      <c r="G5" s="32"/>
      <c r="H5" s="7"/>
      <c r="I5" s="33"/>
    </row>
    <row r="6" spans="1:11" hidden="1" x14ac:dyDescent="0.3">
      <c r="A6" s="5">
        <v>3</v>
      </c>
      <c r="B6" s="108" t="s">
        <v>70</v>
      </c>
      <c r="C6" s="5" t="s">
        <v>71</v>
      </c>
      <c r="D6" s="110">
        <f>ROUND(D4/D5,2)</f>
        <v>5.48</v>
      </c>
      <c r="E6" s="106" t="s">
        <v>80</v>
      </c>
      <c r="F6" s="31"/>
      <c r="G6" s="32"/>
      <c r="H6" s="7"/>
      <c r="I6" s="33"/>
    </row>
    <row r="7" spans="1:11" x14ac:dyDescent="0.3">
      <c r="A7" s="5">
        <v>1</v>
      </c>
      <c r="B7" s="108" t="s">
        <v>75</v>
      </c>
      <c r="C7" s="5" t="s">
        <v>76</v>
      </c>
      <c r="D7" s="30">
        <f>24.6*1000</f>
        <v>24600</v>
      </c>
      <c r="E7" s="106" t="s">
        <v>92</v>
      </c>
      <c r="F7" s="31"/>
      <c r="G7" s="32"/>
      <c r="H7" s="7"/>
      <c r="I7" s="33"/>
    </row>
    <row r="8" spans="1:11" x14ac:dyDescent="0.3">
      <c r="A8" s="5">
        <v>2</v>
      </c>
      <c r="B8" s="108" t="s">
        <v>73</v>
      </c>
      <c r="C8" s="5" t="s">
        <v>74</v>
      </c>
      <c r="D8" s="30">
        <f>D7*365*24</f>
        <v>215496000</v>
      </c>
      <c r="E8" s="106" t="s">
        <v>81</v>
      </c>
      <c r="F8" s="31"/>
      <c r="G8" s="32"/>
      <c r="H8" s="7"/>
      <c r="I8" s="33"/>
      <c r="K8" s="54"/>
    </row>
    <row r="9" spans="1:11" ht="31.2" hidden="1" x14ac:dyDescent="0.3">
      <c r="A9" s="5">
        <v>3</v>
      </c>
      <c r="B9" s="9" t="s">
        <v>79</v>
      </c>
      <c r="C9" s="5" t="s">
        <v>72</v>
      </c>
      <c r="D9" s="30">
        <f>D8</f>
        <v>215496000</v>
      </c>
      <c r="E9" s="106" t="s">
        <v>82</v>
      </c>
      <c r="F9" s="31"/>
      <c r="G9" s="32"/>
      <c r="H9" s="10"/>
      <c r="I9" s="34"/>
    </row>
    <row r="10" spans="1:11" hidden="1" x14ac:dyDescent="0.3">
      <c r="A10" s="5">
        <v>4</v>
      </c>
      <c r="B10" s="108" t="s">
        <v>77</v>
      </c>
      <c r="C10" s="5"/>
      <c r="D10" s="109">
        <v>1</v>
      </c>
      <c r="E10" s="106" t="s">
        <v>84</v>
      </c>
      <c r="F10" s="31"/>
      <c r="G10" s="32"/>
    </row>
    <row r="11" spans="1:11" hidden="1" x14ac:dyDescent="0.3">
      <c r="A11" s="5">
        <v>5</v>
      </c>
      <c r="B11" s="108" t="s">
        <v>78</v>
      </c>
      <c r="C11" s="5" t="s">
        <v>76</v>
      </c>
      <c r="D11" s="22">
        <f>D9*D10</f>
        <v>215496000</v>
      </c>
      <c r="E11" s="106" t="s">
        <v>85</v>
      </c>
      <c r="F11" s="31"/>
      <c r="G11" s="32"/>
    </row>
    <row r="13" spans="1:11" x14ac:dyDescent="0.3">
      <c r="D13" s="114">
        <f>'1.1 SL hiệu quả'!E16/'1.1 SL hiệu quả'!D11</f>
        <v>0.22069759676114428</v>
      </c>
      <c r="E13" s="112">
        <v>95000000000</v>
      </c>
    </row>
    <row r="14" spans="1:11" x14ac:dyDescent="0.3">
      <c r="E14" s="113">
        <f>8.5/100</f>
        <v>8.5000000000000006E-2</v>
      </c>
    </row>
    <row r="15" spans="1:11" x14ac:dyDescent="0.3">
      <c r="E15" s="112">
        <v>23500</v>
      </c>
    </row>
    <row r="16" spans="1:11" x14ac:dyDescent="0.3">
      <c r="A16" s="105" t="s">
        <v>91</v>
      </c>
      <c r="E16" s="112">
        <f>E13/E15/E14</f>
        <v>47559449.311639547</v>
      </c>
    </row>
    <row r="18" spans="1:5" x14ac:dyDescent="0.3">
      <c r="A18" s="105" t="s">
        <v>93</v>
      </c>
    </row>
    <row r="19" spans="1:5" s="4" customFormat="1" x14ac:dyDescent="0.3">
      <c r="A19" s="111" t="s">
        <v>0</v>
      </c>
      <c r="B19" s="115" t="s">
        <v>94</v>
      </c>
      <c r="C19" s="111" t="s">
        <v>95</v>
      </c>
      <c r="D19" s="8" t="s">
        <v>96</v>
      </c>
      <c r="E19" s="116"/>
    </row>
    <row r="20" spans="1:5" x14ac:dyDescent="0.3">
      <c r="A20" s="5">
        <v>1</v>
      </c>
      <c r="B20" s="108">
        <v>2023</v>
      </c>
      <c r="C20" s="23">
        <v>0.3</v>
      </c>
      <c r="D20" s="22">
        <f>$D$8*C20</f>
        <v>64648800</v>
      </c>
      <c r="E20" s="107">
        <f>D20*'1.2 Giá điện'!F4</f>
        <v>124642886400</v>
      </c>
    </row>
    <row r="21" spans="1:5" x14ac:dyDescent="0.3">
      <c r="A21" s="5">
        <f>A20+1</f>
        <v>2</v>
      </c>
      <c r="B21" s="108">
        <f>B20+1</f>
        <v>2024</v>
      </c>
      <c r="C21" s="23">
        <v>0.4</v>
      </c>
      <c r="D21" s="22">
        <f t="shared" ref="D21:D56" si="0">$D$8*C21</f>
        <v>86198400</v>
      </c>
    </row>
    <row r="22" spans="1:5" x14ac:dyDescent="0.3">
      <c r="A22" s="5">
        <f t="shared" ref="A22:A56" si="1">A21+1</f>
        <v>3</v>
      </c>
      <c r="B22" s="108">
        <f t="shared" ref="B22:B56" si="2">B21+1</f>
        <v>2025</v>
      </c>
      <c r="C22" s="23">
        <v>0.4</v>
      </c>
      <c r="D22" s="22">
        <f t="shared" si="0"/>
        <v>86198400</v>
      </c>
    </row>
    <row r="23" spans="1:5" x14ac:dyDescent="0.3">
      <c r="A23" s="5">
        <f t="shared" si="1"/>
        <v>4</v>
      </c>
      <c r="B23" s="108">
        <f t="shared" si="2"/>
        <v>2026</v>
      </c>
      <c r="C23" s="23">
        <v>0.4</v>
      </c>
      <c r="D23" s="22">
        <f t="shared" si="0"/>
        <v>86198400</v>
      </c>
    </row>
    <row r="24" spans="1:5" x14ac:dyDescent="0.3">
      <c r="A24" s="5">
        <f t="shared" si="1"/>
        <v>5</v>
      </c>
      <c r="B24" s="108">
        <f t="shared" si="2"/>
        <v>2027</v>
      </c>
      <c r="C24" s="23">
        <v>0.4</v>
      </c>
      <c r="D24" s="22">
        <f t="shared" si="0"/>
        <v>86198400</v>
      </c>
    </row>
    <row r="25" spans="1:5" x14ac:dyDescent="0.3">
      <c r="A25" s="5">
        <f t="shared" si="1"/>
        <v>6</v>
      </c>
      <c r="B25" s="108">
        <f t="shared" si="2"/>
        <v>2028</v>
      </c>
      <c r="C25" s="23">
        <v>0.4</v>
      </c>
      <c r="D25" s="22">
        <f t="shared" si="0"/>
        <v>86198400</v>
      </c>
    </row>
    <row r="26" spans="1:5" x14ac:dyDescent="0.3">
      <c r="A26" s="5">
        <f t="shared" si="1"/>
        <v>7</v>
      </c>
      <c r="B26" s="108">
        <f t="shared" si="2"/>
        <v>2029</v>
      </c>
      <c r="C26" s="23">
        <v>0.5</v>
      </c>
      <c r="D26" s="22">
        <f t="shared" si="0"/>
        <v>107748000</v>
      </c>
    </row>
    <row r="27" spans="1:5" x14ac:dyDescent="0.3">
      <c r="A27" s="5">
        <f t="shared" si="1"/>
        <v>8</v>
      </c>
      <c r="B27" s="108">
        <f t="shared" si="2"/>
        <v>2030</v>
      </c>
      <c r="C27" s="23">
        <v>0.5</v>
      </c>
      <c r="D27" s="22">
        <f t="shared" si="0"/>
        <v>107748000</v>
      </c>
    </row>
    <row r="28" spans="1:5" x14ac:dyDescent="0.3">
      <c r="A28" s="5">
        <f t="shared" si="1"/>
        <v>9</v>
      </c>
      <c r="B28" s="108">
        <f t="shared" si="2"/>
        <v>2031</v>
      </c>
      <c r="C28" s="23">
        <v>0.5</v>
      </c>
      <c r="D28" s="22">
        <f t="shared" si="0"/>
        <v>107748000</v>
      </c>
    </row>
    <row r="29" spans="1:5" x14ac:dyDescent="0.3">
      <c r="A29" s="5">
        <f t="shared" si="1"/>
        <v>10</v>
      </c>
      <c r="B29" s="108">
        <f t="shared" si="2"/>
        <v>2032</v>
      </c>
      <c r="C29" s="23">
        <v>0.5</v>
      </c>
      <c r="D29" s="22">
        <f t="shared" si="0"/>
        <v>107748000</v>
      </c>
    </row>
    <row r="30" spans="1:5" x14ac:dyDescent="0.3">
      <c r="A30" s="5">
        <f t="shared" si="1"/>
        <v>11</v>
      </c>
      <c r="B30" s="108">
        <f t="shared" si="2"/>
        <v>2033</v>
      </c>
      <c r="C30" s="23">
        <v>0.5</v>
      </c>
      <c r="D30" s="22">
        <f t="shared" si="0"/>
        <v>107748000</v>
      </c>
    </row>
    <row r="31" spans="1:5" x14ac:dyDescent="0.3">
      <c r="A31" s="5">
        <f t="shared" si="1"/>
        <v>12</v>
      </c>
      <c r="B31" s="108">
        <f t="shared" si="2"/>
        <v>2034</v>
      </c>
      <c r="C31" s="23">
        <v>0.55000000000000004</v>
      </c>
      <c r="D31" s="22">
        <f t="shared" si="0"/>
        <v>118522800.00000001</v>
      </c>
    </row>
    <row r="32" spans="1:5" x14ac:dyDescent="0.3">
      <c r="A32" s="5">
        <f t="shared" si="1"/>
        <v>13</v>
      </c>
      <c r="B32" s="108">
        <f t="shared" si="2"/>
        <v>2035</v>
      </c>
      <c r="C32" s="23">
        <v>0.55000000000000004</v>
      </c>
      <c r="D32" s="22">
        <f t="shared" si="0"/>
        <v>118522800.00000001</v>
      </c>
    </row>
    <row r="33" spans="1:4" x14ac:dyDescent="0.3">
      <c r="A33" s="5">
        <f t="shared" si="1"/>
        <v>14</v>
      </c>
      <c r="B33" s="108">
        <f t="shared" si="2"/>
        <v>2036</v>
      </c>
      <c r="C33" s="23">
        <v>0.55000000000000004</v>
      </c>
      <c r="D33" s="22">
        <f t="shared" si="0"/>
        <v>118522800.00000001</v>
      </c>
    </row>
    <row r="34" spans="1:4" x14ac:dyDescent="0.3">
      <c r="A34" s="5">
        <f t="shared" si="1"/>
        <v>15</v>
      </c>
      <c r="B34" s="108">
        <f t="shared" si="2"/>
        <v>2037</v>
      </c>
      <c r="C34" s="23">
        <v>0.55000000000000004</v>
      </c>
      <c r="D34" s="22">
        <f t="shared" si="0"/>
        <v>118522800.00000001</v>
      </c>
    </row>
    <row r="35" spans="1:4" x14ac:dyDescent="0.3">
      <c r="A35" s="5">
        <f t="shared" si="1"/>
        <v>16</v>
      </c>
      <c r="B35" s="108">
        <f t="shared" si="2"/>
        <v>2038</v>
      </c>
      <c r="C35" s="23">
        <v>0.55000000000000004</v>
      </c>
      <c r="D35" s="22">
        <f t="shared" si="0"/>
        <v>118522800.00000001</v>
      </c>
    </row>
    <row r="36" spans="1:4" x14ac:dyDescent="0.3">
      <c r="A36" s="5">
        <f t="shared" si="1"/>
        <v>17</v>
      </c>
      <c r="B36" s="108">
        <f t="shared" si="2"/>
        <v>2039</v>
      </c>
      <c r="C36" s="23">
        <f>C31+5%</f>
        <v>0.60000000000000009</v>
      </c>
      <c r="D36" s="22">
        <f t="shared" si="0"/>
        <v>129297600.00000001</v>
      </c>
    </row>
    <row r="37" spans="1:4" x14ac:dyDescent="0.3">
      <c r="A37" s="5">
        <f t="shared" si="1"/>
        <v>18</v>
      </c>
      <c r="B37" s="108">
        <f t="shared" si="2"/>
        <v>2040</v>
      </c>
      <c r="C37" s="23">
        <f>C36</f>
        <v>0.60000000000000009</v>
      </c>
      <c r="D37" s="22">
        <f t="shared" si="0"/>
        <v>129297600.00000001</v>
      </c>
    </row>
    <row r="38" spans="1:4" x14ac:dyDescent="0.3">
      <c r="A38" s="5">
        <f t="shared" si="1"/>
        <v>19</v>
      </c>
      <c r="B38" s="108">
        <f t="shared" si="2"/>
        <v>2041</v>
      </c>
      <c r="C38" s="23">
        <f t="shared" ref="C38:C40" si="3">C37</f>
        <v>0.60000000000000009</v>
      </c>
      <c r="D38" s="22">
        <f t="shared" si="0"/>
        <v>129297600.00000001</v>
      </c>
    </row>
    <row r="39" spans="1:4" x14ac:dyDescent="0.3">
      <c r="A39" s="5">
        <f t="shared" si="1"/>
        <v>20</v>
      </c>
      <c r="B39" s="108">
        <f t="shared" si="2"/>
        <v>2042</v>
      </c>
      <c r="C39" s="23">
        <f t="shared" si="3"/>
        <v>0.60000000000000009</v>
      </c>
      <c r="D39" s="22">
        <f t="shared" si="0"/>
        <v>129297600.00000001</v>
      </c>
    </row>
    <row r="40" spans="1:4" x14ac:dyDescent="0.3">
      <c r="A40" s="5">
        <f t="shared" si="1"/>
        <v>21</v>
      </c>
      <c r="B40" s="108">
        <f t="shared" si="2"/>
        <v>2043</v>
      </c>
      <c r="C40" s="23">
        <f t="shared" si="3"/>
        <v>0.60000000000000009</v>
      </c>
      <c r="D40" s="22">
        <f t="shared" si="0"/>
        <v>129297600.00000001</v>
      </c>
    </row>
    <row r="41" spans="1:4" x14ac:dyDescent="0.3">
      <c r="A41" s="5">
        <f t="shared" si="1"/>
        <v>22</v>
      </c>
      <c r="B41" s="108">
        <f t="shared" si="2"/>
        <v>2044</v>
      </c>
      <c r="C41" s="23">
        <v>0.65</v>
      </c>
      <c r="D41" s="22">
        <f t="shared" si="0"/>
        <v>140072400</v>
      </c>
    </row>
    <row r="42" spans="1:4" x14ac:dyDescent="0.3">
      <c r="A42" s="5">
        <f t="shared" si="1"/>
        <v>23</v>
      </c>
      <c r="B42" s="108">
        <f t="shared" si="2"/>
        <v>2045</v>
      </c>
      <c r="C42" s="23">
        <v>0.65</v>
      </c>
      <c r="D42" s="22">
        <f t="shared" si="0"/>
        <v>140072400</v>
      </c>
    </row>
    <row r="43" spans="1:4" x14ac:dyDescent="0.3">
      <c r="A43" s="5">
        <f t="shared" si="1"/>
        <v>24</v>
      </c>
      <c r="B43" s="108">
        <f t="shared" si="2"/>
        <v>2046</v>
      </c>
      <c r="C43" s="23">
        <v>0.65</v>
      </c>
      <c r="D43" s="22">
        <f t="shared" si="0"/>
        <v>140072400</v>
      </c>
    </row>
    <row r="44" spans="1:4" x14ac:dyDescent="0.3">
      <c r="A44" s="5">
        <f t="shared" si="1"/>
        <v>25</v>
      </c>
      <c r="B44" s="108">
        <f t="shared" si="2"/>
        <v>2047</v>
      </c>
      <c r="C44" s="23">
        <v>0.65</v>
      </c>
      <c r="D44" s="22">
        <f t="shared" si="0"/>
        <v>140072400</v>
      </c>
    </row>
    <row r="45" spans="1:4" x14ac:dyDescent="0.3">
      <c r="A45" s="5">
        <f t="shared" si="1"/>
        <v>26</v>
      </c>
      <c r="B45" s="108">
        <f t="shared" si="2"/>
        <v>2048</v>
      </c>
      <c r="C45" s="23">
        <v>0.65</v>
      </c>
      <c r="D45" s="22">
        <f t="shared" si="0"/>
        <v>140072400</v>
      </c>
    </row>
    <row r="46" spans="1:4" x14ac:dyDescent="0.3">
      <c r="A46" s="5">
        <f t="shared" si="1"/>
        <v>27</v>
      </c>
      <c r="B46" s="108">
        <f t="shared" si="2"/>
        <v>2049</v>
      </c>
      <c r="C46" s="23">
        <v>0.7</v>
      </c>
      <c r="D46" s="22">
        <f t="shared" si="0"/>
        <v>150847200</v>
      </c>
    </row>
    <row r="47" spans="1:4" x14ac:dyDescent="0.3">
      <c r="A47" s="5">
        <f t="shared" si="1"/>
        <v>28</v>
      </c>
      <c r="B47" s="108">
        <f t="shared" si="2"/>
        <v>2050</v>
      </c>
      <c r="C47" s="23">
        <v>0.7</v>
      </c>
      <c r="D47" s="22">
        <f t="shared" si="0"/>
        <v>150847200</v>
      </c>
    </row>
    <row r="48" spans="1:4" x14ac:dyDescent="0.3">
      <c r="A48" s="5">
        <f t="shared" si="1"/>
        <v>29</v>
      </c>
      <c r="B48" s="108">
        <f t="shared" si="2"/>
        <v>2051</v>
      </c>
      <c r="C48" s="23">
        <v>0.7</v>
      </c>
      <c r="D48" s="22">
        <f t="shared" si="0"/>
        <v>150847200</v>
      </c>
    </row>
    <row r="49" spans="1:4" x14ac:dyDescent="0.3">
      <c r="A49" s="5">
        <f t="shared" si="1"/>
        <v>30</v>
      </c>
      <c r="B49" s="108">
        <f t="shared" si="2"/>
        <v>2052</v>
      </c>
      <c r="C49" s="23">
        <v>0.7</v>
      </c>
      <c r="D49" s="22">
        <f t="shared" si="0"/>
        <v>150847200</v>
      </c>
    </row>
    <row r="50" spans="1:4" x14ac:dyDescent="0.3">
      <c r="A50" s="5">
        <f t="shared" si="1"/>
        <v>31</v>
      </c>
      <c r="B50" s="108">
        <f t="shared" si="2"/>
        <v>2053</v>
      </c>
      <c r="C50" s="23">
        <v>0.7</v>
      </c>
      <c r="D50" s="22">
        <f t="shared" si="0"/>
        <v>150847200</v>
      </c>
    </row>
    <row r="51" spans="1:4" x14ac:dyDescent="0.3">
      <c r="A51" s="5">
        <f t="shared" si="1"/>
        <v>32</v>
      </c>
      <c r="B51" s="108">
        <f t="shared" si="2"/>
        <v>2054</v>
      </c>
      <c r="C51" s="23">
        <v>0.75</v>
      </c>
      <c r="D51" s="22">
        <f t="shared" si="0"/>
        <v>161622000</v>
      </c>
    </row>
    <row r="52" spans="1:4" x14ac:dyDescent="0.3">
      <c r="A52" s="5">
        <f t="shared" si="1"/>
        <v>33</v>
      </c>
      <c r="B52" s="108">
        <f t="shared" si="2"/>
        <v>2055</v>
      </c>
      <c r="C52" s="23">
        <v>0.75</v>
      </c>
      <c r="D52" s="22">
        <f t="shared" si="0"/>
        <v>161622000</v>
      </c>
    </row>
    <row r="53" spans="1:4" x14ac:dyDescent="0.3">
      <c r="A53" s="5">
        <f t="shared" si="1"/>
        <v>34</v>
      </c>
      <c r="B53" s="108">
        <f t="shared" si="2"/>
        <v>2056</v>
      </c>
      <c r="C53" s="23">
        <v>0.75</v>
      </c>
      <c r="D53" s="22">
        <f t="shared" si="0"/>
        <v>161622000</v>
      </c>
    </row>
    <row r="54" spans="1:4" x14ac:dyDescent="0.3">
      <c r="A54" s="5">
        <f t="shared" si="1"/>
        <v>35</v>
      </c>
      <c r="B54" s="108">
        <f t="shared" si="2"/>
        <v>2057</v>
      </c>
      <c r="C54" s="23">
        <v>0.75</v>
      </c>
      <c r="D54" s="22">
        <f t="shared" si="0"/>
        <v>161622000</v>
      </c>
    </row>
    <row r="55" spans="1:4" x14ac:dyDescent="0.3">
      <c r="A55" s="5">
        <f t="shared" si="1"/>
        <v>36</v>
      </c>
      <c r="B55" s="108">
        <f t="shared" si="2"/>
        <v>2058</v>
      </c>
      <c r="C55" s="23">
        <v>0.75</v>
      </c>
      <c r="D55" s="22">
        <f t="shared" si="0"/>
        <v>161622000</v>
      </c>
    </row>
    <row r="56" spans="1:4" x14ac:dyDescent="0.3">
      <c r="A56" s="5">
        <f t="shared" si="1"/>
        <v>37</v>
      </c>
      <c r="B56" s="108">
        <f t="shared" si="2"/>
        <v>2059</v>
      </c>
      <c r="C56" s="23">
        <v>0.75</v>
      </c>
      <c r="D56" s="22">
        <f t="shared" si="0"/>
        <v>161622000</v>
      </c>
    </row>
  </sheetData>
  <mergeCells count="1">
    <mergeCell ref="A1:E1"/>
  </mergeCells>
  <pageMargins left="0.7" right="0.7" top="0.75" bottom="0.75" header="0.3" footer="0.3"/>
  <pageSetup paperSize="9" scale="89" orientation="landscape" r:id="rId1"/>
  <headerFooter>
    <oddFooter>&amp;L&amp;"Times New Roman,Bold Italic"&amp;12Công ty TNHH Thẩm định giá VNG Việt Nam&amp;R&amp;"Times New Roman,Bold Italic"&amp;12Trang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1"/>
  <sheetViews>
    <sheetView zoomScaleNormal="100" workbookViewId="0">
      <selection activeCell="G10" sqref="G10"/>
    </sheetView>
  </sheetViews>
  <sheetFormatPr defaultColWidth="9.21875" defaultRowHeight="15.6" x14ac:dyDescent="0.3"/>
  <cols>
    <col min="1" max="1" width="14.21875" style="2" customWidth="1"/>
    <col min="2" max="2" width="20.44140625" style="2" customWidth="1"/>
    <col min="3" max="3" width="25.21875" style="26" hidden="1" customWidth="1"/>
    <col min="4" max="4" width="15.77734375" style="35" hidden="1" customWidth="1"/>
    <col min="5" max="5" width="9.21875" style="2" hidden="1" customWidth="1"/>
    <col min="6" max="6" width="19.5546875" style="1" customWidth="1"/>
    <col min="7" max="7" width="13.21875" style="1" customWidth="1"/>
    <col min="8" max="8" width="0" style="1" hidden="1" customWidth="1"/>
    <col min="9" max="9" width="29.21875" style="1" customWidth="1"/>
    <col min="10" max="10" width="13.44140625" style="1" customWidth="1"/>
    <col min="11" max="11" width="14.77734375" style="1" bestFit="1" customWidth="1"/>
    <col min="12" max="13" width="9.21875" style="1"/>
    <col min="14" max="14" width="10.77734375" style="1" customWidth="1"/>
    <col min="15" max="16384" width="9.21875" style="1"/>
  </cols>
  <sheetData>
    <row r="1" spans="1:14" x14ac:dyDescent="0.3">
      <c r="A1" s="191" t="s">
        <v>25</v>
      </c>
      <c r="B1" s="191"/>
      <c r="C1" s="191"/>
      <c r="D1" s="191"/>
      <c r="E1" s="191"/>
      <c r="F1" s="191"/>
      <c r="G1" s="65"/>
    </row>
    <row r="3" spans="1:14" s="2" customFormat="1" ht="52.5" customHeight="1" x14ac:dyDescent="0.3">
      <c r="A3" s="66" t="s">
        <v>0</v>
      </c>
      <c r="B3" s="66" t="s">
        <v>7</v>
      </c>
      <c r="C3" s="20" t="s">
        <v>13</v>
      </c>
      <c r="D3" s="27" t="s">
        <v>38</v>
      </c>
      <c r="E3" s="20" t="s">
        <v>14</v>
      </c>
      <c r="F3" s="20" t="s">
        <v>112</v>
      </c>
      <c r="G3" s="28"/>
      <c r="I3" s="20" t="s">
        <v>15</v>
      </c>
      <c r="J3" s="69" t="s">
        <v>16</v>
      </c>
    </row>
    <row r="4" spans="1:14" x14ac:dyDescent="0.3">
      <c r="A4" s="5">
        <v>1</v>
      </c>
      <c r="B4" s="5">
        <v>2022</v>
      </c>
      <c r="C4" s="67">
        <v>1938000</v>
      </c>
      <c r="D4" s="68">
        <f>J11</f>
        <v>1.0014285714285739E-2</v>
      </c>
      <c r="E4" s="23">
        <v>0.1</v>
      </c>
      <c r="F4" s="21">
        <v>1928</v>
      </c>
      <c r="G4" s="31"/>
      <c r="H4" s="32">
        <f>F4/1.1</f>
        <v>1752.7272727272725</v>
      </c>
      <c r="I4" s="9" t="s">
        <v>89</v>
      </c>
      <c r="J4" s="73">
        <v>2.0899999999999998E-2</v>
      </c>
      <c r="K4" s="54" t="s">
        <v>90</v>
      </c>
    </row>
    <row r="5" spans="1:14" x14ac:dyDescent="0.3">
      <c r="A5" s="5">
        <v>2</v>
      </c>
      <c r="B5" s="5">
        <v>2023</v>
      </c>
      <c r="C5" s="67">
        <v>1938</v>
      </c>
      <c r="D5" s="30">
        <f t="shared" ref="D5:D23" si="0">D4*(1+$J$11)</f>
        <v>1.0114571632653087E-2</v>
      </c>
      <c r="E5" s="23">
        <v>0.1</v>
      </c>
      <c r="F5" s="21">
        <f>ROUND(F4*(1+$J$11),0)</f>
        <v>1947</v>
      </c>
      <c r="G5" s="31"/>
      <c r="H5" s="32">
        <f t="shared" ref="H5:H22" si="1">F5/1.1</f>
        <v>1769.9999999999998</v>
      </c>
      <c r="I5" s="9" t="s">
        <v>29</v>
      </c>
      <c r="J5" s="73">
        <v>-9.7000000000000003E-3</v>
      </c>
      <c r="K5" s="54" t="s">
        <v>54</v>
      </c>
    </row>
    <row r="6" spans="1:14" x14ac:dyDescent="0.3">
      <c r="A6" s="5">
        <v>3</v>
      </c>
      <c r="B6" s="5">
        <v>2024</v>
      </c>
      <c r="C6" s="67">
        <v>1938</v>
      </c>
      <c r="D6" s="30">
        <f t="shared" si="0"/>
        <v>1.0215861842860085E-2</v>
      </c>
      <c r="E6" s="23">
        <v>0.1</v>
      </c>
      <c r="F6" s="21">
        <f t="shared" ref="F6:F23" si="2">ROUND(F5*(1+$J$11),0)</f>
        <v>1966</v>
      </c>
      <c r="G6" s="31"/>
      <c r="H6" s="32">
        <f t="shared" si="1"/>
        <v>1787.272727272727</v>
      </c>
      <c r="I6" s="7" t="s">
        <v>26</v>
      </c>
      <c r="J6" s="33">
        <f>99.98%-100%</f>
        <v>-1.9999999999997797E-4</v>
      </c>
      <c r="K6" t="s">
        <v>55</v>
      </c>
    </row>
    <row r="7" spans="1:14" x14ac:dyDescent="0.3">
      <c r="A7" s="5">
        <v>4</v>
      </c>
      <c r="B7" s="5">
        <v>2025</v>
      </c>
      <c r="C7" s="67">
        <v>1938</v>
      </c>
      <c r="D7" s="30">
        <f t="shared" si="0"/>
        <v>1.0318166402172155E-2</v>
      </c>
      <c r="E7" s="23">
        <v>0.1</v>
      </c>
      <c r="F7" s="21">
        <f t="shared" si="2"/>
        <v>1986</v>
      </c>
      <c r="G7" s="31"/>
      <c r="H7" s="32">
        <f t="shared" si="1"/>
        <v>1805.4545454545453</v>
      </c>
      <c r="I7" s="7" t="s">
        <v>17</v>
      </c>
      <c r="J7" s="33">
        <f>100.99%-100%</f>
        <v>9.9000000000000199E-3</v>
      </c>
      <c r="K7" t="s">
        <v>56</v>
      </c>
    </row>
    <row r="8" spans="1:14" x14ac:dyDescent="0.3">
      <c r="A8" s="5">
        <v>5</v>
      </c>
      <c r="B8" s="5">
        <v>2026</v>
      </c>
      <c r="C8" s="67">
        <v>1938</v>
      </c>
      <c r="D8" s="30">
        <f t="shared" si="0"/>
        <v>1.0421495468571051E-2</v>
      </c>
      <c r="E8" s="23">
        <v>0.1</v>
      </c>
      <c r="F8" s="21">
        <f t="shared" si="2"/>
        <v>2006</v>
      </c>
      <c r="G8" s="31"/>
      <c r="H8" s="32">
        <f t="shared" si="1"/>
        <v>1823.6363636363635</v>
      </c>
      <c r="I8" s="7" t="s">
        <v>18</v>
      </c>
      <c r="J8" s="33">
        <f>101.29%-100%</f>
        <v>1.2900000000000134E-2</v>
      </c>
      <c r="K8" t="s">
        <v>57</v>
      </c>
      <c r="L8" s="54"/>
    </row>
    <row r="9" spans="1:14" x14ac:dyDescent="0.3">
      <c r="A9" s="5">
        <v>6</v>
      </c>
      <c r="B9" s="5">
        <v>2027</v>
      </c>
      <c r="C9" s="67">
        <v>1938</v>
      </c>
      <c r="D9" s="30">
        <f t="shared" si="0"/>
        <v>1.0525859301763456E-2</v>
      </c>
      <c r="E9" s="23">
        <v>0.1</v>
      </c>
      <c r="F9" s="21">
        <f t="shared" si="2"/>
        <v>2026</v>
      </c>
      <c r="G9" s="31"/>
      <c r="H9" s="32">
        <f t="shared" si="1"/>
        <v>1841.8181818181818</v>
      </c>
      <c r="I9" s="7" t="s">
        <v>19</v>
      </c>
      <c r="J9" s="33">
        <v>1.4E-2</v>
      </c>
      <c r="K9" t="s">
        <v>58</v>
      </c>
    </row>
    <row r="10" spans="1:14" x14ac:dyDescent="0.3">
      <c r="A10" s="5">
        <v>7</v>
      </c>
      <c r="B10" s="5">
        <v>2028</v>
      </c>
      <c r="C10" s="67">
        <v>1938</v>
      </c>
      <c r="D10" s="30">
        <f t="shared" si="0"/>
        <v>1.0631268264199687E-2</v>
      </c>
      <c r="E10" s="23">
        <v>0.1</v>
      </c>
      <c r="F10" s="21">
        <f t="shared" si="2"/>
        <v>2046</v>
      </c>
      <c r="G10" s="31"/>
      <c r="H10" s="32">
        <f t="shared" si="1"/>
        <v>1859.9999999999998</v>
      </c>
      <c r="I10" s="7" t="s">
        <v>59</v>
      </c>
      <c r="J10" s="33">
        <v>2.23E-2</v>
      </c>
    </row>
    <row r="11" spans="1:14" x14ac:dyDescent="0.3">
      <c r="A11" s="5">
        <v>8</v>
      </c>
      <c r="B11" s="5">
        <v>2029</v>
      </c>
      <c r="C11" s="67">
        <v>1938</v>
      </c>
      <c r="D11" s="30">
        <f t="shared" si="0"/>
        <v>1.0737732822102601E-2</v>
      </c>
      <c r="E11" s="23">
        <v>0.1</v>
      </c>
      <c r="F11" s="21">
        <f t="shared" si="2"/>
        <v>2066</v>
      </c>
      <c r="G11" s="31"/>
      <c r="H11" s="32">
        <f t="shared" si="1"/>
        <v>1878.181818181818</v>
      </c>
      <c r="I11" s="10" t="s">
        <v>20</v>
      </c>
      <c r="J11" s="34">
        <f>AVERAGE(J4:J10)</f>
        <v>1.0014285714285739E-2</v>
      </c>
    </row>
    <row r="12" spans="1:14" x14ac:dyDescent="0.3">
      <c r="A12" s="5">
        <v>9</v>
      </c>
      <c r="B12" s="5">
        <v>2030</v>
      </c>
      <c r="C12" s="67">
        <v>1938</v>
      </c>
      <c r="D12" s="30">
        <f t="shared" si="0"/>
        <v>1.0845263546506801E-2</v>
      </c>
      <c r="E12" s="23">
        <v>0.1</v>
      </c>
      <c r="F12" s="21">
        <f t="shared" si="2"/>
        <v>2087</v>
      </c>
      <c r="G12" s="31"/>
      <c r="H12" s="32">
        <f t="shared" si="1"/>
        <v>1897.272727272727</v>
      </c>
    </row>
    <row r="13" spans="1:14" x14ac:dyDescent="0.3">
      <c r="A13" s="5">
        <v>10</v>
      </c>
      <c r="B13" s="5">
        <v>2031</v>
      </c>
      <c r="C13" s="67">
        <v>1938</v>
      </c>
      <c r="D13" s="30">
        <f t="shared" si="0"/>
        <v>1.0953871114308247E-2</v>
      </c>
      <c r="E13" s="23">
        <v>0.1</v>
      </c>
      <c r="F13" s="21">
        <f t="shared" si="2"/>
        <v>2108</v>
      </c>
      <c r="G13" s="31"/>
      <c r="H13" s="32">
        <f t="shared" si="1"/>
        <v>1916.3636363636363</v>
      </c>
      <c r="K13" s="91">
        <f>+'1.3 TN hiệu quả'!G3</f>
        <v>1400200</v>
      </c>
    </row>
    <row r="14" spans="1:14" x14ac:dyDescent="0.3">
      <c r="A14" s="5">
        <v>11</v>
      </c>
      <c r="B14" s="5">
        <v>2032</v>
      </c>
      <c r="C14" s="67">
        <v>1938</v>
      </c>
      <c r="D14" s="30">
        <f t="shared" si="0"/>
        <v>1.1063566309324391E-2</v>
      </c>
      <c r="E14" s="23">
        <v>0.1</v>
      </c>
      <c r="F14" s="21">
        <f t="shared" si="2"/>
        <v>2129</v>
      </c>
      <c r="G14" s="31"/>
      <c r="H14" s="32">
        <f t="shared" si="1"/>
        <v>1935.4545454545453</v>
      </c>
      <c r="I14" s="7"/>
      <c r="J14" s="29" t="s">
        <v>51</v>
      </c>
      <c r="K14" s="92">
        <f>+J15/$K$13</f>
        <v>2.7916726181974005E-2</v>
      </c>
      <c r="N14" s="74"/>
    </row>
    <row r="15" spans="1:14" x14ac:dyDescent="0.3">
      <c r="A15" s="5">
        <v>12</v>
      </c>
      <c r="B15" s="5">
        <v>2033</v>
      </c>
      <c r="C15" s="67">
        <v>1938</v>
      </c>
      <c r="D15" s="30">
        <f t="shared" si="0"/>
        <v>1.1174360023364912E-2</v>
      </c>
      <c r="E15" s="23">
        <v>0.1</v>
      </c>
      <c r="F15" s="21">
        <f t="shared" si="2"/>
        <v>2150</v>
      </c>
      <c r="G15" s="31"/>
      <c r="H15" s="32">
        <f t="shared" si="1"/>
        <v>1954.5454545454543</v>
      </c>
      <c r="I15" s="7" t="s">
        <v>39</v>
      </c>
      <c r="J15" s="30">
        <v>39089</v>
      </c>
      <c r="K15" s="92">
        <f t="shared" ref="K15:K25" si="3">+J16/$K$13</f>
        <v>8.6476217683188111E-2</v>
      </c>
      <c r="N15" s="74"/>
    </row>
    <row r="16" spans="1:14" x14ac:dyDescent="0.3">
      <c r="A16" s="5">
        <v>13</v>
      </c>
      <c r="B16" s="5">
        <v>2034</v>
      </c>
      <c r="C16" s="67">
        <v>1938</v>
      </c>
      <c r="D16" s="30">
        <f t="shared" si="0"/>
        <v>1.1286263257313181E-2</v>
      </c>
      <c r="E16" s="23">
        <v>0.1</v>
      </c>
      <c r="F16" s="21">
        <f t="shared" si="2"/>
        <v>2172</v>
      </c>
      <c r="G16" s="31"/>
      <c r="H16" s="32">
        <f t="shared" si="1"/>
        <v>1974.5454545454543</v>
      </c>
      <c r="I16" s="7" t="s">
        <v>40</v>
      </c>
      <c r="J16" s="30">
        <v>121084</v>
      </c>
      <c r="K16" s="92">
        <f t="shared" si="3"/>
        <v>7.2475360662762459E-2</v>
      </c>
    </row>
    <row r="17" spans="1:11" x14ac:dyDescent="0.3">
      <c r="A17" s="5">
        <v>14</v>
      </c>
      <c r="B17" s="5">
        <v>2035</v>
      </c>
      <c r="C17" s="67">
        <v>1938</v>
      </c>
      <c r="D17" s="30">
        <f t="shared" si="0"/>
        <v>1.1399287122218561E-2</v>
      </c>
      <c r="E17" s="23">
        <v>0.1</v>
      </c>
      <c r="F17" s="21">
        <f t="shared" si="2"/>
        <v>2194</v>
      </c>
      <c r="G17" s="31"/>
      <c r="H17" s="32">
        <f t="shared" si="1"/>
        <v>1994.5454545454543</v>
      </c>
      <c r="I17" s="7" t="s">
        <v>41</v>
      </c>
      <c r="J17" s="30">
        <v>101480</v>
      </c>
      <c r="K17" s="92">
        <f t="shared" si="3"/>
        <v>9.9078703042422514E-2</v>
      </c>
    </row>
    <row r="18" spans="1:11" x14ac:dyDescent="0.3">
      <c r="A18" s="5">
        <v>15</v>
      </c>
      <c r="B18" s="5">
        <v>2036</v>
      </c>
      <c r="C18" s="67">
        <v>1938</v>
      </c>
      <c r="D18" s="30">
        <f t="shared" si="0"/>
        <v>1.1513442840399636E-2</v>
      </c>
      <c r="E18" s="23">
        <v>0.1</v>
      </c>
      <c r="F18" s="21">
        <f t="shared" si="2"/>
        <v>2216</v>
      </c>
      <c r="G18" s="31"/>
      <c r="H18" s="32">
        <f t="shared" si="1"/>
        <v>2014.5454545454543</v>
      </c>
      <c r="I18" s="7" t="s">
        <v>42</v>
      </c>
      <c r="J18" s="30">
        <v>138730</v>
      </c>
      <c r="K18" s="92">
        <f t="shared" si="3"/>
        <v>8.5869875732038276E-2</v>
      </c>
    </row>
    <row r="19" spans="1:11" x14ac:dyDescent="0.3">
      <c r="A19" s="5">
        <v>16</v>
      </c>
      <c r="B19" s="5">
        <v>2037</v>
      </c>
      <c r="C19" s="67">
        <v>1938</v>
      </c>
      <c r="D19" s="30">
        <f t="shared" si="0"/>
        <v>1.1628741746558495E-2</v>
      </c>
      <c r="E19" s="23">
        <v>0.1</v>
      </c>
      <c r="F19" s="21">
        <f t="shared" si="2"/>
        <v>2238</v>
      </c>
      <c r="G19" s="31"/>
      <c r="H19" s="32">
        <f t="shared" si="1"/>
        <v>2034.5454545454543</v>
      </c>
      <c r="I19" s="7" t="s">
        <v>43</v>
      </c>
      <c r="J19" s="30">
        <v>120235</v>
      </c>
      <c r="K19" s="92">
        <f t="shared" si="3"/>
        <v>4.2247536066276244E-2</v>
      </c>
    </row>
    <row r="20" spans="1:11" x14ac:dyDescent="0.3">
      <c r="A20" s="5">
        <v>17</v>
      </c>
      <c r="B20" s="5">
        <v>2038</v>
      </c>
      <c r="C20" s="67">
        <v>1938</v>
      </c>
      <c r="D20" s="30">
        <f t="shared" si="0"/>
        <v>1.1745195288906175E-2</v>
      </c>
      <c r="E20" s="23">
        <v>0.1</v>
      </c>
      <c r="F20" s="21">
        <f t="shared" si="2"/>
        <v>2260</v>
      </c>
      <c r="G20" s="31"/>
      <c r="H20" s="32">
        <f t="shared" si="1"/>
        <v>2054.5454545454545</v>
      </c>
      <c r="I20" s="7" t="s">
        <v>44</v>
      </c>
      <c r="J20" s="30">
        <v>59155</v>
      </c>
      <c r="K20" s="92">
        <f t="shared" si="3"/>
        <v>6.3444507927438942E-2</v>
      </c>
    </row>
    <row r="21" spans="1:11" x14ac:dyDescent="0.3">
      <c r="A21" s="5">
        <v>18</v>
      </c>
      <c r="B21" s="5">
        <v>2039</v>
      </c>
      <c r="C21" s="67">
        <v>1938</v>
      </c>
      <c r="D21" s="30">
        <f t="shared" si="0"/>
        <v>1.1862815030299364E-2</v>
      </c>
      <c r="E21" s="23">
        <v>0.1</v>
      </c>
      <c r="F21" s="21">
        <f t="shared" si="2"/>
        <v>2283</v>
      </c>
      <c r="G21" s="31"/>
      <c r="H21" s="32">
        <f t="shared" si="1"/>
        <v>2075.4545454545455</v>
      </c>
      <c r="I21" s="7" t="s">
        <v>45</v>
      </c>
      <c r="J21" s="30">
        <v>88835</v>
      </c>
      <c r="K21" s="92">
        <f t="shared" si="3"/>
        <v>6.6521211255534923E-2</v>
      </c>
    </row>
    <row r="22" spans="1:11" x14ac:dyDescent="0.3">
      <c r="A22" s="5">
        <v>19</v>
      </c>
      <c r="B22" s="5">
        <v>2040</v>
      </c>
      <c r="C22" s="67">
        <v>1938</v>
      </c>
      <c r="D22" s="30">
        <f t="shared" si="0"/>
        <v>1.1981612649388506E-2</v>
      </c>
      <c r="E22" s="23">
        <v>0.1</v>
      </c>
      <c r="F22" s="21">
        <f t="shared" si="2"/>
        <v>2306</v>
      </c>
      <c r="G22" s="31"/>
      <c r="H22" s="32">
        <f t="shared" si="1"/>
        <v>2096.363636363636</v>
      </c>
      <c r="I22" s="7" t="s">
        <v>46</v>
      </c>
      <c r="J22" s="30">
        <v>93143</v>
      </c>
      <c r="K22" s="92">
        <f t="shared" si="3"/>
        <v>5.3560205684902155E-2</v>
      </c>
    </row>
    <row r="23" spans="1:11" x14ac:dyDescent="0.3">
      <c r="A23" s="5">
        <v>20</v>
      </c>
      <c r="B23" s="5">
        <v>2041</v>
      </c>
      <c r="C23" s="67">
        <v>1938</v>
      </c>
      <c r="D23" s="30">
        <f t="shared" si="0"/>
        <v>1.2101599941777383E-2</v>
      </c>
      <c r="E23" s="23">
        <v>0.1</v>
      </c>
      <c r="F23" s="21">
        <f t="shared" si="2"/>
        <v>2329</v>
      </c>
      <c r="I23" s="7" t="s">
        <v>47</v>
      </c>
      <c r="J23" s="30">
        <v>74995</v>
      </c>
      <c r="K23" s="92">
        <f t="shared" si="3"/>
        <v>5.3531638337380373E-2</v>
      </c>
    </row>
    <row r="24" spans="1:11" x14ac:dyDescent="0.3">
      <c r="A24" s="5">
        <f>A23+1</f>
        <v>21</v>
      </c>
      <c r="B24" s="5">
        <f>B23+1</f>
        <v>2042</v>
      </c>
      <c r="C24" s="67">
        <v>1938</v>
      </c>
      <c r="D24" s="30">
        <f t="shared" ref="D24:D40" si="4">D23*(1+$J$11)</f>
        <v>1.2222788821194326E-2</v>
      </c>
      <c r="E24" s="23">
        <v>0.1</v>
      </c>
      <c r="F24" s="21">
        <f t="shared" ref="F24:F40" si="5">ROUND(F23*(1+$J$11),0)</f>
        <v>2352</v>
      </c>
      <c r="I24" s="7" t="s">
        <v>48</v>
      </c>
      <c r="J24" s="30">
        <v>74955</v>
      </c>
      <c r="K24" s="92">
        <f t="shared" si="3"/>
        <v>6.2107556063419514E-2</v>
      </c>
    </row>
    <row r="25" spans="1:11" x14ac:dyDescent="0.3">
      <c r="A25" s="5">
        <f t="shared" ref="A25:A40" si="6">A24+1</f>
        <v>22</v>
      </c>
      <c r="B25" s="5">
        <f t="shared" ref="B25:B40" si="7">B24+1</f>
        <v>2043</v>
      </c>
      <c r="C25" s="67">
        <v>1938</v>
      </c>
      <c r="D25" s="30">
        <f t="shared" si="4"/>
        <v>1.2345191320675145E-2</v>
      </c>
      <c r="E25" s="23">
        <v>0.1</v>
      </c>
      <c r="F25" s="21">
        <f t="shared" si="5"/>
        <v>2376</v>
      </c>
      <c r="I25" s="7" t="s">
        <v>49</v>
      </c>
      <c r="J25" s="30">
        <v>86963</v>
      </c>
      <c r="K25" s="92">
        <f t="shared" si="3"/>
        <v>6.2107556063419514E-2</v>
      </c>
    </row>
    <row r="26" spans="1:11" x14ac:dyDescent="0.3">
      <c r="A26" s="5">
        <f t="shared" si="6"/>
        <v>23</v>
      </c>
      <c r="B26" s="5">
        <f t="shared" si="7"/>
        <v>2044</v>
      </c>
      <c r="C26" s="67">
        <v>1938</v>
      </c>
      <c r="D26" s="30">
        <f t="shared" si="4"/>
        <v>1.2468819593757906E-2</v>
      </c>
      <c r="E26" s="23">
        <v>0.1</v>
      </c>
      <c r="F26" s="21">
        <f t="shared" si="5"/>
        <v>2400</v>
      </c>
      <c r="I26" s="7" t="s">
        <v>50</v>
      </c>
      <c r="J26" s="30">
        <v>86963</v>
      </c>
    </row>
    <row r="27" spans="1:11" x14ac:dyDescent="0.3">
      <c r="A27" s="5">
        <f t="shared" si="6"/>
        <v>24</v>
      </c>
      <c r="B27" s="5">
        <f t="shared" si="7"/>
        <v>2045</v>
      </c>
      <c r="C27" s="67">
        <v>1938</v>
      </c>
      <c r="D27" s="30">
        <f t="shared" si="4"/>
        <v>1.2593685915689682E-2</v>
      </c>
      <c r="E27" s="23">
        <v>0.1</v>
      </c>
      <c r="F27" s="21">
        <f>ROUND(F26*(1+$J$11),0)</f>
        <v>2424</v>
      </c>
      <c r="J27" s="90">
        <f>SUM(J15:J26)</f>
        <v>1085627</v>
      </c>
    </row>
    <row r="28" spans="1:11" x14ac:dyDescent="0.3">
      <c r="A28" s="5">
        <f t="shared" si="6"/>
        <v>25</v>
      </c>
      <c r="B28" s="5">
        <f t="shared" si="7"/>
        <v>2046</v>
      </c>
      <c r="C28" s="67">
        <v>1938</v>
      </c>
      <c r="D28" s="30">
        <f t="shared" si="4"/>
        <v>1.2719802684645376E-2</v>
      </c>
      <c r="E28" s="23">
        <v>0.1</v>
      </c>
      <c r="F28" s="21">
        <f t="shared" si="5"/>
        <v>2448</v>
      </c>
    </row>
    <row r="29" spans="1:11" x14ac:dyDescent="0.3">
      <c r="A29" s="5">
        <f t="shared" si="6"/>
        <v>26</v>
      </c>
      <c r="B29" s="5">
        <f t="shared" si="7"/>
        <v>2047</v>
      </c>
      <c r="C29" s="67">
        <v>1938</v>
      </c>
      <c r="D29" s="30">
        <f t="shared" si="4"/>
        <v>1.2847182422958753E-2</v>
      </c>
      <c r="E29" s="23">
        <v>0.1</v>
      </c>
      <c r="F29" s="21">
        <f t="shared" si="5"/>
        <v>2473</v>
      </c>
    </row>
    <row r="30" spans="1:11" x14ac:dyDescent="0.3">
      <c r="A30" s="5">
        <f t="shared" si="6"/>
        <v>27</v>
      </c>
      <c r="B30" s="5">
        <f t="shared" si="7"/>
        <v>2048</v>
      </c>
      <c r="C30" s="67">
        <v>1938</v>
      </c>
      <c r="D30" s="30">
        <f t="shared" si="4"/>
        <v>1.2975837778365812E-2</v>
      </c>
      <c r="E30" s="23">
        <v>0.1</v>
      </c>
      <c r="F30" s="21">
        <f>ROUND(F29*(1+$J$11),0)</f>
        <v>2498</v>
      </c>
    </row>
    <row r="31" spans="1:11" x14ac:dyDescent="0.3">
      <c r="A31" s="5">
        <f t="shared" si="6"/>
        <v>28</v>
      </c>
      <c r="B31" s="5">
        <f t="shared" si="7"/>
        <v>2049</v>
      </c>
      <c r="C31" s="67">
        <v>1938</v>
      </c>
      <c r="D31" s="30">
        <f t="shared" si="4"/>
        <v>1.3105781525260589E-2</v>
      </c>
      <c r="E31" s="23">
        <v>0.1</v>
      </c>
      <c r="F31" s="21">
        <f t="shared" si="5"/>
        <v>2523</v>
      </c>
    </row>
    <row r="32" spans="1:11" x14ac:dyDescent="0.3">
      <c r="A32" s="5">
        <f t="shared" si="6"/>
        <v>29</v>
      </c>
      <c r="B32" s="5">
        <f t="shared" si="7"/>
        <v>2050</v>
      </c>
      <c r="C32" s="67">
        <v>1938</v>
      </c>
      <c r="D32" s="30">
        <f t="shared" si="4"/>
        <v>1.3237026565963556E-2</v>
      </c>
      <c r="E32" s="23">
        <v>0.1</v>
      </c>
      <c r="F32" s="21">
        <f t="shared" si="5"/>
        <v>2548</v>
      </c>
    </row>
    <row r="33" spans="1:6" x14ac:dyDescent="0.3">
      <c r="A33" s="5">
        <f t="shared" si="6"/>
        <v>30</v>
      </c>
      <c r="B33" s="5">
        <f t="shared" si="7"/>
        <v>2051</v>
      </c>
      <c r="C33" s="67">
        <v>1938</v>
      </c>
      <c r="D33" s="30">
        <f t="shared" si="4"/>
        <v>1.3369585932002706E-2</v>
      </c>
      <c r="E33" s="23">
        <v>0.1</v>
      </c>
      <c r="F33" s="21">
        <f t="shared" si="5"/>
        <v>2574</v>
      </c>
    </row>
    <row r="34" spans="1:6" x14ac:dyDescent="0.3">
      <c r="A34" s="5">
        <f t="shared" si="6"/>
        <v>31</v>
      </c>
      <c r="B34" s="5">
        <f t="shared" si="7"/>
        <v>2052</v>
      </c>
      <c r="C34" s="67">
        <v>1938</v>
      </c>
      <c r="D34" s="30">
        <f t="shared" si="4"/>
        <v>1.3503472785407476E-2</v>
      </c>
      <c r="E34" s="23">
        <v>0.1</v>
      </c>
      <c r="F34" s="21">
        <f t="shared" si="5"/>
        <v>2600</v>
      </c>
    </row>
    <row r="35" spans="1:6" x14ac:dyDescent="0.3">
      <c r="A35" s="5">
        <f t="shared" si="6"/>
        <v>32</v>
      </c>
      <c r="B35" s="5">
        <f t="shared" si="7"/>
        <v>2053</v>
      </c>
      <c r="C35" s="67">
        <v>1938</v>
      </c>
      <c r="D35" s="30">
        <f t="shared" si="4"/>
        <v>1.3638700420015628E-2</v>
      </c>
      <c r="E35" s="23">
        <v>0.1</v>
      </c>
      <c r="F35" s="21">
        <f t="shared" si="5"/>
        <v>2626</v>
      </c>
    </row>
    <row r="36" spans="1:6" x14ac:dyDescent="0.3">
      <c r="A36" s="5">
        <f t="shared" si="6"/>
        <v>33</v>
      </c>
      <c r="B36" s="5">
        <f t="shared" si="7"/>
        <v>2054</v>
      </c>
      <c r="C36" s="67">
        <v>1938</v>
      </c>
      <c r="D36" s="30">
        <f t="shared" si="4"/>
        <v>1.3775282262793214E-2</v>
      </c>
      <c r="E36" s="23">
        <v>0.1</v>
      </c>
      <c r="F36" s="21">
        <f t="shared" si="5"/>
        <v>2652</v>
      </c>
    </row>
    <row r="37" spans="1:6" x14ac:dyDescent="0.3">
      <c r="A37" s="5">
        <f t="shared" si="6"/>
        <v>34</v>
      </c>
      <c r="B37" s="5">
        <f t="shared" si="7"/>
        <v>2055</v>
      </c>
      <c r="C37" s="67">
        <v>1938</v>
      </c>
      <c r="D37" s="30">
        <f t="shared" si="4"/>
        <v>1.3913231875167758E-2</v>
      </c>
      <c r="E37" s="23">
        <v>0.1</v>
      </c>
      <c r="F37" s="21">
        <f t="shared" si="5"/>
        <v>2679</v>
      </c>
    </row>
    <row r="38" spans="1:6" x14ac:dyDescent="0.3">
      <c r="A38" s="5">
        <f t="shared" si="6"/>
        <v>35</v>
      </c>
      <c r="B38" s="5">
        <f t="shared" si="7"/>
        <v>2056</v>
      </c>
      <c r="C38" s="67">
        <v>1938</v>
      </c>
      <c r="D38" s="30">
        <f t="shared" si="4"/>
        <v>1.4052562954374796E-2</v>
      </c>
      <c r="E38" s="23">
        <v>0.1</v>
      </c>
      <c r="F38" s="21">
        <f t="shared" si="5"/>
        <v>2706</v>
      </c>
    </row>
    <row r="39" spans="1:6" x14ac:dyDescent="0.3">
      <c r="A39" s="5">
        <f t="shared" si="6"/>
        <v>36</v>
      </c>
      <c r="B39" s="5">
        <f t="shared" si="7"/>
        <v>2057</v>
      </c>
      <c r="C39" s="67">
        <v>1938</v>
      </c>
      <c r="D39" s="30">
        <f t="shared" si="4"/>
        <v>1.4193289334817892E-2</v>
      </c>
      <c r="E39" s="23">
        <v>0.1</v>
      </c>
      <c r="F39" s="21">
        <f t="shared" si="5"/>
        <v>2733</v>
      </c>
    </row>
    <row r="40" spans="1:6" x14ac:dyDescent="0.3">
      <c r="A40" s="5">
        <f t="shared" si="6"/>
        <v>37</v>
      </c>
      <c r="B40" s="5">
        <f t="shared" si="7"/>
        <v>2058</v>
      </c>
      <c r="C40" s="67">
        <v>1938</v>
      </c>
      <c r="D40" s="30">
        <f t="shared" si="4"/>
        <v>1.4335424989442283E-2</v>
      </c>
      <c r="E40" s="23">
        <v>0.1</v>
      </c>
      <c r="F40" s="21">
        <f t="shared" si="5"/>
        <v>2760</v>
      </c>
    </row>
    <row r="41" spans="1:6" x14ac:dyDescent="0.3">
      <c r="A41" s="5">
        <f t="shared" ref="A41" si="8">A40+1</f>
        <v>38</v>
      </c>
      <c r="B41" s="5">
        <f t="shared" ref="B41" si="9">B40+1</f>
        <v>2059</v>
      </c>
      <c r="C41" s="67">
        <v>1938</v>
      </c>
      <c r="D41" s="30">
        <f t="shared" ref="D41" si="10">D40*(1+$J$11)</f>
        <v>1.447898403112227E-2</v>
      </c>
      <c r="E41" s="23">
        <v>0.1</v>
      </c>
      <c r="F41" s="21">
        <f>ROUND(F40*(1+$J$11),0)</f>
        <v>2788</v>
      </c>
    </row>
  </sheetData>
  <mergeCells count="1">
    <mergeCell ref="A1:F1"/>
  </mergeCells>
  <hyperlinks>
    <hyperlink ref="K5" display="https://www.gso.gov.vn/du-lieu-va-so-lieu-thong-ke/2021/12/chi-so-gia-tieu-dung-chi-so-gia-vang-va-chi-so-gia-do-la-my-thang-12-nam-2021/#:~:text=Ch%E1%BB%89%20s%E1%BB%91%20gi%C3%A1%20%C4%91%C3%B4%20la%20M%E1%BB%B9%20th%C3%A1ng%2012%2F2021%20t%C4%83ng,v%C" xr:uid="{00000000-0004-0000-06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6"/>
  <sheetViews>
    <sheetView view="pageBreakPreview" zoomScale="112" zoomScaleNormal="100" zoomScaleSheetLayoutView="112" zoomScalePageLayoutView="70" workbookViewId="0">
      <selection activeCell="D10" sqref="D10"/>
    </sheetView>
  </sheetViews>
  <sheetFormatPr defaultColWidth="9.21875" defaultRowHeight="16.8" x14ac:dyDescent="0.3"/>
  <cols>
    <col min="1" max="1" width="10.5546875" style="36" customWidth="1"/>
    <col min="2" max="2" width="12.77734375" style="36" customWidth="1"/>
    <col min="3" max="3" width="19.77734375" style="50" bestFit="1" customWidth="1"/>
    <col min="4" max="4" width="19" style="36" customWidth="1"/>
    <col min="5" max="5" width="11.21875" style="94" hidden="1" customWidth="1"/>
    <col min="6" max="6" width="22.5546875" style="37" customWidth="1"/>
    <col min="7" max="7" width="21.77734375" style="36" hidden="1" customWidth="1"/>
    <col min="8" max="8" width="20.5546875" style="94" hidden="1" customWidth="1"/>
    <col min="9" max="9" width="19.21875" style="36" hidden="1" customWidth="1"/>
    <col min="10" max="10" width="0" style="37" hidden="1" customWidth="1"/>
    <col min="11" max="11" width="30" style="37" hidden="1" customWidth="1"/>
    <col min="12" max="12" width="13.5546875" style="37" hidden="1" customWidth="1"/>
    <col min="13" max="13" width="12.44140625" style="37" hidden="1" customWidth="1"/>
    <col min="14" max="14" width="19.44140625" style="37" hidden="1" customWidth="1"/>
    <col min="15" max="15" width="21.21875" style="37" hidden="1" customWidth="1"/>
    <col min="16" max="16384" width="9.21875" style="37"/>
  </cols>
  <sheetData>
    <row r="1" spans="1:15" x14ac:dyDescent="0.3">
      <c r="A1" s="192" t="s">
        <v>87</v>
      </c>
      <c r="B1" s="192"/>
      <c r="C1" s="192"/>
      <c r="D1" s="192"/>
      <c r="E1" s="192"/>
      <c r="F1" s="192"/>
      <c r="I1" s="76">
        <v>0.85</v>
      </c>
      <c r="N1" s="75">
        <f>L13</f>
        <v>215496000</v>
      </c>
    </row>
    <row r="2" spans="1:15" x14ac:dyDescent="0.3">
      <c r="G2" s="93" t="s">
        <v>52</v>
      </c>
      <c r="H2" s="95" t="s">
        <v>61</v>
      </c>
      <c r="I2" s="93" t="s">
        <v>53</v>
      </c>
    </row>
    <row r="3" spans="1:15" s="41" customFormat="1" ht="33.6" x14ac:dyDescent="0.3">
      <c r="A3" s="38" t="s">
        <v>0</v>
      </c>
      <c r="B3" s="38" t="s">
        <v>21</v>
      </c>
      <c r="C3" s="39" t="s">
        <v>22</v>
      </c>
      <c r="D3" s="40" t="s">
        <v>23</v>
      </c>
      <c r="E3" s="99" t="s">
        <v>60</v>
      </c>
      <c r="F3" s="40" t="s">
        <v>6</v>
      </c>
      <c r="G3" s="70">
        <v>1400200</v>
      </c>
      <c r="H3" s="96">
        <f>G3*L15</f>
        <v>1092156</v>
      </c>
      <c r="I3" s="70">
        <f>'1.2 Giá điện'!J27</f>
        <v>1085627</v>
      </c>
      <c r="J3" s="41">
        <v>2021</v>
      </c>
      <c r="L3" s="72">
        <v>51136</v>
      </c>
      <c r="M3" s="41">
        <f>(B23-L3)/365</f>
        <v>-134.50684931506851</v>
      </c>
      <c r="N3" s="41">
        <f>(L5-L9)/365</f>
        <v>0</v>
      </c>
    </row>
    <row r="4" spans="1:15" ht="50.4" hidden="1" x14ac:dyDescent="0.3">
      <c r="A4" s="42">
        <v>1</v>
      </c>
      <c r="B4" s="43" t="s">
        <v>24</v>
      </c>
      <c r="C4" s="44">
        <f>17/365*1400200</f>
        <v>65214.794520547948</v>
      </c>
      <c r="D4" s="44">
        <v>1973</v>
      </c>
      <c r="E4" s="100"/>
      <c r="F4" s="45"/>
      <c r="G4" s="36">
        <v>0</v>
      </c>
      <c r="I4" s="70" t="e">
        <f>'1.2 Giá điện'!#REF!</f>
        <v>#REF!</v>
      </c>
    </row>
    <row r="5" spans="1:15" ht="62.25" customHeight="1" x14ac:dyDescent="0.3">
      <c r="A5" s="42">
        <v>1</v>
      </c>
      <c r="B5" s="12" t="s">
        <v>97</v>
      </c>
      <c r="C5" s="44">
        <f>'1.1 SL hiệu quả'!D20*'1.5 Chạy dòng tiền'!L5</f>
        <v>43099200</v>
      </c>
      <c r="D5" s="44">
        <f>'1.2 Giá điện'!F4</f>
        <v>1928</v>
      </c>
      <c r="E5" s="101">
        <v>0</v>
      </c>
      <c r="F5" s="45">
        <f>ROUND(D5*C5*(1+E5),0)</f>
        <v>83095257600</v>
      </c>
      <c r="G5" s="71">
        <f>G3*99.5%</f>
        <v>1393199</v>
      </c>
      <c r="H5" s="97">
        <f>+I3</f>
        <v>1085627</v>
      </c>
      <c r="I5" s="70">
        <f>I3</f>
        <v>1085627</v>
      </c>
      <c r="J5" s="62"/>
      <c r="K5" s="78" t="s">
        <v>30</v>
      </c>
      <c r="L5" s="79">
        <v>44720</v>
      </c>
      <c r="M5" s="60">
        <v>44926</v>
      </c>
      <c r="N5" s="61">
        <f>ROUND((M5-L5)/365,2)</f>
        <v>0.56000000000000005</v>
      </c>
      <c r="O5" s="75">
        <f>D5*1.1</f>
        <v>2120.8000000000002</v>
      </c>
    </row>
    <row r="6" spans="1:15" x14ac:dyDescent="0.3">
      <c r="A6" s="42">
        <v>2</v>
      </c>
      <c r="B6" s="42">
        <v>2024</v>
      </c>
      <c r="C6" s="44">
        <f>'1.1 SL hiệu quả'!D21</f>
        <v>86198400</v>
      </c>
      <c r="D6" s="44">
        <f>'1.2 Giá điện'!F5</f>
        <v>1947</v>
      </c>
      <c r="E6" s="101">
        <v>0</v>
      </c>
      <c r="F6" s="45">
        <f>ROUND(D6*C6*(1+E6),0)</f>
        <v>167828284800</v>
      </c>
      <c r="G6" s="71">
        <f>G5*99.5%</f>
        <v>1386233.0049999999</v>
      </c>
      <c r="H6" s="97">
        <f>+H5</f>
        <v>1085627</v>
      </c>
      <c r="I6" s="70">
        <f>I5</f>
        <v>1085627</v>
      </c>
      <c r="J6" s="63"/>
      <c r="K6" s="78" t="s">
        <v>31</v>
      </c>
      <c r="L6" s="79">
        <v>44720</v>
      </c>
      <c r="O6" s="75">
        <f>D6*1.1</f>
        <v>2141.7000000000003</v>
      </c>
    </row>
    <row r="7" spans="1:15" x14ac:dyDescent="0.3">
      <c r="A7" s="42">
        <v>3</v>
      </c>
      <c r="B7" s="42">
        <f>B6+1</f>
        <v>2025</v>
      </c>
      <c r="C7" s="44">
        <f>'1.1 SL hiệu quả'!D22</f>
        <v>86198400</v>
      </c>
      <c r="D7" s="44">
        <f>'1.2 Giá điện'!F6</f>
        <v>1966</v>
      </c>
      <c r="E7" s="101">
        <v>0</v>
      </c>
      <c r="F7" s="45">
        <f>ROUND(D7*C7*(1+E7),0)</f>
        <v>169466054400</v>
      </c>
      <c r="G7" s="71">
        <f>G6*99.5%</f>
        <v>1379301.8399749999</v>
      </c>
      <c r="H7" s="97">
        <f t="shared" ref="H7" si="0">+I5</f>
        <v>1085627</v>
      </c>
      <c r="I7" s="70">
        <f t="shared" ref="I7:I23" si="1">I6</f>
        <v>1085627</v>
      </c>
      <c r="J7" s="63"/>
      <c r="K7" s="80"/>
      <c r="L7" s="81"/>
      <c r="O7" s="75">
        <f t="shared" ref="O7:O22" si="2">D7*1.1</f>
        <v>2162.6000000000004</v>
      </c>
    </row>
    <row r="8" spans="1:15" x14ac:dyDescent="0.3">
      <c r="A8" s="42">
        <v>4</v>
      </c>
      <c r="B8" s="42">
        <f t="shared" ref="B8:B24" si="3">B7+1</f>
        <v>2026</v>
      </c>
      <c r="C8" s="44">
        <f>'1.1 SL hiệu quả'!D23</f>
        <v>86198400</v>
      </c>
      <c r="D8" s="44">
        <f>'1.2 Giá điện'!F7</f>
        <v>1986</v>
      </c>
      <c r="E8" s="101">
        <v>0</v>
      </c>
      <c r="F8" s="45">
        <f t="shared" ref="F8:F41" si="4">ROUND(D8*C8*(1+E8),0)</f>
        <v>171190022400</v>
      </c>
      <c r="G8" s="71">
        <f t="shared" ref="G8:G23" si="5">G7*99.5%</f>
        <v>1372405.330775125</v>
      </c>
      <c r="H8" s="97">
        <f t="shared" ref="H8" si="6">+H7</f>
        <v>1085627</v>
      </c>
      <c r="I8" s="70">
        <f t="shared" si="1"/>
        <v>1085627</v>
      </c>
      <c r="J8" s="63"/>
      <c r="K8" s="80"/>
      <c r="L8" s="80"/>
      <c r="O8" s="75">
        <f t="shared" si="2"/>
        <v>2184.6000000000004</v>
      </c>
    </row>
    <row r="9" spans="1:15" x14ac:dyDescent="0.3">
      <c r="A9" s="42">
        <v>5</v>
      </c>
      <c r="B9" s="42">
        <f t="shared" si="3"/>
        <v>2027</v>
      </c>
      <c r="C9" s="44">
        <f>'1.1 SL hiệu quả'!D24</f>
        <v>86198400</v>
      </c>
      <c r="D9" s="44">
        <f>'1.2 Giá điện'!F8</f>
        <v>2006</v>
      </c>
      <c r="E9" s="101">
        <v>0</v>
      </c>
      <c r="F9" s="45">
        <f t="shared" si="4"/>
        <v>172913990400</v>
      </c>
      <c r="G9" s="71">
        <f t="shared" si="5"/>
        <v>1365543.3041212494</v>
      </c>
      <c r="H9" s="97">
        <f t="shared" ref="H9" si="7">+I7</f>
        <v>1085627</v>
      </c>
      <c r="I9" s="70">
        <f t="shared" si="1"/>
        <v>1085627</v>
      </c>
      <c r="J9" s="63"/>
      <c r="K9" s="80" t="s">
        <v>32</v>
      </c>
      <c r="L9" s="82">
        <v>44720</v>
      </c>
      <c r="M9" s="60"/>
      <c r="O9" s="75">
        <f t="shared" si="2"/>
        <v>2206.6000000000004</v>
      </c>
    </row>
    <row r="10" spans="1:15" x14ac:dyDescent="0.3">
      <c r="A10" s="42">
        <v>6</v>
      </c>
      <c r="B10" s="42">
        <f t="shared" si="3"/>
        <v>2028</v>
      </c>
      <c r="C10" s="44">
        <f>'1.1 SL hiệu quả'!D25</f>
        <v>86198400</v>
      </c>
      <c r="D10" s="44">
        <f>'1.2 Giá điện'!F9</f>
        <v>2026</v>
      </c>
      <c r="E10" s="101">
        <v>0</v>
      </c>
      <c r="F10" s="45">
        <f t="shared" si="4"/>
        <v>174637958400</v>
      </c>
      <c r="G10" s="71">
        <f t="shared" si="5"/>
        <v>1358715.587600643</v>
      </c>
      <c r="H10" s="97">
        <f t="shared" ref="H10" si="8">+H9</f>
        <v>1085627</v>
      </c>
      <c r="I10" s="70">
        <f t="shared" si="1"/>
        <v>1085627</v>
      </c>
      <c r="J10" s="63"/>
      <c r="K10" s="80"/>
      <c r="L10" s="80"/>
      <c r="O10" s="75">
        <f t="shared" si="2"/>
        <v>2228.6000000000004</v>
      </c>
    </row>
    <row r="11" spans="1:15" x14ac:dyDescent="0.3">
      <c r="A11" s="42">
        <v>7</v>
      </c>
      <c r="B11" s="42">
        <f t="shared" si="3"/>
        <v>2029</v>
      </c>
      <c r="C11" s="44">
        <f>'1.1 SL hiệu quả'!D26</f>
        <v>107748000</v>
      </c>
      <c r="D11" s="44">
        <f>'1.2 Giá điện'!F10</f>
        <v>2046</v>
      </c>
      <c r="E11" s="101">
        <v>0</v>
      </c>
      <c r="F11" s="45">
        <f t="shared" si="4"/>
        <v>220452408000</v>
      </c>
      <c r="G11" s="71">
        <f t="shared" si="5"/>
        <v>1351922.0096626398</v>
      </c>
      <c r="H11" s="97">
        <f t="shared" ref="H11" si="9">+I9</f>
        <v>1085627</v>
      </c>
      <c r="I11" s="70">
        <f t="shared" si="1"/>
        <v>1085627</v>
      </c>
      <c r="J11" s="63"/>
      <c r="K11" s="80"/>
      <c r="L11" s="83"/>
      <c r="O11" s="75">
        <f t="shared" si="2"/>
        <v>2250.6000000000004</v>
      </c>
    </row>
    <row r="12" spans="1:15" x14ac:dyDescent="0.3">
      <c r="A12" s="42">
        <v>8</v>
      </c>
      <c r="B12" s="42">
        <f t="shared" si="3"/>
        <v>2030</v>
      </c>
      <c r="C12" s="44">
        <f>'1.1 SL hiệu quả'!D27</f>
        <v>107748000</v>
      </c>
      <c r="D12" s="44">
        <f>'1.2 Giá điện'!F11</f>
        <v>2066</v>
      </c>
      <c r="E12" s="101">
        <v>0</v>
      </c>
      <c r="F12" s="45">
        <f t="shared" si="4"/>
        <v>222607368000</v>
      </c>
      <c r="G12" s="71">
        <f t="shared" si="5"/>
        <v>1345162.3996143267</v>
      </c>
      <c r="H12" s="97">
        <f t="shared" ref="H12" si="10">+H11</f>
        <v>1085627</v>
      </c>
      <c r="I12" s="70">
        <f t="shared" si="1"/>
        <v>1085627</v>
      </c>
      <c r="J12" s="63"/>
      <c r="K12" s="80" t="s">
        <v>33</v>
      </c>
      <c r="L12" s="80"/>
      <c r="O12" s="75">
        <f t="shared" si="2"/>
        <v>2272.6000000000004</v>
      </c>
    </row>
    <row r="13" spans="1:15" x14ac:dyDescent="0.3">
      <c r="A13" s="42">
        <v>9</v>
      </c>
      <c r="B13" s="42">
        <f t="shared" si="3"/>
        <v>2031</v>
      </c>
      <c r="C13" s="44">
        <f>'1.1 SL hiệu quả'!D28</f>
        <v>107748000</v>
      </c>
      <c r="D13" s="44">
        <f>'1.2 Giá điện'!F12</f>
        <v>2087</v>
      </c>
      <c r="E13" s="101">
        <v>0</v>
      </c>
      <c r="F13" s="45">
        <f t="shared" si="4"/>
        <v>224870076000</v>
      </c>
      <c r="G13" s="71">
        <f t="shared" si="5"/>
        <v>1338436.587616255</v>
      </c>
      <c r="H13" s="97">
        <f t="shared" ref="H13" si="11">+I11</f>
        <v>1085627</v>
      </c>
      <c r="I13" s="70">
        <f t="shared" si="1"/>
        <v>1085627</v>
      </c>
      <c r="J13" s="63"/>
      <c r="K13" s="85" t="s">
        <v>34</v>
      </c>
      <c r="L13" s="86">
        <f>'1.1 SL hiệu quả'!D11</f>
        <v>215496000</v>
      </c>
      <c r="M13" s="87" t="s">
        <v>35</v>
      </c>
      <c r="O13" s="75">
        <f t="shared" si="2"/>
        <v>2295.7000000000003</v>
      </c>
    </row>
    <row r="14" spans="1:15" x14ac:dyDescent="0.3">
      <c r="A14" s="42">
        <v>10</v>
      </c>
      <c r="B14" s="42">
        <f t="shared" si="3"/>
        <v>2032</v>
      </c>
      <c r="C14" s="44">
        <f>'1.1 SL hiệu quả'!D29</f>
        <v>107748000</v>
      </c>
      <c r="D14" s="44">
        <f>'1.2 Giá điện'!F13</f>
        <v>2108</v>
      </c>
      <c r="E14" s="101">
        <v>0</v>
      </c>
      <c r="F14" s="45">
        <f t="shared" si="4"/>
        <v>227132784000</v>
      </c>
      <c r="G14" s="71">
        <f t="shared" si="5"/>
        <v>1331744.4046781738</v>
      </c>
      <c r="H14" s="97">
        <f t="shared" ref="H14" si="12">+H13</f>
        <v>1085627</v>
      </c>
      <c r="I14" s="70">
        <f t="shared" si="1"/>
        <v>1085627</v>
      </c>
      <c r="J14" s="63"/>
      <c r="K14" s="80" t="s">
        <v>36</v>
      </c>
      <c r="L14" s="84">
        <v>5.0000000000000001E-3</v>
      </c>
      <c r="O14" s="75">
        <f t="shared" si="2"/>
        <v>2318.8000000000002</v>
      </c>
    </row>
    <row r="15" spans="1:15" x14ac:dyDescent="0.3">
      <c r="A15" s="42">
        <v>11</v>
      </c>
      <c r="B15" s="42">
        <f t="shared" si="3"/>
        <v>2033</v>
      </c>
      <c r="C15" s="44">
        <f>'1.1 SL hiệu quả'!D30</f>
        <v>107748000</v>
      </c>
      <c r="D15" s="44">
        <f>'1.2 Giá điện'!F14</f>
        <v>2129</v>
      </c>
      <c r="E15" s="101">
        <v>0</v>
      </c>
      <c r="F15" s="45">
        <f t="shared" si="4"/>
        <v>229395492000</v>
      </c>
      <c r="G15" s="71">
        <f t="shared" si="5"/>
        <v>1325085.6826547829</v>
      </c>
      <c r="H15" s="97">
        <f t="shared" ref="H15" si="13">+I13</f>
        <v>1085627</v>
      </c>
      <c r="I15" s="70">
        <f t="shared" si="1"/>
        <v>1085627</v>
      </c>
      <c r="J15" s="63"/>
      <c r="K15" s="85" t="s">
        <v>62</v>
      </c>
      <c r="L15" s="89">
        <v>0.78</v>
      </c>
      <c r="O15" s="75">
        <f t="shared" si="2"/>
        <v>2341.9</v>
      </c>
    </row>
    <row r="16" spans="1:15" x14ac:dyDescent="0.3">
      <c r="A16" s="42">
        <v>12</v>
      </c>
      <c r="B16" s="42">
        <f t="shared" si="3"/>
        <v>2034</v>
      </c>
      <c r="C16" s="44">
        <f>'1.1 SL hiệu quả'!D31</f>
        <v>118522800.00000001</v>
      </c>
      <c r="D16" s="44">
        <f>'1.2 Giá điện'!F15</f>
        <v>2150</v>
      </c>
      <c r="E16" s="101">
        <v>0</v>
      </c>
      <c r="F16" s="45">
        <f t="shared" si="4"/>
        <v>254824020000</v>
      </c>
      <c r="G16" s="71">
        <f t="shared" si="5"/>
        <v>1318460.2542415089</v>
      </c>
      <c r="H16" s="97">
        <f t="shared" ref="H16" si="14">+H15</f>
        <v>1085627</v>
      </c>
      <c r="I16" s="70">
        <f t="shared" si="1"/>
        <v>1085627</v>
      </c>
      <c r="J16" s="63"/>
      <c r="K16" s="80" t="s">
        <v>37</v>
      </c>
      <c r="L16" s="80">
        <v>365</v>
      </c>
      <c r="O16" s="75">
        <f t="shared" si="2"/>
        <v>2365</v>
      </c>
    </row>
    <row r="17" spans="1:15" x14ac:dyDescent="0.3">
      <c r="A17" s="42">
        <v>13</v>
      </c>
      <c r="B17" s="42">
        <f t="shared" si="3"/>
        <v>2035</v>
      </c>
      <c r="C17" s="44">
        <f>'1.1 SL hiệu quả'!D32</f>
        <v>118522800.00000001</v>
      </c>
      <c r="D17" s="44">
        <f>'1.2 Giá điện'!F16</f>
        <v>2172</v>
      </c>
      <c r="E17" s="101">
        <v>0</v>
      </c>
      <c r="F17" s="45">
        <f t="shared" si="4"/>
        <v>257431521600</v>
      </c>
      <c r="G17" s="71">
        <f t="shared" si="5"/>
        <v>1311867.9529703013</v>
      </c>
      <c r="H17" s="97">
        <f t="shared" ref="H17" si="15">+I15</f>
        <v>1085627</v>
      </c>
      <c r="I17" s="70">
        <f t="shared" si="1"/>
        <v>1085627</v>
      </c>
      <c r="J17" s="63"/>
      <c r="O17" s="75">
        <f t="shared" si="2"/>
        <v>2389.2000000000003</v>
      </c>
    </row>
    <row r="18" spans="1:15" x14ac:dyDescent="0.3">
      <c r="A18" s="42">
        <v>14</v>
      </c>
      <c r="B18" s="42">
        <f t="shared" si="3"/>
        <v>2036</v>
      </c>
      <c r="C18" s="44">
        <f>'1.1 SL hiệu quả'!D33</f>
        <v>118522800.00000001</v>
      </c>
      <c r="D18" s="44">
        <f>'1.2 Giá điện'!F17</f>
        <v>2194</v>
      </c>
      <c r="E18" s="101">
        <v>0</v>
      </c>
      <c r="F18" s="45">
        <f t="shared" si="4"/>
        <v>260039023200</v>
      </c>
      <c r="G18" s="71">
        <f t="shared" si="5"/>
        <v>1305308.6132054497</v>
      </c>
      <c r="H18" s="97">
        <f t="shared" ref="H18" si="16">+H17</f>
        <v>1085627</v>
      </c>
      <c r="I18" s="70">
        <f t="shared" si="1"/>
        <v>1085627</v>
      </c>
      <c r="J18" s="63"/>
      <c r="L18" s="75"/>
      <c r="O18" s="75">
        <f t="shared" si="2"/>
        <v>2413.4</v>
      </c>
    </row>
    <row r="19" spans="1:15" x14ac:dyDescent="0.3">
      <c r="A19" s="42">
        <v>15</v>
      </c>
      <c r="B19" s="42">
        <f t="shared" si="3"/>
        <v>2037</v>
      </c>
      <c r="C19" s="44">
        <f>'1.1 SL hiệu quả'!D34</f>
        <v>118522800.00000001</v>
      </c>
      <c r="D19" s="44">
        <f>'1.2 Giá điện'!F18</f>
        <v>2216</v>
      </c>
      <c r="E19" s="101">
        <v>0</v>
      </c>
      <c r="F19" s="45">
        <f t="shared" si="4"/>
        <v>262646524800</v>
      </c>
      <c r="G19" s="71">
        <f t="shared" si="5"/>
        <v>1298782.0701394223</v>
      </c>
      <c r="H19" s="97">
        <f t="shared" ref="H19" si="17">+I17</f>
        <v>1085627</v>
      </c>
      <c r="I19" s="70">
        <f t="shared" si="1"/>
        <v>1085627</v>
      </c>
      <c r="J19" s="63"/>
      <c r="L19" s="88">
        <f>+I3/L13</f>
        <v>5.0378058061402529E-3</v>
      </c>
      <c r="O19" s="75">
        <f t="shared" si="2"/>
        <v>2437.6000000000004</v>
      </c>
    </row>
    <row r="20" spans="1:15" x14ac:dyDescent="0.3">
      <c r="A20" s="42">
        <v>16</v>
      </c>
      <c r="B20" s="42">
        <f t="shared" si="3"/>
        <v>2038</v>
      </c>
      <c r="C20" s="44">
        <f>'1.1 SL hiệu quả'!D35</f>
        <v>118522800.00000001</v>
      </c>
      <c r="D20" s="44">
        <f>'1.2 Giá điện'!F19</f>
        <v>2238</v>
      </c>
      <c r="E20" s="101">
        <v>0</v>
      </c>
      <c r="F20" s="45">
        <f t="shared" si="4"/>
        <v>265254026400</v>
      </c>
      <c r="G20" s="71">
        <f t="shared" si="5"/>
        <v>1292288.1597887252</v>
      </c>
      <c r="H20" s="97">
        <f t="shared" ref="H20" si="18">+H19</f>
        <v>1085627</v>
      </c>
      <c r="I20" s="70">
        <f t="shared" si="1"/>
        <v>1085627</v>
      </c>
      <c r="J20" s="63"/>
      <c r="O20" s="75">
        <f t="shared" si="2"/>
        <v>2461.8000000000002</v>
      </c>
    </row>
    <row r="21" spans="1:15" x14ac:dyDescent="0.3">
      <c r="A21" s="42">
        <v>17</v>
      </c>
      <c r="B21" s="42">
        <f t="shared" si="3"/>
        <v>2039</v>
      </c>
      <c r="C21" s="44">
        <f>'1.1 SL hiệu quả'!D36</f>
        <v>129297600.00000001</v>
      </c>
      <c r="D21" s="44">
        <f>'1.2 Giá điện'!F20</f>
        <v>2260</v>
      </c>
      <c r="E21" s="101">
        <v>0</v>
      </c>
      <c r="F21" s="45">
        <f t="shared" si="4"/>
        <v>292212576000</v>
      </c>
      <c r="G21" s="71">
        <f t="shared" si="5"/>
        <v>1285826.7189897816</v>
      </c>
      <c r="H21" s="97">
        <f t="shared" ref="H21" si="19">+I19</f>
        <v>1085627</v>
      </c>
      <c r="I21" s="70">
        <f t="shared" si="1"/>
        <v>1085627</v>
      </c>
      <c r="J21" s="63"/>
      <c r="O21" s="75">
        <f t="shared" si="2"/>
        <v>2486</v>
      </c>
    </row>
    <row r="22" spans="1:15" x14ac:dyDescent="0.3">
      <c r="A22" s="42">
        <v>18</v>
      </c>
      <c r="B22" s="42">
        <f t="shared" si="3"/>
        <v>2040</v>
      </c>
      <c r="C22" s="44">
        <f>'1.1 SL hiệu quả'!D37</f>
        <v>129297600.00000001</v>
      </c>
      <c r="D22" s="44">
        <f>'1.2 Giá điện'!F21</f>
        <v>2283</v>
      </c>
      <c r="E22" s="101">
        <v>0</v>
      </c>
      <c r="F22" s="45">
        <f t="shared" si="4"/>
        <v>295186420800</v>
      </c>
      <c r="G22" s="71">
        <f t="shared" si="5"/>
        <v>1279397.5853948328</v>
      </c>
      <c r="H22" s="97">
        <f t="shared" ref="H22" si="20">+H21</f>
        <v>1085627</v>
      </c>
      <c r="I22" s="70">
        <f t="shared" si="1"/>
        <v>1085627</v>
      </c>
      <c r="J22" s="63"/>
      <c r="O22" s="75">
        <f t="shared" si="2"/>
        <v>2511.3000000000002</v>
      </c>
    </row>
    <row r="23" spans="1:15" x14ac:dyDescent="0.3">
      <c r="A23" s="42">
        <v>19</v>
      </c>
      <c r="B23" s="42">
        <f t="shared" si="3"/>
        <v>2041</v>
      </c>
      <c r="C23" s="44">
        <f>'1.1 SL hiệu quả'!D38</f>
        <v>129297600.00000001</v>
      </c>
      <c r="D23" s="44">
        <f>'1.2 Giá điện'!F22</f>
        <v>2306</v>
      </c>
      <c r="E23" s="101">
        <v>0</v>
      </c>
      <c r="F23" s="45">
        <f t="shared" si="4"/>
        <v>298160265600</v>
      </c>
      <c r="G23" s="71">
        <f t="shared" si="5"/>
        <v>1273000.5974678586</v>
      </c>
      <c r="H23" s="97">
        <f t="shared" ref="H23" si="21">+I21</f>
        <v>1085627</v>
      </c>
      <c r="I23" s="70">
        <f t="shared" si="1"/>
        <v>1085627</v>
      </c>
      <c r="J23" s="63"/>
      <c r="K23" s="59"/>
      <c r="L23" s="59"/>
      <c r="M23" s="61"/>
    </row>
    <row r="24" spans="1:15" x14ac:dyDescent="0.3">
      <c r="A24" s="42">
        <f>A23+1</f>
        <v>20</v>
      </c>
      <c r="B24" s="42">
        <f t="shared" si="3"/>
        <v>2042</v>
      </c>
      <c r="C24" s="44">
        <f>'1.1 SL hiệu quả'!D39</f>
        <v>129297600.00000001</v>
      </c>
      <c r="D24" s="44">
        <f>'1.2 Giá điện'!F23</f>
        <v>2329</v>
      </c>
      <c r="E24" s="101"/>
      <c r="F24" s="45">
        <f t="shared" si="4"/>
        <v>301134110400</v>
      </c>
      <c r="G24" s="71"/>
      <c r="H24" s="97"/>
      <c r="I24" s="70"/>
      <c r="J24" s="63"/>
      <c r="K24" s="59"/>
      <c r="L24" s="59"/>
      <c r="M24" s="103"/>
    </row>
    <row r="25" spans="1:15" x14ac:dyDescent="0.3">
      <c r="A25" s="42">
        <f t="shared" ref="A25:A35" si="22">A24+1</f>
        <v>21</v>
      </c>
      <c r="B25" s="42">
        <f t="shared" ref="B25:B35" si="23">B24+1</f>
        <v>2043</v>
      </c>
      <c r="C25" s="44">
        <f>'1.1 SL hiệu quả'!D40</f>
        <v>129297600.00000001</v>
      </c>
      <c r="D25" s="44">
        <f>'1.2 Giá điện'!F24</f>
        <v>2352</v>
      </c>
      <c r="E25" s="101"/>
      <c r="F25" s="45">
        <f t="shared" si="4"/>
        <v>304107955200</v>
      </c>
      <c r="G25" s="71"/>
      <c r="H25" s="97"/>
      <c r="I25" s="70"/>
      <c r="J25" s="63"/>
      <c r="K25" s="59"/>
      <c r="L25" s="59"/>
      <c r="M25" s="103"/>
    </row>
    <row r="26" spans="1:15" x14ac:dyDescent="0.3">
      <c r="A26" s="42">
        <f t="shared" si="22"/>
        <v>22</v>
      </c>
      <c r="B26" s="42">
        <f t="shared" si="23"/>
        <v>2044</v>
      </c>
      <c r="C26" s="44">
        <f>'1.1 SL hiệu quả'!D41</f>
        <v>140072400</v>
      </c>
      <c r="D26" s="44">
        <f>'1.2 Giá điện'!F25</f>
        <v>2376</v>
      </c>
      <c r="E26" s="101"/>
      <c r="F26" s="45">
        <f t="shared" si="4"/>
        <v>332812022400</v>
      </c>
      <c r="G26" s="71"/>
      <c r="H26" s="97"/>
      <c r="I26" s="70"/>
      <c r="J26" s="63"/>
      <c r="K26" s="59"/>
      <c r="L26" s="59"/>
      <c r="M26" s="103"/>
    </row>
    <row r="27" spans="1:15" x14ac:dyDescent="0.3">
      <c r="A27" s="42">
        <f t="shared" si="22"/>
        <v>23</v>
      </c>
      <c r="B27" s="42">
        <f t="shared" si="23"/>
        <v>2045</v>
      </c>
      <c r="C27" s="44">
        <f>'1.1 SL hiệu quả'!D42</f>
        <v>140072400</v>
      </c>
      <c r="D27" s="44">
        <f>'1.2 Giá điện'!F26</f>
        <v>2400</v>
      </c>
      <c r="E27" s="101"/>
      <c r="F27" s="45">
        <f t="shared" si="4"/>
        <v>336173760000</v>
      </c>
      <c r="G27" s="71"/>
      <c r="H27" s="97"/>
      <c r="I27" s="70"/>
      <c r="J27" s="63"/>
      <c r="K27" s="59"/>
      <c r="L27" s="59"/>
      <c r="M27" s="103"/>
    </row>
    <row r="28" spans="1:15" x14ac:dyDescent="0.3">
      <c r="A28" s="42">
        <f t="shared" si="22"/>
        <v>24</v>
      </c>
      <c r="B28" s="42">
        <f t="shared" si="23"/>
        <v>2046</v>
      </c>
      <c r="C28" s="44">
        <f>'1.1 SL hiệu quả'!D43</f>
        <v>140072400</v>
      </c>
      <c r="D28" s="44">
        <f>'1.2 Giá điện'!F27</f>
        <v>2424</v>
      </c>
      <c r="E28" s="101"/>
      <c r="F28" s="45">
        <f t="shared" si="4"/>
        <v>339535497600</v>
      </c>
      <c r="G28" s="71"/>
      <c r="H28" s="97"/>
      <c r="I28" s="70"/>
      <c r="J28" s="63"/>
      <c r="K28" s="59"/>
      <c r="L28" s="59"/>
      <c r="M28" s="103"/>
    </row>
    <row r="29" spans="1:15" x14ac:dyDescent="0.3">
      <c r="A29" s="42">
        <f t="shared" si="22"/>
        <v>25</v>
      </c>
      <c r="B29" s="42">
        <f t="shared" si="23"/>
        <v>2047</v>
      </c>
      <c r="C29" s="44">
        <f>'1.1 SL hiệu quả'!D44</f>
        <v>140072400</v>
      </c>
      <c r="D29" s="44">
        <f>'1.2 Giá điện'!F28</f>
        <v>2448</v>
      </c>
      <c r="E29" s="101"/>
      <c r="F29" s="45">
        <f t="shared" si="4"/>
        <v>342897235200</v>
      </c>
      <c r="G29" s="71"/>
      <c r="H29" s="97"/>
      <c r="I29" s="70"/>
      <c r="J29" s="63"/>
      <c r="K29" s="59"/>
      <c r="L29" s="59"/>
      <c r="M29" s="103"/>
    </row>
    <row r="30" spans="1:15" x14ac:dyDescent="0.3">
      <c r="A30" s="42">
        <f t="shared" si="22"/>
        <v>26</v>
      </c>
      <c r="B30" s="42">
        <f t="shared" si="23"/>
        <v>2048</v>
      </c>
      <c r="C30" s="44">
        <f>'1.1 SL hiệu quả'!D45</f>
        <v>140072400</v>
      </c>
      <c r="D30" s="44">
        <f>'1.2 Giá điện'!F29</f>
        <v>2473</v>
      </c>
      <c r="E30" s="101"/>
      <c r="F30" s="45">
        <f t="shared" si="4"/>
        <v>346399045200</v>
      </c>
      <c r="G30" s="71"/>
      <c r="H30" s="97"/>
      <c r="I30" s="70"/>
      <c r="J30" s="63"/>
      <c r="K30" s="59"/>
      <c r="L30" s="59"/>
      <c r="M30" s="103"/>
    </row>
    <row r="31" spans="1:15" x14ac:dyDescent="0.3">
      <c r="A31" s="42">
        <f t="shared" si="22"/>
        <v>27</v>
      </c>
      <c r="B31" s="42">
        <f t="shared" si="23"/>
        <v>2049</v>
      </c>
      <c r="C31" s="44">
        <f>'1.1 SL hiệu quả'!D46</f>
        <v>150847200</v>
      </c>
      <c r="D31" s="44">
        <f>'1.2 Giá điện'!F30</f>
        <v>2498</v>
      </c>
      <c r="E31" s="101"/>
      <c r="F31" s="45">
        <f t="shared" si="4"/>
        <v>376816305600</v>
      </c>
      <c r="G31" s="71"/>
      <c r="H31" s="97"/>
      <c r="I31" s="70"/>
      <c r="J31" s="63"/>
      <c r="K31" s="59"/>
      <c r="L31" s="59"/>
      <c r="M31" s="103"/>
    </row>
    <row r="32" spans="1:15" x14ac:dyDescent="0.3">
      <c r="A32" s="42">
        <f t="shared" si="22"/>
        <v>28</v>
      </c>
      <c r="B32" s="42">
        <f t="shared" si="23"/>
        <v>2050</v>
      </c>
      <c r="C32" s="44">
        <f>'1.1 SL hiệu quả'!D47</f>
        <v>150847200</v>
      </c>
      <c r="D32" s="44">
        <f>'1.2 Giá điện'!F31</f>
        <v>2523</v>
      </c>
      <c r="E32" s="101"/>
      <c r="F32" s="45">
        <f t="shared" si="4"/>
        <v>380587485600</v>
      </c>
      <c r="G32" s="71"/>
      <c r="H32" s="97"/>
      <c r="I32" s="70"/>
      <c r="J32" s="63"/>
      <c r="K32" s="59"/>
      <c r="L32" s="59"/>
      <c r="M32" s="103"/>
    </row>
    <row r="33" spans="1:15" x14ac:dyDescent="0.3">
      <c r="A33" s="42">
        <f t="shared" si="22"/>
        <v>29</v>
      </c>
      <c r="B33" s="42">
        <f t="shared" si="23"/>
        <v>2051</v>
      </c>
      <c r="C33" s="44">
        <f>'1.1 SL hiệu quả'!D48</f>
        <v>150847200</v>
      </c>
      <c r="D33" s="44">
        <f>'1.2 Giá điện'!F32</f>
        <v>2548</v>
      </c>
      <c r="E33" s="101"/>
      <c r="F33" s="45">
        <f t="shared" si="4"/>
        <v>384358665600</v>
      </c>
      <c r="G33" s="71"/>
      <c r="H33" s="97"/>
      <c r="I33" s="70"/>
      <c r="J33" s="63"/>
      <c r="K33" s="59"/>
      <c r="L33" s="59"/>
      <c r="M33" s="103"/>
    </row>
    <row r="34" spans="1:15" x14ac:dyDescent="0.3">
      <c r="A34" s="42">
        <f t="shared" si="22"/>
        <v>30</v>
      </c>
      <c r="B34" s="42">
        <f t="shared" si="23"/>
        <v>2052</v>
      </c>
      <c r="C34" s="44">
        <f>'1.1 SL hiệu quả'!D49</f>
        <v>150847200</v>
      </c>
      <c r="D34" s="44">
        <f>'1.2 Giá điện'!F33</f>
        <v>2574</v>
      </c>
      <c r="E34" s="101"/>
      <c r="F34" s="45">
        <f t="shared" si="4"/>
        <v>388280692800</v>
      </c>
      <c r="G34" s="71"/>
      <c r="H34" s="97"/>
      <c r="I34" s="70"/>
      <c r="J34" s="63"/>
      <c r="K34" s="59"/>
      <c r="L34" s="59"/>
      <c r="M34" s="103"/>
    </row>
    <row r="35" spans="1:15" x14ac:dyDescent="0.3">
      <c r="A35" s="42">
        <f t="shared" si="22"/>
        <v>31</v>
      </c>
      <c r="B35" s="42">
        <f t="shared" si="23"/>
        <v>2053</v>
      </c>
      <c r="C35" s="44">
        <f>'1.1 SL hiệu quả'!D50</f>
        <v>150847200</v>
      </c>
      <c r="D35" s="44">
        <f>'1.2 Giá điện'!F34</f>
        <v>2600</v>
      </c>
      <c r="E35" s="101"/>
      <c r="F35" s="45">
        <f t="shared" si="4"/>
        <v>392202720000</v>
      </c>
      <c r="G35" s="71"/>
      <c r="H35" s="97"/>
      <c r="I35" s="70"/>
      <c r="J35" s="63"/>
      <c r="K35" s="59"/>
      <c r="L35" s="59"/>
      <c r="M35" s="103"/>
    </row>
    <row r="36" spans="1:15" x14ac:dyDescent="0.3">
      <c r="A36" s="42">
        <f t="shared" ref="A36:A41" si="24">A35+1</f>
        <v>32</v>
      </c>
      <c r="B36" s="42">
        <f t="shared" ref="B36:B40" si="25">B35+1</f>
        <v>2054</v>
      </c>
      <c r="C36" s="44">
        <f>'1.1 SL hiệu quả'!D51</f>
        <v>161622000</v>
      </c>
      <c r="D36" s="44">
        <f>'1.2 Giá điện'!F35</f>
        <v>2626</v>
      </c>
      <c r="E36" s="101"/>
      <c r="F36" s="45">
        <f t="shared" si="4"/>
        <v>424419372000</v>
      </c>
      <c r="G36" s="71"/>
      <c r="H36" s="97"/>
      <c r="I36" s="70"/>
      <c r="J36" s="63"/>
      <c r="K36" s="59"/>
      <c r="L36" s="59"/>
      <c r="M36" s="103"/>
    </row>
    <row r="37" spans="1:15" x14ac:dyDescent="0.3">
      <c r="A37" s="42">
        <f t="shared" si="24"/>
        <v>33</v>
      </c>
      <c r="B37" s="42">
        <f t="shared" si="25"/>
        <v>2055</v>
      </c>
      <c r="C37" s="44">
        <f>'1.1 SL hiệu quả'!D52</f>
        <v>161622000</v>
      </c>
      <c r="D37" s="44">
        <f>'1.2 Giá điện'!F36</f>
        <v>2652</v>
      </c>
      <c r="E37" s="101"/>
      <c r="F37" s="45">
        <f t="shared" si="4"/>
        <v>428621544000</v>
      </c>
      <c r="G37" s="71"/>
      <c r="H37" s="97"/>
      <c r="I37" s="70"/>
      <c r="J37" s="63"/>
      <c r="K37" s="59"/>
      <c r="L37" s="59"/>
      <c r="M37" s="103"/>
    </row>
    <row r="38" spans="1:15" x14ac:dyDescent="0.3">
      <c r="A38" s="42">
        <f t="shared" si="24"/>
        <v>34</v>
      </c>
      <c r="B38" s="42">
        <f t="shared" si="25"/>
        <v>2056</v>
      </c>
      <c r="C38" s="44">
        <f>'1.1 SL hiệu quả'!D53</f>
        <v>161622000</v>
      </c>
      <c r="D38" s="44">
        <f>'1.2 Giá điện'!F37</f>
        <v>2679</v>
      </c>
      <c r="E38" s="101"/>
      <c r="F38" s="45">
        <f t="shared" si="4"/>
        <v>432985338000</v>
      </c>
      <c r="G38" s="71"/>
      <c r="H38" s="97"/>
      <c r="I38" s="70"/>
      <c r="J38" s="63"/>
      <c r="K38" s="59"/>
      <c r="L38" s="59"/>
      <c r="M38" s="103"/>
    </row>
    <row r="39" spans="1:15" x14ac:dyDescent="0.3">
      <c r="A39" s="42">
        <f t="shared" si="24"/>
        <v>35</v>
      </c>
      <c r="B39" s="42">
        <f t="shared" si="25"/>
        <v>2057</v>
      </c>
      <c r="C39" s="44">
        <f>'1.1 SL hiệu quả'!D54</f>
        <v>161622000</v>
      </c>
      <c r="D39" s="44">
        <f>'1.2 Giá điện'!F38</f>
        <v>2706</v>
      </c>
      <c r="E39" s="101"/>
      <c r="F39" s="45">
        <f t="shared" si="4"/>
        <v>437349132000</v>
      </c>
      <c r="G39" s="71"/>
      <c r="H39" s="97"/>
      <c r="I39" s="70"/>
      <c r="J39" s="63"/>
      <c r="K39" s="59"/>
      <c r="L39" s="59"/>
      <c r="M39" s="103"/>
    </row>
    <row r="40" spans="1:15" x14ac:dyDescent="0.3">
      <c r="A40" s="42">
        <f t="shared" si="24"/>
        <v>36</v>
      </c>
      <c r="B40" s="42">
        <f t="shared" si="25"/>
        <v>2058</v>
      </c>
      <c r="C40" s="44">
        <f>'1.1 SL hiệu quả'!D55</f>
        <v>161622000</v>
      </c>
      <c r="D40" s="44">
        <f>'1.2 Giá điện'!F39</f>
        <v>2733</v>
      </c>
      <c r="E40" s="101"/>
      <c r="F40" s="45">
        <f t="shared" si="4"/>
        <v>441712926000</v>
      </c>
      <c r="G40" s="71"/>
      <c r="H40" s="97"/>
      <c r="I40" s="70"/>
      <c r="J40" s="63"/>
      <c r="K40" s="59"/>
      <c r="L40" s="59"/>
      <c r="M40" s="103"/>
    </row>
    <row r="41" spans="1:15" x14ac:dyDescent="0.3">
      <c r="A41" s="42">
        <f t="shared" si="24"/>
        <v>37</v>
      </c>
      <c r="B41" s="117" t="s">
        <v>98</v>
      </c>
      <c r="C41" s="44">
        <f>'1.1 SL hiệu quả'!D56*'1.5 Chạy dòng tiền'!P2</f>
        <v>0</v>
      </c>
      <c r="D41" s="44">
        <f>'1.2 Giá điện'!F40</f>
        <v>2760</v>
      </c>
      <c r="E41" s="101">
        <v>0</v>
      </c>
      <c r="F41" s="45">
        <f t="shared" si="4"/>
        <v>0</v>
      </c>
      <c r="G41" s="71"/>
      <c r="H41" s="97"/>
      <c r="I41" s="70"/>
      <c r="J41" s="63"/>
      <c r="K41" s="59"/>
      <c r="L41" s="59"/>
      <c r="M41" s="103"/>
    </row>
    <row r="42" spans="1:15" s="47" customFormat="1" x14ac:dyDescent="0.3">
      <c r="A42" s="38"/>
      <c r="B42" s="38" t="s">
        <v>11</v>
      </c>
      <c r="C42" s="39">
        <f>SUM(C4:C41)</f>
        <v>4514706414.7945213</v>
      </c>
      <c r="D42" s="77">
        <f>SUM(D4:D23)</f>
        <v>42087</v>
      </c>
      <c r="E42" s="102"/>
      <c r="F42" s="46">
        <f>SUM(F4:F41)</f>
        <v>10639737882000</v>
      </c>
      <c r="G42" s="71"/>
      <c r="H42" s="97"/>
      <c r="I42" s="70"/>
    </row>
    <row r="43" spans="1:15" ht="32.25" customHeight="1" x14ac:dyDescent="0.3">
      <c r="A43" s="193"/>
      <c r="B43" s="193"/>
      <c r="C43" s="193"/>
      <c r="D43" s="193"/>
      <c r="E43" s="193"/>
      <c r="F43" s="193"/>
      <c r="G43" s="48"/>
      <c r="H43" s="98"/>
      <c r="I43" s="70"/>
      <c r="J43" s="49"/>
      <c r="K43" s="49"/>
      <c r="M43" s="37">
        <v>23305728.794520549</v>
      </c>
      <c r="N43" s="75">
        <f>M43-C42</f>
        <v>-4491400686.000001</v>
      </c>
      <c r="O43" s="64">
        <f>N43*O12</f>
        <v>-10207157199003.604</v>
      </c>
    </row>
    <row r="46" spans="1:15" x14ac:dyDescent="0.3">
      <c r="E46" s="97"/>
    </row>
  </sheetData>
  <mergeCells count="2">
    <mergeCell ref="A1:F1"/>
    <mergeCell ref="A43:F43"/>
  </mergeCells>
  <pageMargins left="0.9055118110236221" right="0.51181102362204722" top="0.74803149606299213" bottom="0.74803149606299213" header="0.31496062992125984" footer="0.31496062992125984"/>
  <pageSetup paperSize="9" scale="50" orientation="portrait" r:id="rId1"/>
  <headerFooter>
    <oddFooter>&amp;L&amp;"Times New Roman,Bold Italic"&amp;12Công ty TNHH Thẩm định giá VNG Việt Nam&amp;R&amp;"Times New Roman,Bold Italic"&amp;12Trang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E1104-E433-4677-8ACE-A4E20DFD867C}">
  <dimension ref="A1:J16"/>
  <sheetViews>
    <sheetView workbookViewId="0">
      <selection activeCell="I22" sqref="I22"/>
    </sheetView>
  </sheetViews>
  <sheetFormatPr defaultRowHeight="13.2" x14ac:dyDescent="0.25"/>
  <cols>
    <col min="1" max="1" width="9" style="127" bestFit="1" customWidth="1"/>
    <col min="2" max="2" width="11.21875" style="126" bestFit="1" customWidth="1"/>
    <col min="3" max="3" width="13.88671875" style="126" bestFit="1" customWidth="1"/>
    <col min="4" max="4" width="21.5546875" style="126" customWidth="1"/>
    <col min="5" max="5" width="11.21875" style="126" bestFit="1" customWidth="1"/>
    <col min="6" max="6" width="13.88671875" style="126" bestFit="1" customWidth="1"/>
    <col min="7" max="7" width="17.21875" style="126" customWidth="1"/>
    <col min="8" max="8" width="11.21875" style="126" bestFit="1" customWidth="1"/>
    <col min="9" max="9" width="13.88671875" style="126" bestFit="1" customWidth="1"/>
    <col min="10" max="10" width="17.88671875" style="126" customWidth="1"/>
    <col min="11" max="256" width="8.88671875" style="126"/>
    <col min="257" max="257" width="9" style="126" bestFit="1" customWidth="1"/>
    <col min="258" max="258" width="11.21875" style="126" bestFit="1" customWidth="1"/>
    <col min="259" max="259" width="13.88671875" style="126" bestFit="1" customWidth="1"/>
    <col min="260" max="260" width="21.5546875" style="126" customWidth="1"/>
    <col min="261" max="261" width="11.21875" style="126" bestFit="1" customWidth="1"/>
    <col min="262" max="262" width="13.88671875" style="126" bestFit="1" customWidth="1"/>
    <col min="263" max="263" width="17.21875" style="126" customWidth="1"/>
    <col min="264" max="264" width="11.21875" style="126" bestFit="1" customWidth="1"/>
    <col min="265" max="265" width="13.88671875" style="126" bestFit="1" customWidth="1"/>
    <col min="266" max="266" width="17.88671875" style="126" customWidth="1"/>
    <col min="267" max="512" width="8.88671875" style="126"/>
    <col min="513" max="513" width="9" style="126" bestFit="1" customWidth="1"/>
    <col min="514" max="514" width="11.21875" style="126" bestFit="1" customWidth="1"/>
    <col min="515" max="515" width="13.88671875" style="126" bestFit="1" customWidth="1"/>
    <col min="516" max="516" width="21.5546875" style="126" customWidth="1"/>
    <col min="517" max="517" width="11.21875" style="126" bestFit="1" customWidth="1"/>
    <col min="518" max="518" width="13.88671875" style="126" bestFit="1" customWidth="1"/>
    <col min="519" max="519" width="17.21875" style="126" customWidth="1"/>
    <col min="520" max="520" width="11.21875" style="126" bestFit="1" customWidth="1"/>
    <col min="521" max="521" width="13.88671875" style="126" bestFit="1" customWidth="1"/>
    <col min="522" max="522" width="17.88671875" style="126" customWidth="1"/>
    <col min="523" max="768" width="8.88671875" style="126"/>
    <col min="769" max="769" width="9" style="126" bestFit="1" customWidth="1"/>
    <col min="770" max="770" width="11.21875" style="126" bestFit="1" customWidth="1"/>
    <col min="771" max="771" width="13.88671875" style="126" bestFit="1" customWidth="1"/>
    <col min="772" max="772" width="21.5546875" style="126" customWidth="1"/>
    <col min="773" max="773" width="11.21875" style="126" bestFit="1" customWidth="1"/>
    <col min="774" max="774" width="13.88671875" style="126" bestFit="1" customWidth="1"/>
    <col min="775" max="775" width="17.21875" style="126" customWidth="1"/>
    <col min="776" max="776" width="11.21875" style="126" bestFit="1" customWidth="1"/>
    <col min="777" max="777" width="13.88671875" style="126" bestFit="1" customWidth="1"/>
    <col min="778" max="778" width="17.88671875" style="126" customWidth="1"/>
    <col min="779" max="1024" width="8.88671875" style="126"/>
    <col min="1025" max="1025" width="9" style="126" bestFit="1" customWidth="1"/>
    <col min="1026" max="1026" width="11.21875" style="126" bestFit="1" customWidth="1"/>
    <col min="1027" max="1027" width="13.88671875" style="126" bestFit="1" customWidth="1"/>
    <col min="1028" max="1028" width="21.5546875" style="126" customWidth="1"/>
    <col min="1029" max="1029" width="11.21875" style="126" bestFit="1" customWidth="1"/>
    <col min="1030" max="1030" width="13.88671875" style="126" bestFit="1" customWidth="1"/>
    <col min="1031" max="1031" width="17.21875" style="126" customWidth="1"/>
    <col min="1032" max="1032" width="11.21875" style="126" bestFit="1" customWidth="1"/>
    <col min="1033" max="1033" width="13.88671875" style="126" bestFit="1" customWidth="1"/>
    <col min="1034" max="1034" width="17.88671875" style="126" customWidth="1"/>
    <col min="1035" max="1280" width="8.88671875" style="126"/>
    <col min="1281" max="1281" width="9" style="126" bestFit="1" customWidth="1"/>
    <col min="1282" max="1282" width="11.21875" style="126" bestFit="1" customWidth="1"/>
    <col min="1283" max="1283" width="13.88671875" style="126" bestFit="1" customWidth="1"/>
    <col min="1284" max="1284" width="21.5546875" style="126" customWidth="1"/>
    <col min="1285" max="1285" width="11.21875" style="126" bestFit="1" customWidth="1"/>
    <col min="1286" max="1286" width="13.88671875" style="126" bestFit="1" customWidth="1"/>
    <col min="1287" max="1287" width="17.21875" style="126" customWidth="1"/>
    <col min="1288" max="1288" width="11.21875" style="126" bestFit="1" customWidth="1"/>
    <col min="1289" max="1289" width="13.88671875" style="126" bestFit="1" customWidth="1"/>
    <col min="1290" max="1290" width="17.88671875" style="126" customWidth="1"/>
    <col min="1291" max="1536" width="8.88671875" style="126"/>
    <col min="1537" max="1537" width="9" style="126" bestFit="1" customWidth="1"/>
    <col min="1538" max="1538" width="11.21875" style="126" bestFit="1" customWidth="1"/>
    <col min="1539" max="1539" width="13.88671875" style="126" bestFit="1" customWidth="1"/>
    <col min="1540" max="1540" width="21.5546875" style="126" customWidth="1"/>
    <col min="1541" max="1541" width="11.21875" style="126" bestFit="1" customWidth="1"/>
    <col min="1542" max="1542" width="13.88671875" style="126" bestFit="1" customWidth="1"/>
    <col min="1543" max="1543" width="17.21875" style="126" customWidth="1"/>
    <col min="1544" max="1544" width="11.21875" style="126" bestFit="1" customWidth="1"/>
    <col min="1545" max="1545" width="13.88671875" style="126" bestFit="1" customWidth="1"/>
    <col min="1546" max="1546" width="17.88671875" style="126" customWidth="1"/>
    <col min="1547" max="1792" width="8.88671875" style="126"/>
    <col min="1793" max="1793" width="9" style="126" bestFit="1" customWidth="1"/>
    <col min="1794" max="1794" width="11.21875" style="126" bestFit="1" customWidth="1"/>
    <col min="1795" max="1795" width="13.88671875" style="126" bestFit="1" customWidth="1"/>
    <col min="1796" max="1796" width="21.5546875" style="126" customWidth="1"/>
    <col min="1797" max="1797" width="11.21875" style="126" bestFit="1" customWidth="1"/>
    <col min="1798" max="1798" width="13.88671875" style="126" bestFit="1" customWidth="1"/>
    <col min="1799" max="1799" width="17.21875" style="126" customWidth="1"/>
    <col min="1800" max="1800" width="11.21875" style="126" bestFit="1" customWidth="1"/>
    <col min="1801" max="1801" width="13.88671875" style="126" bestFit="1" customWidth="1"/>
    <col min="1802" max="1802" width="17.88671875" style="126" customWidth="1"/>
    <col min="1803" max="2048" width="8.88671875" style="126"/>
    <col min="2049" max="2049" width="9" style="126" bestFit="1" customWidth="1"/>
    <col min="2050" max="2050" width="11.21875" style="126" bestFit="1" customWidth="1"/>
    <col min="2051" max="2051" width="13.88671875" style="126" bestFit="1" customWidth="1"/>
    <col min="2052" max="2052" width="21.5546875" style="126" customWidth="1"/>
    <col min="2053" max="2053" width="11.21875" style="126" bestFit="1" customWidth="1"/>
    <col min="2054" max="2054" width="13.88671875" style="126" bestFit="1" customWidth="1"/>
    <col min="2055" max="2055" width="17.21875" style="126" customWidth="1"/>
    <col min="2056" max="2056" width="11.21875" style="126" bestFit="1" customWidth="1"/>
    <col min="2057" max="2057" width="13.88671875" style="126" bestFit="1" customWidth="1"/>
    <col min="2058" max="2058" width="17.88671875" style="126" customWidth="1"/>
    <col min="2059" max="2304" width="8.88671875" style="126"/>
    <col min="2305" max="2305" width="9" style="126" bestFit="1" customWidth="1"/>
    <col min="2306" max="2306" width="11.21875" style="126" bestFit="1" customWidth="1"/>
    <col min="2307" max="2307" width="13.88671875" style="126" bestFit="1" customWidth="1"/>
    <col min="2308" max="2308" width="21.5546875" style="126" customWidth="1"/>
    <col min="2309" max="2309" width="11.21875" style="126" bestFit="1" customWidth="1"/>
    <col min="2310" max="2310" width="13.88671875" style="126" bestFit="1" customWidth="1"/>
    <col min="2311" max="2311" width="17.21875" style="126" customWidth="1"/>
    <col min="2312" max="2312" width="11.21875" style="126" bestFit="1" customWidth="1"/>
    <col min="2313" max="2313" width="13.88671875" style="126" bestFit="1" customWidth="1"/>
    <col min="2314" max="2314" width="17.88671875" style="126" customWidth="1"/>
    <col min="2315" max="2560" width="8.88671875" style="126"/>
    <col min="2561" max="2561" width="9" style="126" bestFit="1" customWidth="1"/>
    <col min="2562" max="2562" width="11.21875" style="126" bestFit="1" customWidth="1"/>
    <col min="2563" max="2563" width="13.88671875" style="126" bestFit="1" customWidth="1"/>
    <col min="2564" max="2564" width="21.5546875" style="126" customWidth="1"/>
    <col min="2565" max="2565" width="11.21875" style="126" bestFit="1" customWidth="1"/>
    <col min="2566" max="2566" width="13.88671875" style="126" bestFit="1" customWidth="1"/>
    <col min="2567" max="2567" width="17.21875" style="126" customWidth="1"/>
    <col min="2568" max="2568" width="11.21875" style="126" bestFit="1" customWidth="1"/>
    <col min="2569" max="2569" width="13.88671875" style="126" bestFit="1" customWidth="1"/>
    <col min="2570" max="2570" width="17.88671875" style="126" customWidth="1"/>
    <col min="2571" max="2816" width="8.88671875" style="126"/>
    <col min="2817" max="2817" width="9" style="126" bestFit="1" customWidth="1"/>
    <col min="2818" max="2818" width="11.21875" style="126" bestFit="1" customWidth="1"/>
    <col min="2819" max="2819" width="13.88671875" style="126" bestFit="1" customWidth="1"/>
    <col min="2820" max="2820" width="21.5546875" style="126" customWidth="1"/>
    <col min="2821" max="2821" width="11.21875" style="126" bestFit="1" customWidth="1"/>
    <col min="2822" max="2822" width="13.88671875" style="126" bestFit="1" customWidth="1"/>
    <col min="2823" max="2823" width="17.21875" style="126" customWidth="1"/>
    <col min="2824" max="2824" width="11.21875" style="126" bestFit="1" customWidth="1"/>
    <col min="2825" max="2825" width="13.88671875" style="126" bestFit="1" customWidth="1"/>
    <col min="2826" max="2826" width="17.88671875" style="126" customWidth="1"/>
    <col min="2827" max="3072" width="8.88671875" style="126"/>
    <col min="3073" max="3073" width="9" style="126" bestFit="1" customWidth="1"/>
    <col min="3074" max="3074" width="11.21875" style="126" bestFit="1" customWidth="1"/>
    <col min="3075" max="3075" width="13.88671875" style="126" bestFit="1" customWidth="1"/>
    <col min="3076" max="3076" width="21.5546875" style="126" customWidth="1"/>
    <col min="3077" max="3077" width="11.21875" style="126" bestFit="1" customWidth="1"/>
    <col min="3078" max="3078" width="13.88671875" style="126" bestFit="1" customWidth="1"/>
    <col min="3079" max="3079" width="17.21875" style="126" customWidth="1"/>
    <col min="3080" max="3080" width="11.21875" style="126" bestFit="1" customWidth="1"/>
    <col min="3081" max="3081" width="13.88671875" style="126" bestFit="1" customWidth="1"/>
    <col min="3082" max="3082" width="17.88671875" style="126" customWidth="1"/>
    <col min="3083" max="3328" width="8.88671875" style="126"/>
    <col min="3329" max="3329" width="9" style="126" bestFit="1" customWidth="1"/>
    <col min="3330" max="3330" width="11.21875" style="126" bestFit="1" customWidth="1"/>
    <col min="3331" max="3331" width="13.88671875" style="126" bestFit="1" customWidth="1"/>
    <col min="3332" max="3332" width="21.5546875" style="126" customWidth="1"/>
    <col min="3333" max="3333" width="11.21875" style="126" bestFit="1" customWidth="1"/>
    <col min="3334" max="3334" width="13.88671875" style="126" bestFit="1" customWidth="1"/>
    <col min="3335" max="3335" width="17.21875" style="126" customWidth="1"/>
    <col min="3336" max="3336" width="11.21875" style="126" bestFit="1" customWidth="1"/>
    <col min="3337" max="3337" width="13.88671875" style="126" bestFit="1" customWidth="1"/>
    <col min="3338" max="3338" width="17.88671875" style="126" customWidth="1"/>
    <col min="3339" max="3584" width="8.88671875" style="126"/>
    <col min="3585" max="3585" width="9" style="126" bestFit="1" customWidth="1"/>
    <col min="3586" max="3586" width="11.21875" style="126" bestFit="1" customWidth="1"/>
    <col min="3587" max="3587" width="13.88671875" style="126" bestFit="1" customWidth="1"/>
    <col min="3588" max="3588" width="21.5546875" style="126" customWidth="1"/>
    <col min="3589" max="3589" width="11.21875" style="126" bestFit="1" customWidth="1"/>
    <col min="3590" max="3590" width="13.88671875" style="126" bestFit="1" customWidth="1"/>
    <col min="3591" max="3591" width="17.21875" style="126" customWidth="1"/>
    <col min="3592" max="3592" width="11.21875" style="126" bestFit="1" customWidth="1"/>
    <col min="3593" max="3593" width="13.88671875" style="126" bestFit="1" customWidth="1"/>
    <col min="3594" max="3594" width="17.88671875" style="126" customWidth="1"/>
    <col min="3595" max="3840" width="8.88671875" style="126"/>
    <col min="3841" max="3841" width="9" style="126" bestFit="1" customWidth="1"/>
    <col min="3842" max="3842" width="11.21875" style="126" bestFit="1" customWidth="1"/>
    <col min="3843" max="3843" width="13.88671875" style="126" bestFit="1" customWidth="1"/>
    <col min="3844" max="3844" width="21.5546875" style="126" customWidth="1"/>
    <col min="3845" max="3845" width="11.21875" style="126" bestFit="1" customWidth="1"/>
    <col min="3846" max="3846" width="13.88671875" style="126" bestFit="1" customWidth="1"/>
    <col min="3847" max="3847" width="17.21875" style="126" customWidth="1"/>
    <col min="3848" max="3848" width="11.21875" style="126" bestFit="1" customWidth="1"/>
    <col min="3849" max="3849" width="13.88671875" style="126" bestFit="1" customWidth="1"/>
    <col min="3850" max="3850" width="17.88671875" style="126" customWidth="1"/>
    <col min="3851" max="4096" width="8.88671875" style="126"/>
    <col min="4097" max="4097" width="9" style="126" bestFit="1" customWidth="1"/>
    <col min="4098" max="4098" width="11.21875" style="126" bestFit="1" customWidth="1"/>
    <col min="4099" max="4099" width="13.88671875" style="126" bestFit="1" customWidth="1"/>
    <col min="4100" max="4100" width="21.5546875" style="126" customWidth="1"/>
    <col min="4101" max="4101" width="11.21875" style="126" bestFit="1" customWidth="1"/>
    <col min="4102" max="4102" width="13.88671875" style="126" bestFit="1" customWidth="1"/>
    <col min="4103" max="4103" width="17.21875" style="126" customWidth="1"/>
    <col min="4104" max="4104" width="11.21875" style="126" bestFit="1" customWidth="1"/>
    <col min="4105" max="4105" width="13.88671875" style="126" bestFit="1" customWidth="1"/>
    <col min="4106" max="4106" width="17.88671875" style="126" customWidth="1"/>
    <col min="4107" max="4352" width="8.88671875" style="126"/>
    <col min="4353" max="4353" width="9" style="126" bestFit="1" customWidth="1"/>
    <col min="4354" max="4354" width="11.21875" style="126" bestFit="1" customWidth="1"/>
    <col min="4355" max="4355" width="13.88671875" style="126" bestFit="1" customWidth="1"/>
    <col min="4356" max="4356" width="21.5546875" style="126" customWidth="1"/>
    <col min="4357" max="4357" width="11.21875" style="126" bestFit="1" customWidth="1"/>
    <col min="4358" max="4358" width="13.88671875" style="126" bestFit="1" customWidth="1"/>
    <col min="4359" max="4359" width="17.21875" style="126" customWidth="1"/>
    <col min="4360" max="4360" width="11.21875" style="126" bestFit="1" customWidth="1"/>
    <col min="4361" max="4361" width="13.88671875" style="126" bestFit="1" customWidth="1"/>
    <col min="4362" max="4362" width="17.88671875" style="126" customWidth="1"/>
    <col min="4363" max="4608" width="8.88671875" style="126"/>
    <col min="4609" max="4609" width="9" style="126" bestFit="1" customWidth="1"/>
    <col min="4610" max="4610" width="11.21875" style="126" bestFit="1" customWidth="1"/>
    <col min="4611" max="4611" width="13.88671875" style="126" bestFit="1" customWidth="1"/>
    <col min="4612" max="4612" width="21.5546875" style="126" customWidth="1"/>
    <col min="4613" max="4613" width="11.21875" style="126" bestFit="1" customWidth="1"/>
    <col min="4614" max="4614" width="13.88671875" style="126" bestFit="1" customWidth="1"/>
    <col min="4615" max="4615" width="17.21875" style="126" customWidth="1"/>
    <col min="4616" max="4616" width="11.21875" style="126" bestFit="1" customWidth="1"/>
    <col min="4617" max="4617" width="13.88671875" style="126" bestFit="1" customWidth="1"/>
    <col min="4618" max="4618" width="17.88671875" style="126" customWidth="1"/>
    <col min="4619" max="4864" width="8.88671875" style="126"/>
    <col min="4865" max="4865" width="9" style="126" bestFit="1" customWidth="1"/>
    <col min="4866" max="4866" width="11.21875" style="126" bestFit="1" customWidth="1"/>
    <col min="4867" max="4867" width="13.88671875" style="126" bestFit="1" customWidth="1"/>
    <col min="4868" max="4868" width="21.5546875" style="126" customWidth="1"/>
    <col min="4869" max="4869" width="11.21875" style="126" bestFit="1" customWidth="1"/>
    <col min="4870" max="4870" width="13.88671875" style="126" bestFit="1" customWidth="1"/>
    <col min="4871" max="4871" width="17.21875" style="126" customWidth="1"/>
    <col min="4872" max="4872" width="11.21875" style="126" bestFit="1" customWidth="1"/>
    <col min="4873" max="4873" width="13.88671875" style="126" bestFit="1" customWidth="1"/>
    <col min="4874" max="4874" width="17.88671875" style="126" customWidth="1"/>
    <col min="4875" max="5120" width="8.88671875" style="126"/>
    <col min="5121" max="5121" width="9" style="126" bestFit="1" customWidth="1"/>
    <col min="5122" max="5122" width="11.21875" style="126" bestFit="1" customWidth="1"/>
    <col min="5123" max="5123" width="13.88671875" style="126" bestFit="1" customWidth="1"/>
    <col min="5124" max="5124" width="21.5546875" style="126" customWidth="1"/>
    <col min="5125" max="5125" width="11.21875" style="126" bestFit="1" customWidth="1"/>
    <col min="5126" max="5126" width="13.88671875" style="126" bestFit="1" customWidth="1"/>
    <col min="5127" max="5127" width="17.21875" style="126" customWidth="1"/>
    <col min="5128" max="5128" width="11.21875" style="126" bestFit="1" customWidth="1"/>
    <col min="5129" max="5129" width="13.88671875" style="126" bestFit="1" customWidth="1"/>
    <col min="5130" max="5130" width="17.88671875" style="126" customWidth="1"/>
    <col min="5131" max="5376" width="8.88671875" style="126"/>
    <col min="5377" max="5377" width="9" style="126" bestFit="1" customWidth="1"/>
    <col min="5378" max="5378" width="11.21875" style="126" bestFit="1" customWidth="1"/>
    <col min="5379" max="5379" width="13.88671875" style="126" bestFit="1" customWidth="1"/>
    <col min="5380" max="5380" width="21.5546875" style="126" customWidth="1"/>
    <col min="5381" max="5381" width="11.21875" style="126" bestFit="1" customWidth="1"/>
    <col min="5382" max="5382" width="13.88671875" style="126" bestFit="1" customWidth="1"/>
    <col min="5383" max="5383" width="17.21875" style="126" customWidth="1"/>
    <col min="5384" max="5384" width="11.21875" style="126" bestFit="1" customWidth="1"/>
    <col min="5385" max="5385" width="13.88671875" style="126" bestFit="1" customWidth="1"/>
    <col min="5386" max="5386" width="17.88671875" style="126" customWidth="1"/>
    <col min="5387" max="5632" width="8.88671875" style="126"/>
    <col min="5633" max="5633" width="9" style="126" bestFit="1" customWidth="1"/>
    <col min="5634" max="5634" width="11.21875" style="126" bestFit="1" customWidth="1"/>
    <col min="5635" max="5635" width="13.88671875" style="126" bestFit="1" customWidth="1"/>
    <col min="5636" max="5636" width="21.5546875" style="126" customWidth="1"/>
    <col min="5637" max="5637" width="11.21875" style="126" bestFit="1" customWidth="1"/>
    <col min="5638" max="5638" width="13.88671875" style="126" bestFit="1" customWidth="1"/>
    <col min="5639" max="5639" width="17.21875" style="126" customWidth="1"/>
    <col min="5640" max="5640" width="11.21875" style="126" bestFit="1" customWidth="1"/>
    <col min="5641" max="5641" width="13.88671875" style="126" bestFit="1" customWidth="1"/>
    <col min="5642" max="5642" width="17.88671875" style="126" customWidth="1"/>
    <col min="5643" max="5888" width="8.88671875" style="126"/>
    <col min="5889" max="5889" width="9" style="126" bestFit="1" customWidth="1"/>
    <col min="5890" max="5890" width="11.21875" style="126" bestFit="1" customWidth="1"/>
    <col min="5891" max="5891" width="13.88671875" style="126" bestFit="1" customWidth="1"/>
    <col min="5892" max="5892" width="21.5546875" style="126" customWidth="1"/>
    <col min="5893" max="5893" width="11.21875" style="126" bestFit="1" customWidth="1"/>
    <col min="5894" max="5894" width="13.88671875" style="126" bestFit="1" customWidth="1"/>
    <col min="5895" max="5895" width="17.21875" style="126" customWidth="1"/>
    <col min="5896" max="5896" width="11.21875" style="126" bestFit="1" customWidth="1"/>
    <col min="5897" max="5897" width="13.88671875" style="126" bestFit="1" customWidth="1"/>
    <col min="5898" max="5898" width="17.88671875" style="126" customWidth="1"/>
    <col min="5899" max="6144" width="8.88671875" style="126"/>
    <col min="6145" max="6145" width="9" style="126" bestFit="1" customWidth="1"/>
    <col min="6146" max="6146" width="11.21875" style="126" bestFit="1" customWidth="1"/>
    <col min="6147" max="6147" width="13.88671875" style="126" bestFit="1" customWidth="1"/>
    <col min="6148" max="6148" width="21.5546875" style="126" customWidth="1"/>
    <col min="6149" max="6149" width="11.21875" style="126" bestFit="1" customWidth="1"/>
    <col min="6150" max="6150" width="13.88671875" style="126" bestFit="1" customWidth="1"/>
    <col min="6151" max="6151" width="17.21875" style="126" customWidth="1"/>
    <col min="6152" max="6152" width="11.21875" style="126" bestFit="1" customWidth="1"/>
    <col min="6153" max="6153" width="13.88671875" style="126" bestFit="1" customWidth="1"/>
    <col min="6154" max="6154" width="17.88671875" style="126" customWidth="1"/>
    <col min="6155" max="6400" width="8.88671875" style="126"/>
    <col min="6401" max="6401" width="9" style="126" bestFit="1" customWidth="1"/>
    <col min="6402" max="6402" width="11.21875" style="126" bestFit="1" customWidth="1"/>
    <col min="6403" max="6403" width="13.88671875" style="126" bestFit="1" customWidth="1"/>
    <col min="6404" max="6404" width="21.5546875" style="126" customWidth="1"/>
    <col min="6405" max="6405" width="11.21875" style="126" bestFit="1" customWidth="1"/>
    <col min="6406" max="6406" width="13.88671875" style="126" bestFit="1" customWidth="1"/>
    <col min="6407" max="6407" width="17.21875" style="126" customWidth="1"/>
    <col min="6408" max="6408" width="11.21875" style="126" bestFit="1" customWidth="1"/>
    <col min="6409" max="6409" width="13.88671875" style="126" bestFit="1" customWidth="1"/>
    <col min="6410" max="6410" width="17.88671875" style="126" customWidth="1"/>
    <col min="6411" max="6656" width="8.88671875" style="126"/>
    <col min="6657" max="6657" width="9" style="126" bestFit="1" customWidth="1"/>
    <col min="6658" max="6658" width="11.21875" style="126" bestFit="1" customWidth="1"/>
    <col min="6659" max="6659" width="13.88671875" style="126" bestFit="1" customWidth="1"/>
    <col min="6660" max="6660" width="21.5546875" style="126" customWidth="1"/>
    <col min="6661" max="6661" width="11.21875" style="126" bestFit="1" customWidth="1"/>
    <col min="6662" max="6662" width="13.88671875" style="126" bestFit="1" customWidth="1"/>
    <col min="6663" max="6663" width="17.21875" style="126" customWidth="1"/>
    <col min="6664" max="6664" width="11.21875" style="126" bestFit="1" customWidth="1"/>
    <col min="6665" max="6665" width="13.88671875" style="126" bestFit="1" customWidth="1"/>
    <col min="6666" max="6666" width="17.88671875" style="126" customWidth="1"/>
    <col min="6667" max="6912" width="8.88671875" style="126"/>
    <col min="6913" max="6913" width="9" style="126" bestFit="1" customWidth="1"/>
    <col min="6914" max="6914" width="11.21875" style="126" bestFit="1" customWidth="1"/>
    <col min="6915" max="6915" width="13.88671875" style="126" bestFit="1" customWidth="1"/>
    <col min="6916" max="6916" width="21.5546875" style="126" customWidth="1"/>
    <col min="6917" max="6917" width="11.21875" style="126" bestFit="1" customWidth="1"/>
    <col min="6918" max="6918" width="13.88671875" style="126" bestFit="1" customWidth="1"/>
    <col min="6919" max="6919" width="17.21875" style="126" customWidth="1"/>
    <col min="6920" max="6920" width="11.21875" style="126" bestFit="1" customWidth="1"/>
    <col min="6921" max="6921" width="13.88671875" style="126" bestFit="1" customWidth="1"/>
    <col min="6922" max="6922" width="17.88671875" style="126" customWidth="1"/>
    <col min="6923" max="7168" width="8.88671875" style="126"/>
    <col min="7169" max="7169" width="9" style="126" bestFit="1" customWidth="1"/>
    <col min="7170" max="7170" width="11.21875" style="126" bestFit="1" customWidth="1"/>
    <col min="7171" max="7171" width="13.88671875" style="126" bestFit="1" customWidth="1"/>
    <col min="7172" max="7172" width="21.5546875" style="126" customWidth="1"/>
    <col min="7173" max="7173" width="11.21875" style="126" bestFit="1" customWidth="1"/>
    <col min="7174" max="7174" width="13.88671875" style="126" bestFit="1" customWidth="1"/>
    <col min="7175" max="7175" width="17.21875" style="126" customWidth="1"/>
    <col min="7176" max="7176" width="11.21875" style="126" bestFit="1" customWidth="1"/>
    <col min="7177" max="7177" width="13.88671875" style="126" bestFit="1" customWidth="1"/>
    <col min="7178" max="7178" width="17.88671875" style="126" customWidth="1"/>
    <col min="7179" max="7424" width="8.88671875" style="126"/>
    <col min="7425" max="7425" width="9" style="126" bestFit="1" customWidth="1"/>
    <col min="7426" max="7426" width="11.21875" style="126" bestFit="1" customWidth="1"/>
    <col min="7427" max="7427" width="13.88671875" style="126" bestFit="1" customWidth="1"/>
    <col min="7428" max="7428" width="21.5546875" style="126" customWidth="1"/>
    <col min="7429" max="7429" width="11.21875" style="126" bestFit="1" customWidth="1"/>
    <col min="7430" max="7430" width="13.88671875" style="126" bestFit="1" customWidth="1"/>
    <col min="7431" max="7431" width="17.21875" style="126" customWidth="1"/>
    <col min="7432" max="7432" width="11.21875" style="126" bestFit="1" customWidth="1"/>
    <col min="7433" max="7433" width="13.88671875" style="126" bestFit="1" customWidth="1"/>
    <col min="7434" max="7434" width="17.88671875" style="126" customWidth="1"/>
    <col min="7435" max="7680" width="8.88671875" style="126"/>
    <col min="7681" max="7681" width="9" style="126" bestFit="1" customWidth="1"/>
    <col min="7682" max="7682" width="11.21875" style="126" bestFit="1" customWidth="1"/>
    <col min="7683" max="7683" width="13.88671875" style="126" bestFit="1" customWidth="1"/>
    <col min="7684" max="7684" width="21.5546875" style="126" customWidth="1"/>
    <col min="7685" max="7685" width="11.21875" style="126" bestFit="1" customWidth="1"/>
    <col min="7686" max="7686" width="13.88671875" style="126" bestFit="1" customWidth="1"/>
    <col min="7687" max="7687" width="17.21875" style="126" customWidth="1"/>
    <col min="7688" max="7688" width="11.21875" style="126" bestFit="1" customWidth="1"/>
    <col min="7689" max="7689" width="13.88671875" style="126" bestFit="1" customWidth="1"/>
    <col min="7690" max="7690" width="17.88671875" style="126" customWidth="1"/>
    <col min="7691" max="7936" width="8.88671875" style="126"/>
    <col min="7937" max="7937" width="9" style="126" bestFit="1" customWidth="1"/>
    <col min="7938" max="7938" width="11.21875" style="126" bestFit="1" customWidth="1"/>
    <col min="7939" max="7939" width="13.88671875" style="126" bestFit="1" customWidth="1"/>
    <col min="7940" max="7940" width="21.5546875" style="126" customWidth="1"/>
    <col min="7941" max="7941" width="11.21875" style="126" bestFit="1" customWidth="1"/>
    <col min="7942" max="7942" width="13.88671875" style="126" bestFit="1" customWidth="1"/>
    <col min="7943" max="7943" width="17.21875" style="126" customWidth="1"/>
    <col min="7944" max="7944" width="11.21875" style="126" bestFit="1" customWidth="1"/>
    <col min="7945" max="7945" width="13.88671875" style="126" bestFit="1" customWidth="1"/>
    <col min="7946" max="7946" width="17.88671875" style="126" customWidth="1"/>
    <col min="7947" max="8192" width="8.88671875" style="126"/>
    <col min="8193" max="8193" width="9" style="126" bestFit="1" customWidth="1"/>
    <col min="8194" max="8194" width="11.21875" style="126" bestFit="1" customWidth="1"/>
    <col min="8195" max="8195" width="13.88671875" style="126" bestFit="1" customWidth="1"/>
    <col min="8196" max="8196" width="21.5546875" style="126" customWidth="1"/>
    <col min="8197" max="8197" width="11.21875" style="126" bestFit="1" customWidth="1"/>
    <col min="8198" max="8198" width="13.88671875" style="126" bestFit="1" customWidth="1"/>
    <col min="8199" max="8199" width="17.21875" style="126" customWidth="1"/>
    <col min="8200" max="8200" width="11.21875" style="126" bestFit="1" customWidth="1"/>
    <col min="8201" max="8201" width="13.88671875" style="126" bestFit="1" customWidth="1"/>
    <col min="8202" max="8202" width="17.88671875" style="126" customWidth="1"/>
    <col min="8203" max="8448" width="8.88671875" style="126"/>
    <col min="8449" max="8449" width="9" style="126" bestFit="1" customWidth="1"/>
    <col min="8450" max="8450" width="11.21875" style="126" bestFit="1" customWidth="1"/>
    <col min="8451" max="8451" width="13.88671875" style="126" bestFit="1" customWidth="1"/>
    <col min="8452" max="8452" width="21.5546875" style="126" customWidth="1"/>
    <col min="8453" max="8453" width="11.21875" style="126" bestFit="1" customWidth="1"/>
    <col min="8454" max="8454" width="13.88671875" style="126" bestFit="1" customWidth="1"/>
    <col min="8455" max="8455" width="17.21875" style="126" customWidth="1"/>
    <col min="8456" max="8456" width="11.21875" style="126" bestFit="1" customWidth="1"/>
    <col min="8457" max="8457" width="13.88671875" style="126" bestFit="1" customWidth="1"/>
    <col min="8458" max="8458" width="17.88671875" style="126" customWidth="1"/>
    <col min="8459" max="8704" width="8.88671875" style="126"/>
    <col min="8705" max="8705" width="9" style="126" bestFit="1" customWidth="1"/>
    <col min="8706" max="8706" width="11.21875" style="126" bestFit="1" customWidth="1"/>
    <col min="8707" max="8707" width="13.88671875" style="126" bestFit="1" customWidth="1"/>
    <col min="8708" max="8708" width="21.5546875" style="126" customWidth="1"/>
    <col min="8709" max="8709" width="11.21875" style="126" bestFit="1" customWidth="1"/>
    <col min="8710" max="8710" width="13.88671875" style="126" bestFit="1" customWidth="1"/>
    <col min="8711" max="8711" width="17.21875" style="126" customWidth="1"/>
    <col min="8712" max="8712" width="11.21875" style="126" bestFit="1" customWidth="1"/>
    <col min="8713" max="8713" width="13.88671875" style="126" bestFit="1" customWidth="1"/>
    <col min="8714" max="8714" width="17.88671875" style="126" customWidth="1"/>
    <col min="8715" max="8960" width="8.88671875" style="126"/>
    <col min="8961" max="8961" width="9" style="126" bestFit="1" customWidth="1"/>
    <col min="8962" max="8962" width="11.21875" style="126" bestFit="1" customWidth="1"/>
    <col min="8963" max="8963" width="13.88671875" style="126" bestFit="1" customWidth="1"/>
    <col min="8964" max="8964" width="21.5546875" style="126" customWidth="1"/>
    <col min="8965" max="8965" width="11.21875" style="126" bestFit="1" customWidth="1"/>
    <col min="8966" max="8966" width="13.88671875" style="126" bestFit="1" customWidth="1"/>
    <col min="8967" max="8967" width="17.21875" style="126" customWidth="1"/>
    <col min="8968" max="8968" width="11.21875" style="126" bestFit="1" customWidth="1"/>
    <col min="8969" max="8969" width="13.88671875" style="126" bestFit="1" customWidth="1"/>
    <col min="8970" max="8970" width="17.88671875" style="126" customWidth="1"/>
    <col min="8971" max="9216" width="8.88671875" style="126"/>
    <col min="9217" max="9217" width="9" style="126" bestFit="1" customWidth="1"/>
    <col min="9218" max="9218" width="11.21875" style="126" bestFit="1" customWidth="1"/>
    <col min="9219" max="9219" width="13.88671875" style="126" bestFit="1" customWidth="1"/>
    <col min="9220" max="9220" width="21.5546875" style="126" customWidth="1"/>
    <col min="9221" max="9221" width="11.21875" style="126" bestFit="1" customWidth="1"/>
    <col min="9222" max="9222" width="13.88671875" style="126" bestFit="1" customWidth="1"/>
    <col min="9223" max="9223" width="17.21875" style="126" customWidth="1"/>
    <col min="9224" max="9224" width="11.21875" style="126" bestFit="1" customWidth="1"/>
    <col min="9225" max="9225" width="13.88671875" style="126" bestFit="1" customWidth="1"/>
    <col min="9226" max="9226" width="17.88671875" style="126" customWidth="1"/>
    <col min="9227" max="9472" width="8.88671875" style="126"/>
    <col min="9473" max="9473" width="9" style="126" bestFit="1" customWidth="1"/>
    <col min="9474" max="9474" width="11.21875" style="126" bestFit="1" customWidth="1"/>
    <col min="9475" max="9475" width="13.88671875" style="126" bestFit="1" customWidth="1"/>
    <col min="9476" max="9476" width="21.5546875" style="126" customWidth="1"/>
    <col min="9477" max="9477" width="11.21875" style="126" bestFit="1" customWidth="1"/>
    <col min="9478" max="9478" width="13.88671875" style="126" bestFit="1" customWidth="1"/>
    <col min="9479" max="9479" width="17.21875" style="126" customWidth="1"/>
    <col min="9480" max="9480" width="11.21875" style="126" bestFit="1" customWidth="1"/>
    <col min="9481" max="9481" width="13.88671875" style="126" bestFit="1" customWidth="1"/>
    <col min="9482" max="9482" width="17.88671875" style="126" customWidth="1"/>
    <col min="9483" max="9728" width="8.88671875" style="126"/>
    <col min="9729" max="9729" width="9" style="126" bestFit="1" customWidth="1"/>
    <col min="9730" max="9730" width="11.21875" style="126" bestFit="1" customWidth="1"/>
    <col min="9731" max="9731" width="13.88671875" style="126" bestFit="1" customWidth="1"/>
    <col min="9732" max="9732" width="21.5546875" style="126" customWidth="1"/>
    <col min="9733" max="9733" width="11.21875" style="126" bestFit="1" customWidth="1"/>
    <col min="9734" max="9734" width="13.88671875" style="126" bestFit="1" customWidth="1"/>
    <col min="9735" max="9735" width="17.21875" style="126" customWidth="1"/>
    <col min="9736" max="9736" width="11.21875" style="126" bestFit="1" customWidth="1"/>
    <col min="9737" max="9737" width="13.88671875" style="126" bestFit="1" customWidth="1"/>
    <col min="9738" max="9738" width="17.88671875" style="126" customWidth="1"/>
    <col min="9739" max="9984" width="8.88671875" style="126"/>
    <col min="9985" max="9985" width="9" style="126" bestFit="1" customWidth="1"/>
    <col min="9986" max="9986" width="11.21875" style="126" bestFit="1" customWidth="1"/>
    <col min="9987" max="9987" width="13.88671875" style="126" bestFit="1" customWidth="1"/>
    <col min="9988" max="9988" width="21.5546875" style="126" customWidth="1"/>
    <col min="9989" max="9989" width="11.21875" style="126" bestFit="1" customWidth="1"/>
    <col min="9990" max="9990" width="13.88671875" style="126" bestFit="1" customWidth="1"/>
    <col min="9991" max="9991" width="17.21875" style="126" customWidth="1"/>
    <col min="9992" max="9992" width="11.21875" style="126" bestFit="1" customWidth="1"/>
    <col min="9993" max="9993" width="13.88671875" style="126" bestFit="1" customWidth="1"/>
    <col min="9994" max="9994" width="17.88671875" style="126" customWidth="1"/>
    <col min="9995" max="10240" width="8.88671875" style="126"/>
    <col min="10241" max="10241" width="9" style="126" bestFit="1" customWidth="1"/>
    <col min="10242" max="10242" width="11.21875" style="126" bestFit="1" customWidth="1"/>
    <col min="10243" max="10243" width="13.88671875" style="126" bestFit="1" customWidth="1"/>
    <col min="10244" max="10244" width="21.5546875" style="126" customWidth="1"/>
    <col min="10245" max="10245" width="11.21875" style="126" bestFit="1" customWidth="1"/>
    <col min="10246" max="10246" width="13.88671875" style="126" bestFit="1" customWidth="1"/>
    <col min="10247" max="10247" width="17.21875" style="126" customWidth="1"/>
    <col min="10248" max="10248" width="11.21875" style="126" bestFit="1" customWidth="1"/>
    <col min="10249" max="10249" width="13.88671875" style="126" bestFit="1" customWidth="1"/>
    <col min="10250" max="10250" width="17.88671875" style="126" customWidth="1"/>
    <col min="10251" max="10496" width="8.88671875" style="126"/>
    <col min="10497" max="10497" width="9" style="126" bestFit="1" customWidth="1"/>
    <col min="10498" max="10498" width="11.21875" style="126" bestFit="1" customWidth="1"/>
    <col min="10499" max="10499" width="13.88671875" style="126" bestFit="1" customWidth="1"/>
    <col min="10500" max="10500" width="21.5546875" style="126" customWidth="1"/>
    <col min="10501" max="10501" width="11.21875" style="126" bestFit="1" customWidth="1"/>
    <col min="10502" max="10502" width="13.88671875" style="126" bestFit="1" customWidth="1"/>
    <col min="10503" max="10503" width="17.21875" style="126" customWidth="1"/>
    <col min="10504" max="10504" width="11.21875" style="126" bestFit="1" customWidth="1"/>
    <col min="10505" max="10505" width="13.88671875" style="126" bestFit="1" customWidth="1"/>
    <col min="10506" max="10506" width="17.88671875" style="126" customWidth="1"/>
    <col min="10507" max="10752" width="8.88671875" style="126"/>
    <col min="10753" max="10753" width="9" style="126" bestFit="1" customWidth="1"/>
    <col min="10754" max="10754" width="11.21875" style="126" bestFit="1" customWidth="1"/>
    <col min="10755" max="10755" width="13.88671875" style="126" bestFit="1" customWidth="1"/>
    <col min="10756" max="10756" width="21.5546875" style="126" customWidth="1"/>
    <col min="10757" max="10757" width="11.21875" style="126" bestFit="1" customWidth="1"/>
    <col min="10758" max="10758" width="13.88671875" style="126" bestFit="1" customWidth="1"/>
    <col min="10759" max="10759" width="17.21875" style="126" customWidth="1"/>
    <col min="10760" max="10760" width="11.21875" style="126" bestFit="1" customWidth="1"/>
    <col min="10761" max="10761" width="13.88671875" style="126" bestFit="1" customWidth="1"/>
    <col min="10762" max="10762" width="17.88671875" style="126" customWidth="1"/>
    <col min="10763" max="11008" width="8.88671875" style="126"/>
    <col min="11009" max="11009" width="9" style="126" bestFit="1" customWidth="1"/>
    <col min="11010" max="11010" width="11.21875" style="126" bestFit="1" customWidth="1"/>
    <col min="11011" max="11011" width="13.88671875" style="126" bestFit="1" customWidth="1"/>
    <col min="11012" max="11012" width="21.5546875" style="126" customWidth="1"/>
    <col min="11013" max="11013" width="11.21875" style="126" bestFit="1" customWidth="1"/>
    <col min="11014" max="11014" width="13.88671875" style="126" bestFit="1" customWidth="1"/>
    <col min="11015" max="11015" width="17.21875" style="126" customWidth="1"/>
    <col min="11016" max="11016" width="11.21875" style="126" bestFit="1" customWidth="1"/>
    <col min="11017" max="11017" width="13.88671875" style="126" bestFit="1" customWidth="1"/>
    <col min="11018" max="11018" width="17.88671875" style="126" customWidth="1"/>
    <col min="11019" max="11264" width="8.88671875" style="126"/>
    <col min="11265" max="11265" width="9" style="126" bestFit="1" customWidth="1"/>
    <col min="11266" max="11266" width="11.21875" style="126" bestFit="1" customWidth="1"/>
    <col min="11267" max="11267" width="13.88671875" style="126" bestFit="1" customWidth="1"/>
    <col min="11268" max="11268" width="21.5546875" style="126" customWidth="1"/>
    <col min="11269" max="11269" width="11.21875" style="126" bestFit="1" customWidth="1"/>
    <col min="11270" max="11270" width="13.88671875" style="126" bestFit="1" customWidth="1"/>
    <col min="11271" max="11271" width="17.21875" style="126" customWidth="1"/>
    <col min="11272" max="11272" width="11.21875" style="126" bestFit="1" customWidth="1"/>
    <col min="11273" max="11273" width="13.88671875" style="126" bestFit="1" customWidth="1"/>
    <col min="11274" max="11274" width="17.88671875" style="126" customWidth="1"/>
    <col min="11275" max="11520" width="8.88671875" style="126"/>
    <col min="11521" max="11521" width="9" style="126" bestFit="1" customWidth="1"/>
    <col min="11522" max="11522" width="11.21875" style="126" bestFit="1" customWidth="1"/>
    <col min="11523" max="11523" width="13.88671875" style="126" bestFit="1" customWidth="1"/>
    <col min="11524" max="11524" width="21.5546875" style="126" customWidth="1"/>
    <col min="11525" max="11525" width="11.21875" style="126" bestFit="1" customWidth="1"/>
    <col min="11526" max="11526" width="13.88671875" style="126" bestFit="1" customWidth="1"/>
    <col min="11527" max="11527" width="17.21875" style="126" customWidth="1"/>
    <col min="11528" max="11528" width="11.21875" style="126" bestFit="1" customWidth="1"/>
    <col min="11529" max="11529" width="13.88671875" style="126" bestFit="1" customWidth="1"/>
    <col min="11530" max="11530" width="17.88671875" style="126" customWidth="1"/>
    <col min="11531" max="11776" width="8.88671875" style="126"/>
    <col min="11777" max="11777" width="9" style="126" bestFit="1" customWidth="1"/>
    <col min="11778" max="11778" width="11.21875" style="126" bestFit="1" customWidth="1"/>
    <col min="11779" max="11779" width="13.88671875" style="126" bestFit="1" customWidth="1"/>
    <col min="11780" max="11780" width="21.5546875" style="126" customWidth="1"/>
    <col min="11781" max="11781" width="11.21875" style="126" bestFit="1" customWidth="1"/>
    <col min="11782" max="11782" width="13.88671875" style="126" bestFit="1" customWidth="1"/>
    <col min="11783" max="11783" width="17.21875" style="126" customWidth="1"/>
    <col min="11784" max="11784" width="11.21875" style="126" bestFit="1" customWidth="1"/>
    <col min="11785" max="11785" width="13.88671875" style="126" bestFit="1" customWidth="1"/>
    <col min="11786" max="11786" width="17.88671875" style="126" customWidth="1"/>
    <col min="11787" max="12032" width="8.88671875" style="126"/>
    <col min="12033" max="12033" width="9" style="126" bestFit="1" customWidth="1"/>
    <col min="12034" max="12034" width="11.21875" style="126" bestFit="1" customWidth="1"/>
    <col min="12035" max="12035" width="13.88671875" style="126" bestFit="1" customWidth="1"/>
    <col min="12036" max="12036" width="21.5546875" style="126" customWidth="1"/>
    <col min="12037" max="12037" width="11.21875" style="126" bestFit="1" customWidth="1"/>
    <col min="12038" max="12038" width="13.88671875" style="126" bestFit="1" customWidth="1"/>
    <col min="12039" max="12039" width="17.21875" style="126" customWidth="1"/>
    <col min="12040" max="12040" width="11.21875" style="126" bestFit="1" customWidth="1"/>
    <col min="12041" max="12041" width="13.88671875" style="126" bestFit="1" customWidth="1"/>
    <col min="12042" max="12042" width="17.88671875" style="126" customWidth="1"/>
    <col min="12043" max="12288" width="8.88671875" style="126"/>
    <col min="12289" max="12289" width="9" style="126" bestFit="1" customWidth="1"/>
    <col min="12290" max="12290" width="11.21875" style="126" bestFit="1" customWidth="1"/>
    <col min="12291" max="12291" width="13.88671875" style="126" bestFit="1" customWidth="1"/>
    <col min="12292" max="12292" width="21.5546875" style="126" customWidth="1"/>
    <col min="12293" max="12293" width="11.21875" style="126" bestFit="1" customWidth="1"/>
    <col min="12294" max="12294" width="13.88671875" style="126" bestFit="1" customWidth="1"/>
    <col min="12295" max="12295" width="17.21875" style="126" customWidth="1"/>
    <col min="12296" max="12296" width="11.21875" style="126" bestFit="1" customWidth="1"/>
    <col min="12297" max="12297" width="13.88671875" style="126" bestFit="1" customWidth="1"/>
    <col min="12298" max="12298" width="17.88671875" style="126" customWidth="1"/>
    <col min="12299" max="12544" width="8.88671875" style="126"/>
    <col min="12545" max="12545" width="9" style="126" bestFit="1" customWidth="1"/>
    <col min="12546" max="12546" width="11.21875" style="126" bestFit="1" customWidth="1"/>
    <col min="12547" max="12547" width="13.88671875" style="126" bestFit="1" customWidth="1"/>
    <col min="12548" max="12548" width="21.5546875" style="126" customWidth="1"/>
    <col min="12549" max="12549" width="11.21875" style="126" bestFit="1" customWidth="1"/>
    <col min="12550" max="12550" width="13.88671875" style="126" bestFit="1" customWidth="1"/>
    <col min="12551" max="12551" width="17.21875" style="126" customWidth="1"/>
    <col min="12552" max="12552" width="11.21875" style="126" bestFit="1" customWidth="1"/>
    <col min="12553" max="12553" width="13.88671875" style="126" bestFit="1" customWidth="1"/>
    <col min="12554" max="12554" width="17.88671875" style="126" customWidth="1"/>
    <col min="12555" max="12800" width="8.88671875" style="126"/>
    <col min="12801" max="12801" width="9" style="126" bestFit="1" customWidth="1"/>
    <col min="12802" max="12802" width="11.21875" style="126" bestFit="1" customWidth="1"/>
    <col min="12803" max="12803" width="13.88671875" style="126" bestFit="1" customWidth="1"/>
    <col min="12804" max="12804" width="21.5546875" style="126" customWidth="1"/>
    <col min="12805" max="12805" width="11.21875" style="126" bestFit="1" customWidth="1"/>
    <col min="12806" max="12806" width="13.88671875" style="126" bestFit="1" customWidth="1"/>
    <col min="12807" max="12807" width="17.21875" style="126" customWidth="1"/>
    <col min="12808" max="12808" width="11.21875" style="126" bestFit="1" customWidth="1"/>
    <col min="12809" max="12809" width="13.88671875" style="126" bestFit="1" customWidth="1"/>
    <col min="12810" max="12810" width="17.88671875" style="126" customWidth="1"/>
    <col min="12811" max="13056" width="8.88671875" style="126"/>
    <col min="13057" max="13057" width="9" style="126" bestFit="1" customWidth="1"/>
    <col min="13058" max="13058" width="11.21875" style="126" bestFit="1" customWidth="1"/>
    <col min="13059" max="13059" width="13.88671875" style="126" bestFit="1" customWidth="1"/>
    <col min="13060" max="13060" width="21.5546875" style="126" customWidth="1"/>
    <col min="13061" max="13061" width="11.21875" style="126" bestFit="1" customWidth="1"/>
    <col min="13062" max="13062" width="13.88671875" style="126" bestFit="1" customWidth="1"/>
    <col min="13063" max="13063" width="17.21875" style="126" customWidth="1"/>
    <col min="13064" max="13064" width="11.21875" style="126" bestFit="1" customWidth="1"/>
    <col min="13065" max="13065" width="13.88671875" style="126" bestFit="1" customWidth="1"/>
    <col min="13066" max="13066" width="17.88671875" style="126" customWidth="1"/>
    <col min="13067" max="13312" width="8.88671875" style="126"/>
    <col min="13313" max="13313" width="9" style="126" bestFit="1" customWidth="1"/>
    <col min="13314" max="13314" width="11.21875" style="126" bestFit="1" customWidth="1"/>
    <col min="13315" max="13315" width="13.88671875" style="126" bestFit="1" customWidth="1"/>
    <col min="13316" max="13316" width="21.5546875" style="126" customWidth="1"/>
    <col min="13317" max="13317" width="11.21875" style="126" bestFit="1" customWidth="1"/>
    <col min="13318" max="13318" width="13.88671875" style="126" bestFit="1" customWidth="1"/>
    <col min="13319" max="13319" width="17.21875" style="126" customWidth="1"/>
    <col min="13320" max="13320" width="11.21875" style="126" bestFit="1" customWidth="1"/>
    <col min="13321" max="13321" width="13.88671875" style="126" bestFit="1" customWidth="1"/>
    <col min="13322" max="13322" width="17.88671875" style="126" customWidth="1"/>
    <col min="13323" max="13568" width="8.88671875" style="126"/>
    <col min="13569" max="13569" width="9" style="126" bestFit="1" customWidth="1"/>
    <col min="13570" max="13570" width="11.21875" style="126" bestFit="1" customWidth="1"/>
    <col min="13571" max="13571" width="13.88671875" style="126" bestFit="1" customWidth="1"/>
    <col min="13572" max="13572" width="21.5546875" style="126" customWidth="1"/>
    <col min="13573" max="13573" width="11.21875" style="126" bestFit="1" customWidth="1"/>
    <col min="13574" max="13574" width="13.88671875" style="126" bestFit="1" customWidth="1"/>
    <col min="13575" max="13575" width="17.21875" style="126" customWidth="1"/>
    <col min="13576" max="13576" width="11.21875" style="126" bestFit="1" customWidth="1"/>
    <col min="13577" max="13577" width="13.88671875" style="126" bestFit="1" customWidth="1"/>
    <col min="13578" max="13578" width="17.88671875" style="126" customWidth="1"/>
    <col min="13579" max="13824" width="8.88671875" style="126"/>
    <col min="13825" max="13825" width="9" style="126" bestFit="1" customWidth="1"/>
    <col min="13826" max="13826" width="11.21875" style="126" bestFit="1" customWidth="1"/>
    <col min="13827" max="13827" width="13.88671875" style="126" bestFit="1" customWidth="1"/>
    <col min="13828" max="13828" width="21.5546875" style="126" customWidth="1"/>
    <col min="13829" max="13829" width="11.21875" style="126" bestFit="1" customWidth="1"/>
    <col min="13830" max="13830" width="13.88671875" style="126" bestFit="1" customWidth="1"/>
    <col min="13831" max="13831" width="17.21875" style="126" customWidth="1"/>
    <col min="13832" max="13832" width="11.21875" style="126" bestFit="1" customWidth="1"/>
    <col min="13833" max="13833" width="13.88671875" style="126" bestFit="1" customWidth="1"/>
    <col min="13834" max="13834" width="17.88671875" style="126" customWidth="1"/>
    <col min="13835" max="14080" width="8.88671875" style="126"/>
    <col min="14081" max="14081" width="9" style="126" bestFit="1" customWidth="1"/>
    <col min="14082" max="14082" width="11.21875" style="126" bestFit="1" customWidth="1"/>
    <col min="14083" max="14083" width="13.88671875" style="126" bestFit="1" customWidth="1"/>
    <col min="14084" max="14084" width="21.5546875" style="126" customWidth="1"/>
    <col min="14085" max="14085" width="11.21875" style="126" bestFit="1" customWidth="1"/>
    <col min="14086" max="14086" width="13.88671875" style="126" bestFit="1" customWidth="1"/>
    <col min="14087" max="14087" width="17.21875" style="126" customWidth="1"/>
    <col min="14088" max="14088" width="11.21875" style="126" bestFit="1" customWidth="1"/>
    <col min="14089" max="14089" width="13.88671875" style="126" bestFit="1" customWidth="1"/>
    <col min="14090" max="14090" width="17.88671875" style="126" customWidth="1"/>
    <col min="14091" max="14336" width="8.88671875" style="126"/>
    <col min="14337" max="14337" width="9" style="126" bestFit="1" customWidth="1"/>
    <col min="14338" max="14338" width="11.21875" style="126" bestFit="1" customWidth="1"/>
    <col min="14339" max="14339" width="13.88671875" style="126" bestFit="1" customWidth="1"/>
    <col min="14340" max="14340" width="21.5546875" style="126" customWidth="1"/>
    <col min="14341" max="14341" width="11.21875" style="126" bestFit="1" customWidth="1"/>
    <col min="14342" max="14342" width="13.88671875" style="126" bestFit="1" customWidth="1"/>
    <col min="14343" max="14343" width="17.21875" style="126" customWidth="1"/>
    <col min="14344" max="14344" width="11.21875" style="126" bestFit="1" customWidth="1"/>
    <col min="14345" max="14345" width="13.88671875" style="126" bestFit="1" customWidth="1"/>
    <col min="14346" max="14346" width="17.88671875" style="126" customWidth="1"/>
    <col min="14347" max="14592" width="8.88671875" style="126"/>
    <col min="14593" max="14593" width="9" style="126" bestFit="1" customWidth="1"/>
    <col min="14594" max="14594" width="11.21875" style="126" bestFit="1" customWidth="1"/>
    <col min="14595" max="14595" width="13.88671875" style="126" bestFit="1" customWidth="1"/>
    <col min="14596" max="14596" width="21.5546875" style="126" customWidth="1"/>
    <col min="14597" max="14597" width="11.21875" style="126" bestFit="1" customWidth="1"/>
    <col min="14598" max="14598" width="13.88671875" style="126" bestFit="1" customWidth="1"/>
    <col min="14599" max="14599" width="17.21875" style="126" customWidth="1"/>
    <col min="14600" max="14600" width="11.21875" style="126" bestFit="1" customWidth="1"/>
    <col min="14601" max="14601" width="13.88671875" style="126" bestFit="1" customWidth="1"/>
    <col min="14602" max="14602" width="17.88671875" style="126" customWidth="1"/>
    <col min="14603" max="14848" width="8.88671875" style="126"/>
    <col min="14849" max="14849" width="9" style="126" bestFit="1" customWidth="1"/>
    <col min="14850" max="14850" width="11.21875" style="126" bestFit="1" customWidth="1"/>
    <col min="14851" max="14851" width="13.88671875" style="126" bestFit="1" customWidth="1"/>
    <col min="14852" max="14852" width="21.5546875" style="126" customWidth="1"/>
    <col min="14853" max="14853" width="11.21875" style="126" bestFit="1" customWidth="1"/>
    <col min="14854" max="14854" width="13.88671875" style="126" bestFit="1" customWidth="1"/>
    <col min="14855" max="14855" width="17.21875" style="126" customWidth="1"/>
    <col min="14856" max="14856" width="11.21875" style="126" bestFit="1" customWidth="1"/>
    <col min="14857" max="14857" width="13.88671875" style="126" bestFit="1" customWidth="1"/>
    <col min="14858" max="14858" width="17.88671875" style="126" customWidth="1"/>
    <col min="14859" max="15104" width="8.88671875" style="126"/>
    <col min="15105" max="15105" width="9" style="126" bestFit="1" customWidth="1"/>
    <col min="15106" max="15106" width="11.21875" style="126" bestFit="1" customWidth="1"/>
    <col min="15107" max="15107" width="13.88671875" style="126" bestFit="1" customWidth="1"/>
    <col min="15108" max="15108" width="21.5546875" style="126" customWidth="1"/>
    <col min="15109" max="15109" width="11.21875" style="126" bestFit="1" customWidth="1"/>
    <col min="15110" max="15110" width="13.88671875" style="126" bestFit="1" customWidth="1"/>
    <col min="15111" max="15111" width="17.21875" style="126" customWidth="1"/>
    <col min="15112" max="15112" width="11.21875" style="126" bestFit="1" customWidth="1"/>
    <col min="15113" max="15113" width="13.88671875" style="126" bestFit="1" customWidth="1"/>
    <col min="15114" max="15114" width="17.88671875" style="126" customWidth="1"/>
    <col min="15115" max="15360" width="8.88671875" style="126"/>
    <col min="15361" max="15361" width="9" style="126" bestFit="1" customWidth="1"/>
    <col min="15362" max="15362" width="11.21875" style="126" bestFit="1" customWidth="1"/>
    <col min="15363" max="15363" width="13.88671875" style="126" bestFit="1" customWidth="1"/>
    <col min="15364" max="15364" width="21.5546875" style="126" customWidth="1"/>
    <col min="15365" max="15365" width="11.21875" style="126" bestFit="1" customWidth="1"/>
    <col min="15366" max="15366" width="13.88671875" style="126" bestFit="1" customWidth="1"/>
    <col min="15367" max="15367" width="17.21875" style="126" customWidth="1"/>
    <col min="15368" max="15368" width="11.21875" style="126" bestFit="1" customWidth="1"/>
    <col min="15369" max="15369" width="13.88671875" style="126" bestFit="1" customWidth="1"/>
    <col min="15370" max="15370" width="17.88671875" style="126" customWidth="1"/>
    <col min="15371" max="15616" width="8.88671875" style="126"/>
    <col min="15617" max="15617" width="9" style="126" bestFit="1" customWidth="1"/>
    <col min="15618" max="15618" width="11.21875" style="126" bestFit="1" customWidth="1"/>
    <col min="15619" max="15619" width="13.88671875" style="126" bestFit="1" customWidth="1"/>
    <col min="15620" max="15620" width="21.5546875" style="126" customWidth="1"/>
    <col min="15621" max="15621" width="11.21875" style="126" bestFit="1" customWidth="1"/>
    <col min="15622" max="15622" width="13.88671875" style="126" bestFit="1" customWidth="1"/>
    <col min="15623" max="15623" width="17.21875" style="126" customWidth="1"/>
    <col min="15624" max="15624" width="11.21875" style="126" bestFit="1" customWidth="1"/>
    <col min="15625" max="15625" width="13.88671875" style="126" bestFit="1" customWidth="1"/>
    <col min="15626" max="15626" width="17.88671875" style="126" customWidth="1"/>
    <col min="15627" max="15872" width="8.88671875" style="126"/>
    <col min="15873" max="15873" width="9" style="126" bestFit="1" customWidth="1"/>
    <col min="15874" max="15874" width="11.21875" style="126" bestFit="1" customWidth="1"/>
    <col min="15875" max="15875" width="13.88671875" style="126" bestFit="1" customWidth="1"/>
    <col min="15876" max="15876" width="21.5546875" style="126" customWidth="1"/>
    <col min="15877" max="15877" width="11.21875" style="126" bestFit="1" customWidth="1"/>
    <col min="15878" max="15878" width="13.88671875" style="126" bestFit="1" customWidth="1"/>
    <col min="15879" max="15879" width="17.21875" style="126" customWidth="1"/>
    <col min="15880" max="15880" width="11.21875" style="126" bestFit="1" customWidth="1"/>
    <col min="15881" max="15881" width="13.88671875" style="126" bestFit="1" customWidth="1"/>
    <col min="15882" max="15882" width="17.88671875" style="126" customWidth="1"/>
    <col min="15883" max="16128" width="8.88671875" style="126"/>
    <col min="16129" max="16129" width="9" style="126" bestFit="1" customWidth="1"/>
    <col min="16130" max="16130" width="11.21875" style="126" bestFit="1" customWidth="1"/>
    <col min="16131" max="16131" width="13.88671875" style="126" bestFit="1" customWidth="1"/>
    <col min="16132" max="16132" width="21.5546875" style="126" customWidth="1"/>
    <col min="16133" max="16133" width="11.21875" style="126" bestFit="1" customWidth="1"/>
    <col min="16134" max="16134" width="13.88671875" style="126" bestFit="1" customWidth="1"/>
    <col min="16135" max="16135" width="17.21875" style="126" customWidth="1"/>
    <col min="16136" max="16136" width="11.21875" style="126" bestFit="1" customWidth="1"/>
    <col min="16137" max="16137" width="13.88671875" style="126" bestFit="1" customWidth="1"/>
    <col min="16138" max="16138" width="17.88671875" style="126" customWidth="1"/>
    <col min="16139" max="16384" width="8.88671875" style="126"/>
  </cols>
  <sheetData>
    <row r="1" spans="1:10" ht="15.6" x14ac:dyDescent="0.3">
      <c r="A1" s="134"/>
      <c r="B1" s="135"/>
      <c r="C1" s="135"/>
      <c r="D1" s="135"/>
    </row>
    <row r="2" spans="1:10" ht="15.6" x14ac:dyDescent="0.3">
      <c r="A2" s="136" t="s">
        <v>621</v>
      </c>
      <c r="B2" s="203">
        <v>2024</v>
      </c>
      <c r="C2" s="203"/>
      <c r="D2" s="203"/>
      <c r="E2" s="194">
        <v>2025</v>
      </c>
      <c r="F2" s="194"/>
      <c r="G2" s="194"/>
      <c r="H2" s="195">
        <v>2025</v>
      </c>
      <c r="I2" s="195"/>
      <c r="J2" s="195"/>
    </row>
    <row r="3" spans="1:10" ht="15.6" x14ac:dyDescent="0.3">
      <c r="A3" s="137" t="s">
        <v>0</v>
      </c>
      <c r="B3" s="138" t="s">
        <v>108</v>
      </c>
      <c r="C3" s="138" t="s">
        <v>120</v>
      </c>
      <c r="D3" s="138" t="s">
        <v>116</v>
      </c>
      <c r="E3" s="139" t="s">
        <v>108</v>
      </c>
      <c r="F3" s="139" t="s">
        <v>120</v>
      </c>
      <c r="G3" s="139" t="s">
        <v>116</v>
      </c>
      <c r="H3" s="137" t="s">
        <v>108</v>
      </c>
      <c r="I3" s="137" t="s">
        <v>120</v>
      </c>
      <c r="J3" s="137" t="s">
        <v>116</v>
      </c>
    </row>
    <row r="4" spans="1:10" ht="15.6" x14ac:dyDescent="0.3">
      <c r="A4" s="136" t="s">
        <v>622</v>
      </c>
      <c r="B4" s="138"/>
      <c r="C4" s="138"/>
      <c r="D4" s="138"/>
      <c r="E4" s="140" t="s">
        <v>353</v>
      </c>
      <c r="F4" s="141">
        <v>103801902</v>
      </c>
      <c r="G4" s="142" t="s">
        <v>354</v>
      </c>
      <c r="H4" s="143" t="s">
        <v>580</v>
      </c>
      <c r="I4" s="144">
        <v>149528338</v>
      </c>
      <c r="J4" s="145" t="s">
        <v>584</v>
      </c>
    </row>
    <row r="5" spans="1:10" ht="15.6" x14ac:dyDescent="0.3">
      <c r="A5" s="136" t="s">
        <v>623</v>
      </c>
      <c r="B5" s="138"/>
      <c r="C5" s="138"/>
      <c r="D5" s="138"/>
      <c r="E5" s="140" t="s">
        <v>384</v>
      </c>
      <c r="F5" s="141">
        <v>106780060</v>
      </c>
      <c r="G5" s="142" t="s">
        <v>387</v>
      </c>
      <c r="H5" s="143" t="s">
        <v>597</v>
      </c>
      <c r="I5" s="144">
        <v>152892970</v>
      </c>
      <c r="J5" s="145" t="s">
        <v>599</v>
      </c>
    </row>
    <row r="6" spans="1:10" ht="15.6" x14ac:dyDescent="0.3">
      <c r="A6" s="136" t="s">
        <v>624</v>
      </c>
      <c r="B6" s="138"/>
      <c r="C6" s="138"/>
      <c r="D6" s="138"/>
      <c r="E6" s="140" t="s">
        <v>401</v>
      </c>
      <c r="F6" s="141">
        <v>173988659</v>
      </c>
      <c r="G6" s="142" t="s">
        <v>402</v>
      </c>
      <c r="H6" s="143" t="s">
        <v>616</v>
      </c>
      <c r="I6" s="144">
        <v>210730540</v>
      </c>
      <c r="J6" s="145" t="s">
        <v>617</v>
      </c>
    </row>
    <row r="7" spans="1:10" ht="15.6" x14ac:dyDescent="0.3">
      <c r="A7" s="136" t="s">
        <v>625</v>
      </c>
      <c r="B7" s="138"/>
      <c r="C7" s="138"/>
      <c r="D7" s="138"/>
      <c r="E7" s="140" t="s">
        <v>420</v>
      </c>
      <c r="F7" s="141">
        <v>242891049</v>
      </c>
      <c r="G7" s="142" t="s">
        <v>421</v>
      </c>
      <c r="H7" s="136" t="s">
        <v>626</v>
      </c>
      <c r="I7" s="146"/>
      <c r="J7" s="146"/>
    </row>
    <row r="8" spans="1:10" ht="15.6" x14ac:dyDescent="0.3">
      <c r="A8" s="136" t="s">
        <v>627</v>
      </c>
      <c r="B8" s="138"/>
      <c r="C8" s="138"/>
      <c r="D8" s="138"/>
      <c r="E8" s="140" t="s">
        <v>437</v>
      </c>
      <c r="F8" s="141">
        <v>246673459</v>
      </c>
      <c r="G8" s="142" t="s">
        <v>438</v>
      </c>
      <c r="H8" s="136" t="s">
        <v>626</v>
      </c>
      <c r="I8" s="146"/>
      <c r="J8" s="146"/>
    </row>
    <row r="9" spans="1:10" ht="15.6" x14ac:dyDescent="0.3">
      <c r="A9" s="136" t="s">
        <v>628</v>
      </c>
      <c r="B9" s="138"/>
      <c r="C9" s="138"/>
      <c r="D9" s="138"/>
      <c r="E9" s="140" t="s">
        <v>460</v>
      </c>
      <c r="F9" s="141">
        <v>247514484</v>
      </c>
      <c r="G9" s="142" t="s">
        <v>461</v>
      </c>
      <c r="H9" s="136" t="s">
        <v>626</v>
      </c>
      <c r="I9" s="146"/>
      <c r="J9" s="146"/>
    </row>
    <row r="10" spans="1:10" ht="15.6" x14ac:dyDescent="0.3">
      <c r="A10" s="136" t="s">
        <v>629</v>
      </c>
      <c r="B10" s="143" t="s">
        <v>228</v>
      </c>
      <c r="C10" s="144">
        <v>227497565</v>
      </c>
      <c r="D10" s="145" t="s">
        <v>230</v>
      </c>
      <c r="E10" s="140" t="s">
        <v>476</v>
      </c>
      <c r="F10" s="141">
        <v>234553455</v>
      </c>
      <c r="G10" s="142" t="s">
        <v>477</v>
      </c>
      <c r="H10" s="136" t="s">
        <v>626</v>
      </c>
      <c r="I10" s="146"/>
      <c r="J10" s="146"/>
    </row>
    <row r="11" spans="1:10" ht="15.6" x14ac:dyDescent="0.3">
      <c r="A11" s="136" t="s">
        <v>630</v>
      </c>
      <c r="B11" s="143" t="s">
        <v>256</v>
      </c>
      <c r="C11" s="144">
        <v>291387936</v>
      </c>
      <c r="D11" s="145" t="s">
        <v>257</v>
      </c>
      <c r="E11" s="140" t="s">
        <v>489</v>
      </c>
      <c r="F11" s="141">
        <v>260722096</v>
      </c>
      <c r="G11" s="142" t="s">
        <v>491</v>
      </c>
      <c r="H11" s="136" t="s">
        <v>626</v>
      </c>
      <c r="I11" s="146"/>
      <c r="J11" s="146"/>
    </row>
    <row r="12" spans="1:10" ht="15.6" x14ac:dyDescent="0.3">
      <c r="A12" s="136" t="s">
        <v>631</v>
      </c>
      <c r="B12" s="143" t="s">
        <v>273</v>
      </c>
      <c r="C12" s="144">
        <v>227154448</v>
      </c>
      <c r="D12" s="145" t="s">
        <v>274</v>
      </c>
      <c r="E12" s="140" t="s">
        <v>502</v>
      </c>
      <c r="F12" s="141">
        <v>182641088</v>
      </c>
      <c r="G12" s="142" t="s">
        <v>503</v>
      </c>
      <c r="H12" s="136" t="s">
        <v>626</v>
      </c>
      <c r="I12" s="146"/>
      <c r="J12" s="146"/>
    </row>
    <row r="13" spans="1:10" ht="15.6" x14ac:dyDescent="0.3">
      <c r="A13" s="136" t="s">
        <v>632</v>
      </c>
      <c r="B13" s="143" t="s">
        <v>300</v>
      </c>
      <c r="C13" s="144">
        <v>189387806</v>
      </c>
      <c r="D13" s="145" t="s">
        <v>301</v>
      </c>
      <c r="E13" s="140" t="s">
        <v>527</v>
      </c>
      <c r="F13" s="141">
        <v>147260803</v>
      </c>
      <c r="G13" s="142" t="s">
        <v>528</v>
      </c>
      <c r="H13" s="136" t="s">
        <v>626</v>
      </c>
      <c r="I13" s="146"/>
      <c r="J13" s="146"/>
    </row>
    <row r="14" spans="1:10" ht="15.6" x14ac:dyDescent="0.3">
      <c r="A14" s="136" t="s">
        <v>633</v>
      </c>
      <c r="B14" s="143" t="s">
        <v>316</v>
      </c>
      <c r="C14" s="144">
        <v>118146855</v>
      </c>
      <c r="D14" s="145" t="s">
        <v>317</v>
      </c>
      <c r="E14" s="140" t="s">
        <v>542</v>
      </c>
      <c r="F14" s="141">
        <v>101442564</v>
      </c>
      <c r="G14" s="142" t="s">
        <v>543</v>
      </c>
      <c r="H14" s="136" t="s">
        <v>626</v>
      </c>
      <c r="I14" s="146"/>
      <c r="J14" s="146"/>
    </row>
    <row r="15" spans="1:10" ht="15.6" x14ac:dyDescent="0.3">
      <c r="A15" s="136" t="s">
        <v>634</v>
      </c>
      <c r="B15" s="143" t="s">
        <v>338</v>
      </c>
      <c r="C15" s="144">
        <v>50334662</v>
      </c>
      <c r="D15" s="145" t="s">
        <v>339</v>
      </c>
      <c r="E15" s="140" t="s">
        <v>563</v>
      </c>
      <c r="F15" s="141">
        <v>122160415</v>
      </c>
      <c r="G15" s="142" t="s">
        <v>564</v>
      </c>
      <c r="H15" s="136" t="s">
        <v>626</v>
      </c>
      <c r="I15" s="146"/>
      <c r="J15" s="146"/>
    </row>
    <row r="16" spans="1:10" ht="15.6" x14ac:dyDescent="0.3">
      <c r="A16" s="134"/>
      <c r="B16" s="135"/>
      <c r="C16" s="147">
        <f>AVERAGE(C10:C15)</f>
        <v>183984878.66666666</v>
      </c>
      <c r="D16" s="135"/>
      <c r="E16" s="135"/>
      <c r="F16" s="147">
        <f>AVERAGE(F4:F15)</f>
        <v>180869169.5</v>
      </c>
      <c r="G16" s="135"/>
      <c r="H16" s="135"/>
      <c r="I16" s="147">
        <f>AVERAGE(I4:I6)</f>
        <v>171050616</v>
      </c>
      <c r="J16" s="135"/>
    </row>
  </sheetData>
  <mergeCells count="3">
    <mergeCell ref="B2:D2"/>
    <mergeCell ref="E2:G2"/>
    <mergeCell ref="H2:J2"/>
  </mergeCells>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7"/>
  <sheetViews>
    <sheetView view="pageBreakPreview" topLeftCell="A13" zoomScaleNormal="100" zoomScaleSheetLayoutView="100" workbookViewId="0">
      <selection activeCell="E12" sqref="E12"/>
    </sheetView>
  </sheetViews>
  <sheetFormatPr defaultColWidth="9.21875" defaultRowHeight="15.6" x14ac:dyDescent="0.3"/>
  <cols>
    <col min="1" max="1" width="6.77734375" style="2" customWidth="1"/>
    <col min="2" max="2" width="12.77734375" style="2" customWidth="1"/>
    <col min="3" max="3" width="15.44140625" style="121" hidden="1" customWidth="1"/>
    <col min="4" max="4" width="12.77734375" style="120" hidden="1" customWidth="1"/>
    <col min="5" max="5" width="21.109375" style="1" customWidth="1"/>
    <col min="6" max="6" width="18.21875" style="1" customWidth="1"/>
    <col min="7" max="7" width="18.77734375" style="1" customWidth="1"/>
    <col min="8" max="8" width="8" style="1" bestFit="1" customWidth="1"/>
    <col min="9" max="9" width="19.77734375" style="26" bestFit="1" customWidth="1"/>
    <col min="10" max="10" width="11" style="2" customWidth="1"/>
    <col min="11" max="11" width="20.21875" style="1" bestFit="1" customWidth="1"/>
    <col min="12" max="12" width="9.21875" style="57"/>
    <col min="13" max="13" width="9.21875" style="1"/>
    <col min="14" max="14" width="36.44140625" style="1" bestFit="1" customWidth="1"/>
    <col min="15" max="15" width="13" style="1" bestFit="1" customWidth="1"/>
    <col min="16" max="16384" width="9.21875" style="1"/>
  </cols>
  <sheetData>
    <row r="1" spans="1:16" x14ac:dyDescent="0.3">
      <c r="A1" s="190" t="s">
        <v>659</v>
      </c>
      <c r="B1" s="190"/>
      <c r="C1" s="190"/>
      <c r="D1" s="190"/>
      <c r="E1" s="190"/>
      <c r="F1" s="190"/>
      <c r="G1" s="190"/>
      <c r="H1" s="190"/>
      <c r="I1" s="190"/>
      <c r="J1" s="190"/>
      <c r="K1" s="190"/>
    </row>
    <row r="2" spans="1:16" ht="16.8" x14ac:dyDescent="0.3">
      <c r="E2" s="121">
        <f>ROUNDDOWN('1.4 Doanh thu'!F16,-6)*12</f>
        <v>2160000000</v>
      </c>
      <c r="F2" s="121">
        <f>200000000/1.1</f>
        <v>181818181.81818181</v>
      </c>
      <c r="N2" s="59"/>
      <c r="O2" s="60"/>
      <c r="P2" s="61"/>
    </row>
    <row r="3" spans="1:16" x14ac:dyDescent="0.3">
      <c r="F3" s="17"/>
      <c r="G3" s="17">
        <v>0.05</v>
      </c>
      <c r="H3" s="17"/>
      <c r="I3" s="18"/>
      <c r="J3" s="19"/>
    </row>
    <row r="4" spans="1:16" ht="46.8" x14ac:dyDescent="0.3">
      <c r="A4" s="20" t="s">
        <v>0</v>
      </c>
      <c r="B4" s="20" t="s">
        <v>7</v>
      </c>
      <c r="C4" s="27" t="s">
        <v>22</v>
      </c>
      <c r="D4" s="20" t="s">
        <v>23</v>
      </c>
      <c r="E4" s="20" t="s">
        <v>8</v>
      </c>
      <c r="F4" s="20" t="s">
        <v>657</v>
      </c>
      <c r="G4" s="20" t="s">
        <v>654</v>
      </c>
      <c r="H4" s="20" t="s">
        <v>107</v>
      </c>
      <c r="I4" s="20" t="s">
        <v>9</v>
      </c>
      <c r="J4" s="20" t="s">
        <v>10</v>
      </c>
      <c r="K4" s="20" t="s">
        <v>113</v>
      </c>
      <c r="N4" s="59"/>
      <c r="O4" s="60"/>
      <c r="P4" s="61"/>
    </row>
    <row r="5" spans="1:16" ht="31.2" x14ac:dyDescent="0.3">
      <c r="A5" s="5">
        <v>1</v>
      </c>
      <c r="B5" s="187" t="s">
        <v>653</v>
      </c>
      <c r="C5" s="122">
        <f>'1.3 TN hiệu quả'!C5</f>
        <v>43099200</v>
      </c>
      <c r="D5" s="12">
        <f>'1.3 TN hiệu quả'!D5</f>
        <v>1928</v>
      </c>
      <c r="E5" s="13">
        <f>E2*8/12</f>
        <v>1440000000</v>
      </c>
      <c r="F5" s="13">
        <f>F2*8/12</f>
        <v>121212121.2121212</v>
      </c>
      <c r="G5" s="13">
        <f>$G$3*E5</f>
        <v>72000000</v>
      </c>
      <c r="H5" s="13">
        <v>0</v>
      </c>
      <c r="I5" s="14">
        <f>(E5-F5-G5-H5)*0.8</f>
        <v>997430303.030303</v>
      </c>
      <c r="J5" s="55">
        <v>0.12</v>
      </c>
      <c r="K5" s="13">
        <f>ROUND(I5/(1+J5)^L5,0)</f>
        <v>924848387</v>
      </c>
      <c r="L5" s="58">
        <f>8/12</f>
        <v>0.66666666666666663</v>
      </c>
    </row>
    <row r="6" spans="1:16" x14ac:dyDescent="0.3">
      <c r="A6" s="5">
        <v>2</v>
      </c>
      <c r="B6" s="5">
        <v>2027</v>
      </c>
      <c r="C6" s="122">
        <f>'1.3 TN hiệu quả'!C6</f>
        <v>86198400</v>
      </c>
      <c r="D6" s="12">
        <f>'1.3 TN hiệu quả'!D6</f>
        <v>1947</v>
      </c>
      <c r="E6" s="21">
        <f>E2</f>
        <v>2160000000</v>
      </c>
      <c r="F6" s="21">
        <f>F2</f>
        <v>181818181.81818181</v>
      </c>
      <c r="G6" s="21">
        <f t="shared" ref="G6:G23" si="0">$G$3*E6</f>
        <v>108000000</v>
      </c>
      <c r="H6" s="13">
        <v>0</v>
      </c>
      <c r="I6" s="14">
        <f t="shared" ref="I6:I23" si="1">(E6-F6-G6-H6)*0.8</f>
        <v>1496145454.5454547</v>
      </c>
      <c r="J6" s="55">
        <f>J5</f>
        <v>0.12</v>
      </c>
      <c r="K6" s="13">
        <f t="shared" ref="K6:K23" si="2">ROUND(I6/(1+J6)^L6,0)</f>
        <v>1238636232</v>
      </c>
      <c r="L6" s="58">
        <f>1+L5</f>
        <v>1.6666666666666665</v>
      </c>
      <c r="O6" s="52"/>
      <c r="P6" s="54"/>
    </row>
    <row r="7" spans="1:16" x14ac:dyDescent="0.3">
      <c r="A7" s="5">
        <v>3</v>
      </c>
      <c r="B7" s="5">
        <f>B6+1</f>
        <v>2028</v>
      </c>
      <c r="C7" s="122">
        <f>'1.3 TN hiệu quả'!C7</f>
        <v>86198400</v>
      </c>
      <c r="D7" s="12">
        <f>'1.3 TN hiệu quả'!D7</f>
        <v>1966</v>
      </c>
      <c r="E7" s="21">
        <f>E6</f>
        <v>2160000000</v>
      </c>
      <c r="F7" s="21">
        <f>F6</f>
        <v>181818181.81818181</v>
      </c>
      <c r="G7" s="21">
        <f t="shared" si="0"/>
        <v>108000000</v>
      </c>
      <c r="H7" s="13">
        <v>0</v>
      </c>
      <c r="I7" s="14">
        <f t="shared" si="1"/>
        <v>1496145454.5454547</v>
      </c>
      <c r="J7" s="55">
        <f t="shared" ref="J7:J25" si="3">J6</f>
        <v>0.12</v>
      </c>
      <c r="K7" s="13">
        <f t="shared" si="2"/>
        <v>1105925207</v>
      </c>
      <c r="L7" s="58">
        <f t="shared" ref="L7:L23" si="4">1+L6</f>
        <v>2.6666666666666665</v>
      </c>
      <c r="O7" s="53"/>
      <c r="P7" s="54"/>
    </row>
    <row r="8" spans="1:16" x14ac:dyDescent="0.3">
      <c r="A8" s="5">
        <v>4</v>
      </c>
      <c r="B8" s="5">
        <f t="shared" ref="B8:B24" si="5">B7+1</f>
        <v>2029</v>
      </c>
      <c r="C8" s="122">
        <f>'1.3 TN hiệu quả'!C8</f>
        <v>86198400</v>
      </c>
      <c r="D8" s="12">
        <f>'1.3 TN hiệu quả'!D8</f>
        <v>1986</v>
      </c>
      <c r="E8" s="21">
        <f t="shared" ref="E8:F24" si="6">E7</f>
        <v>2160000000</v>
      </c>
      <c r="F8" s="21">
        <f t="shared" si="6"/>
        <v>181818181.81818181</v>
      </c>
      <c r="G8" s="21">
        <f t="shared" si="0"/>
        <v>108000000</v>
      </c>
      <c r="H8" s="13">
        <v>0</v>
      </c>
      <c r="I8" s="14">
        <f t="shared" si="1"/>
        <v>1496145454.5454547</v>
      </c>
      <c r="J8" s="55">
        <f t="shared" si="3"/>
        <v>0.12</v>
      </c>
      <c r="K8" s="13">
        <f t="shared" si="2"/>
        <v>987433221</v>
      </c>
      <c r="L8" s="58">
        <f t="shared" si="4"/>
        <v>3.6666666666666665</v>
      </c>
      <c r="O8" s="56"/>
    </row>
    <row r="9" spans="1:16" x14ac:dyDescent="0.3">
      <c r="A9" s="5">
        <v>5</v>
      </c>
      <c r="B9" s="5">
        <f t="shared" si="5"/>
        <v>2030</v>
      </c>
      <c r="C9" s="122">
        <f>'1.3 TN hiệu quả'!C9</f>
        <v>86198400</v>
      </c>
      <c r="D9" s="12">
        <f>'1.3 TN hiệu quả'!D9</f>
        <v>2006</v>
      </c>
      <c r="E9" s="21">
        <f t="shared" si="6"/>
        <v>2160000000</v>
      </c>
      <c r="F9" s="21">
        <f t="shared" si="6"/>
        <v>181818181.81818181</v>
      </c>
      <c r="G9" s="21">
        <f t="shared" si="0"/>
        <v>108000000</v>
      </c>
      <c r="H9" s="13">
        <v>0</v>
      </c>
      <c r="I9" s="14">
        <f t="shared" si="1"/>
        <v>1496145454.5454547</v>
      </c>
      <c r="J9" s="55">
        <f t="shared" si="3"/>
        <v>0.12</v>
      </c>
      <c r="K9" s="13">
        <f t="shared" si="2"/>
        <v>881636804</v>
      </c>
      <c r="L9" s="58">
        <f t="shared" si="4"/>
        <v>4.6666666666666661</v>
      </c>
      <c r="O9" s="52"/>
    </row>
    <row r="10" spans="1:16" x14ac:dyDescent="0.3">
      <c r="A10" s="5">
        <v>6</v>
      </c>
      <c r="B10" s="5">
        <f t="shared" si="5"/>
        <v>2031</v>
      </c>
      <c r="C10" s="122">
        <f>'1.3 TN hiệu quả'!C10</f>
        <v>86198400</v>
      </c>
      <c r="D10" s="12">
        <f>'1.3 TN hiệu quả'!D10</f>
        <v>2026</v>
      </c>
      <c r="E10" s="21">
        <f t="shared" si="6"/>
        <v>2160000000</v>
      </c>
      <c r="F10" s="21">
        <f t="shared" si="6"/>
        <v>181818181.81818181</v>
      </c>
      <c r="G10" s="21">
        <f t="shared" si="0"/>
        <v>108000000</v>
      </c>
      <c r="H10" s="13">
        <v>0</v>
      </c>
      <c r="I10" s="14">
        <f t="shared" si="1"/>
        <v>1496145454.5454547</v>
      </c>
      <c r="J10" s="55">
        <f t="shared" si="3"/>
        <v>0.12</v>
      </c>
      <c r="K10" s="13">
        <f t="shared" si="2"/>
        <v>787175718</v>
      </c>
      <c r="L10" s="58">
        <f t="shared" si="4"/>
        <v>5.6666666666666661</v>
      </c>
    </row>
    <row r="11" spans="1:16" x14ac:dyDescent="0.3">
      <c r="A11" s="5">
        <v>7</v>
      </c>
      <c r="B11" s="5">
        <f t="shared" si="5"/>
        <v>2032</v>
      </c>
      <c r="C11" s="122">
        <f>'1.3 TN hiệu quả'!C11</f>
        <v>107748000</v>
      </c>
      <c r="D11" s="12">
        <f>'1.3 TN hiệu quả'!D11</f>
        <v>2046</v>
      </c>
      <c r="E11" s="21">
        <f t="shared" si="6"/>
        <v>2160000000</v>
      </c>
      <c r="F11" s="21">
        <f t="shared" si="6"/>
        <v>181818181.81818181</v>
      </c>
      <c r="G11" s="21">
        <f t="shared" si="0"/>
        <v>108000000</v>
      </c>
      <c r="H11" s="13">
        <v>0</v>
      </c>
      <c r="I11" s="14">
        <f t="shared" si="1"/>
        <v>1496145454.5454547</v>
      </c>
      <c r="J11" s="55">
        <f t="shared" si="3"/>
        <v>0.12</v>
      </c>
      <c r="K11" s="13">
        <f t="shared" si="2"/>
        <v>702835463</v>
      </c>
      <c r="L11" s="58">
        <f t="shared" si="4"/>
        <v>6.6666666666666661</v>
      </c>
    </row>
    <row r="12" spans="1:16" x14ac:dyDescent="0.3">
      <c r="A12" s="5">
        <v>8</v>
      </c>
      <c r="B12" s="5">
        <f t="shared" si="5"/>
        <v>2033</v>
      </c>
      <c r="C12" s="122">
        <f>'1.3 TN hiệu quả'!C12</f>
        <v>107748000</v>
      </c>
      <c r="D12" s="12">
        <f>'1.3 TN hiệu quả'!D12</f>
        <v>2066</v>
      </c>
      <c r="E12" s="21">
        <f t="shared" si="6"/>
        <v>2160000000</v>
      </c>
      <c r="F12" s="21">
        <f t="shared" si="6"/>
        <v>181818181.81818181</v>
      </c>
      <c r="G12" s="21">
        <f t="shared" si="0"/>
        <v>108000000</v>
      </c>
      <c r="H12" s="13">
        <v>0</v>
      </c>
      <c r="I12" s="14">
        <f t="shared" si="1"/>
        <v>1496145454.5454547</v>
      </c>
      <c r="J12" s="55">
        <f t="shared" si="3"/>
        <v>0.12</v>
      </c>
      <c r="K12" s="13">
        <f t="shared" si="2"/>
        <v>627531663</v>
      </c>
      <c r="L12" s="58">
        <f t="shared" si="4"/>
        <v>7.6666666666666661</v>
      </c>
    </row>
    <row r="13" spans="1:16" x14ac:dyDescent="0.3">
      <c r="A13" s="5">
        <v>9</v>
      </c>
      <c r="B13" s="5">
        <f t="shared" si="5"/>
        <v>2034</v>
      </c>
      <c r="C13" s="122">
        <f>'1.3 TN hiệu quả'!C13</f>
        <v>107748000</v>
      </c>
      <c r="D13" s="12">
        <f>'1.3 TN hiệu quả'!D13</f>
        <v>2087</v>
      </c>
      <c r="E13" s="21">
        <f t="shared" si="6"/>
        <v>2160000000</v>
      </c>
      <c r="F13" s="21">
        <f t="shared" si="6"/>
        <v>181818181.81818181</v>
      </c>
      <c r="G13" s="21">
        <f t="shared" si="0"/>
        <v>108000000</v>
      </c>
      <c r="H13" s="13">
        <v>0</v>
      </c>
      <c r="I13" s="14">
        <f t="shared" si="1"/>
        <v>1496145454.5454547</v>
      </c>
      <c r="J13" s="55">
        <f t="shared" si="3"/>
        <v>0.12</v>
      </c>
      <c r="K13" s="13">
        <f t="shared" si="2"/>
        <v>560296128</v>
      </c>
      <c r="L13" s="58">
        <f t="shared" si="4"/>
        <v>8.6666666666666661</v>
      </c>
      <c r="M13" s="29">
        <v>1</v>
      </c>
      <c r="N13" s="7" t="s">
        <v>100</v>
      </c>
      <c r="O13" s="7">
        <v>0.94</v>
      </c>
      <c r="P13" s="7" t="s">
        <v>99</v>
      </c>
    </row>
    <row r="14" spans="1:16" x14ac:dyDescent="0.3">
      <c r="A14" s="5">
        <v>10</v>
      </c>
      <c r="B14" s="5">
        <f t="shared" si="5"/>
        <v>2035</v>
      </c>
      <c r="C14" s="122">
        <f>'1.3 TN hiệu quả'!C14</f>
        <v>107748000</v>
      </c>
      <c r="D14" s="12">
        <f>'1.3 TN hiệu quả'!D14</f>
        <v>2108</v>
      </c>
      <c r="E14" s="21">
        <f t="shared" si="6"/>
        <v>2160000000</v>
      </c>
      <c r="F14" s="21">
        <f t="shared" si="6"/>
        <v>181818181.81818181</v>
      </c>
      <c r="G14" s="21">
        <f t="shared" si="0"/>
        <v>108000000</v>
      </c>
      <c r="H14" s="13">
        <v>0</v>
      </c>
      <c r="I14" s="14">
        <f t="shared" si="1"/>
        <v>1496145454.5454547</v>
      </c>
      <c r="J14" s="55">
        <f t="shared" si="3"/>
        <v>0.12</v>
      </c>
      <c r="K14" s="13">
        <f t="shared" si="2"/>
        <v>500264400</v>
      </c>
      <c r="L14" s="58">
        <f t="shared" si="4"/>
        <v>9.6666666666666661</v>
      </c>
      <c r="M14" s="29">
        <v>2</v>
      </c>
      <c r="N14" s="7" t="s">
        <v>102</v>
      </c>
      <c r="O14" s="7">
        <v>0.96</v>
      </c>
      <c r="P14" s="7" t="s">
        <v>101</v>
      </c>
    </row>
    <row r="15" spans="1:16" x14ac:dyDescent="0.3">
      <c r="A15" s="5">
        <v>11</v>
      </c>
      <c r="B15" s="5">
        <f t="shared" si="5"/>
        <v>2036</v>
      </c>
      <c r="C15" s="122">
        <f>'1.3 TN hiệu quả'!C15</f>
        <v>107748000</v>
      </c>
      <c r="D15" s="12">
        <f>'1.3 TN hiệu quả'!D15</f>
        <v>2129</v>
      </c>
      <c r="E15" s="21">
        <f t="shared" si="6"/>
        <v>2160000000</v>
      </c>
      <c r="F15" s="21">
        <f t="shared" si="6"/>
        <v>181818181.81818181</v>
      </c>
      <c r="G15" s="21">
        <f t="shared" si="0"/>
        <v>108000000</v>
      </c>
      <c r="H15" s="13">
        <v>0</v>
      </c>
      <c r="I15" s="14">
        <f t="shared" si="1"/>
        <v>1496145454.5454547</v>
      </c>
      <c r="J15" s="55">
        <f t="shared" si="3"/>
        <v>0.12</v>
      </c>
      <c r="K15" s="13">
        <f t="shared" si="2"/>
        <v>446664643</v>
      </c>
      <c r="L15" s="58">
        <f t="shared" si="4"/>
        <v>10.666666666666666</v>
      </c>
      <c r="M15" s="29">
        <v>3</v>
      </c>
      <c r="N15" s="7" t="s">
        <v>103</v>
      </c>
      <c r="O15" s="7">
        <v>0.7</v>
      </c>
      <c r="P15" s="7" t="s">
        <v>27</v>
      </c>
    </row>
    <row r="16" spans="1:16" x14ac:dyDescent="0.3">
      <c r="A16" s="5">
        <v>12</v>
      </c>
      <c r="B16" s="5">
        <f t="shared" si="5"/>
        <v>2037</v>
      </c>
      <c r="C16" s="122">
        <f>'1.3 TN hiệu quả'!C16</f>
        <v>118522800.00000001</v>
      </c>
      <c r="D16" s="12">
        <f>'1.3 TN hiệu quả'!D16</f>
        <v>2150</v>
      </c>
      <c r="E16" s="21">
        <f t="shared" si="6"/>
        <v>2160000000</v>
      </c>
      <c r="F16" s="21">
        <f t="shared" si="6"/>
        <v>181818181.81818181</v>
      </c>
      <c r="G16" s="21">
        <f t="shared" si="0"/>
        <v>108000000</v>
      </c>
      <c r="H16" s="13">
        <v>0</v>
      </c>
      <c r="I16" s="14">
        <f t="shared" si="1"/>
        <v>1496145454.5454547</v>
      </c>
      <c r="J16" s="55">
        <f t="shared" si="3"/>
        <v>0.12</v>
      </c>
      <c r="K16" s="13">
        <f t="shared" si="2"/>
        <v>398807717</v>
      </c>
      <c r="L16" s="58">
        <f t="shared" si="4"/>
        <v>11.666666666666666</v>
      </c>
      <c r="M16" s="29">
        <v>4</v>
      </c>
      <c r="N16" s="7"/>
      <c r="O16" s="7"/>
      <c r="P16" s="7" t="s">
        <v>104</v>
      </c>
    </row>
    <row r="17" spans="1:16" x14ac:dyDescent="0.3">
      <c r="A17" s="5">
        <v>13</v>
      </c>
      <c r="B17" s="5">
        <f t="shared" si="5"/>
        <v>2038</v>
      </c>
      <c r="C17" s="122">
        <f>'1.3 TN hiệu quả'!C17</f>
        <v>118522800.00000001</v>
      </c>
      <c r="D17" s="12">
        <f>'1.3 TN hiệu quả'!D17</f>
        <v>2172</v>
      </c>
      <c r="E17" s="21">
        <f t="shared" si="6"/>
        <v>2160000000</v>
      </c>
      <c r="F17" s="21">
        <f t="shared" si="6"/>
        <v>181818181.81818181</v>
      </c>
      <c r="G17" s="21">
        <f t="shared" si="0"/>
        <v>108000000</v>
      </c>
      <c r="H17" s="13">
        <v>0</v>
      </c>
      <c r="I17" s="14">
        <f t="shared" si="1"/>
        <v>1496145454.5454547</v>
      </c>
      <c r="J17" s="55">
        <f t="shared" si="3"/>
        <v>0.12</v>
      </c>
      <c r="K17" s="13">
        <f t="shared" si="2"/>
        <v>356078318</v>
      </c>
      <c r="L17" s="58">
        <f t="shared" si="4"/>
        <v>12.666666666666666</v>
      </c>
      <c r="M17" s="29"/>
      <c r="N17" s="188" t="s">
        <v>28</v>
      </c>
      <c r="O17" s="189">
        <f ca="1">ROUND(AVERAGE(O13:O17),2)</f>
        <v>0.87</v>
      </c>
      <c r="P17" s="7"/>
    </row>
    <row r="18" spans="1:16" x14ac:dyDescent="0.3">
      <c r="A18" s="5">
        <v>14</v>
      </c>
      <c r="B18" s="5">
        <f t="shared" si="5"/>
        <v>2039</v>
      </c>
      <c r="C18" s="122">
        <f>'1.3 TN hiệu quả'!C18</f>
        <v>118522800.00000001</v>
      </c>
      <c r="D18" s="12">
        <f>'1.3 TN hiệu quả'!D18</f>
        <v>2194</v>
      </c>
      <c r="E18" s="21">
        <f t="shared" si="6"/>
        <v>2160000000</v>
      </c>
      <c r="F18" s="21">
        <f t="shared" si="6"/>
        <v>181818181.81818181</v>
      </c>
      <c r="G18" s="21">
        <f t="shared" si="0"/>
        <v>108000000</v>
      </c>
      <c r="H18" s="13">
        <v>0</v>
      </c>
      <c r="I18" s="14">
        <f t="shared" si="1"/>
        <v>1496145454.5454547</v>
      </c>
      <c r="J18" s="55">
        <f t="shared" si="3"/>
        <v>0.12</v>
      </c>
      <c r="K18" s="13">
        <f t="shared" si="2"/>
        <v>317927070</v>
      </c>
      <c r="L18" s="58">
        <f t="shared" si="4"/>
        <v>13.666666666666666</v>
      </c>
    </row>
    <row r="19" spans="1:16" x14ac:dyDescent="0.3">
      <c r="A19" s="5">
        <v>15</v>
      </c>
      <c r="B19" s="5">
        <f t="shared" si="5"/>
        <v>2040</v>
      </c>
      <c r="C19" s="122">
        <f>'1.3 TN hiệu quả'!C19</f>
        <v>118522800.00000001</v>
      </c>
      <c r="D19" s="12">
        <f>'1.3 TN hiệu quả'!D19</f>
        <v>2216</v>
      </c>
      <c r="E19" s="21">
        <f t="shared" si="6"/>
        <v>2160000000</v>
      </c>
      <c r="F19" s="21">
        <f t="shared" si="6"/>
        <v>181818181.81818181</v>
      </c>
      <c r="G19" s="21">
        <f t="shared" si="0"/>
        <v>108000000</v>
      </c>
      <c r="H19" s="13">
        <v>0</v>
      </c>
      <c r="I19" s="14">
        <f t="shared" si="1"/>
        <v>1496145454.5454547</v>
      </c>
      <c r="J19" s="55">
        <f t="shared" si="3"/>
        <v>0.12</v>
      </c>
      <c r="K19" s="13">
        <f t="shared" si="2"/>
        <v>283863455</v>
      </c>
      <c r="L19" s="58">
        <f t="shared" si="4"/>
        <v>14.666666666666666</v>
      </c>
    </row>
    <row r="20" spans="1:16" x14ac:dyDescent="0.3">
      <c r="A20" s="5">
        <v>16</v>
      </c>
      <c r="B20" s="5">
        <f t="shared" si="5"/>
        <v>2041</v>
      </c>
      <c r="C20" s="122">
        <f>'1.3 TN hiệu quả'!C20</f>
        <v>118522800.00000001</v>
      </c>
      <c r="D20" s="12">
        <f>'1.3 TN hiệu quả'!D20</f>
        <v>2238</v>
      </c>
      <c r="E20" s="21">
        <f t="shared" si="6"/>
        <v>2160000000</v>
      </c>
      <c r="F20" s="21">
        <f t="shared" si="6"/>
        <v>181818181.81818181</v>
      </c>
      <c r="G20" s="21">
        <f t="shared" si="0"/>
        <v>108000000</v>
      </c>
      <c r="H20" s="13">
        <v>0</v>
      </c>
      <c r="I20" s="14">
        <f t="shared" si="1"/>
        <v>1496145454.5454547</v>
      </c>
      <c r="J20" s="55">
        <f t="shared" si="3"/>
        <v>0.12</v>
      </c>
      <c r="K20" s="13">
        <f t="shared" si="2"/>
        <v>253449514</v>
      </c>
      <c r="L20" s="58">
        <f t="shared" si="4"/>
        <v>15.666666666666666</v>
      </c>
    </row>
    <row r="21" spans="1:16" x14ac:dyDescent="0.3">
      <c r="A21" s="5">
        <v>17</v>
      </c>
      <c r="B21" s="5">
        <f t="shared" si="5"/>
        <v>2042</v>
      </c>
      <c r="C21" s="122">
        <f>'1.3 TN hiệu quả'!C21</f>
        <v>129297600.00000001</v>
      </c>
      <c r="D21" s="12">
        <f>'1.3 TN hiệu quả'!D21</f>
        <v>2260</v>
      </c>
      <c r="E21" s="21">
        <f t="shared" si="6"/>
        <v>2160000000</v>
      </c>
      <c r="F21" s="21">
        <f t="shared" si="6"/>
        <v>181818181.81818181</v>
      </c>
      <c r="G21" s="21">
        <f t="shared" si="0"/>
        <v>108000000</v>
      </c>
      <c r="H21" s="13">
        <v>0</v>
      </c>
      <c r="I21" s="14">
        <f t="shared" si="1"/>
        <v>1496145454.5454547</v>
      </c>
      <c r="J21" s="55">
        <f t="shared" si="3"/>
        <v>0.12</v>
      </c>
      <c r="K21" s="13">
        <f t="shared" si="2"/>
        <v>226294209</v>
      </c>
      <c r="L21" s="58">
        <f t="shared" si="4"/>
        <v>16.666666666666664</v>
      </c>
      <c r="N21" s="11"/>
      <c r="O21" s="32"/>
    </row>
    <row r="22" spans="1:16" x14ac:dyDescent="0.3">
      <c r="A22" s="5">
        <v>18</v>
      </c>
      <c r="B22" s="5">
        <f t="shared" si="5"/>
        <v>2043</v>
      </c>
      <c r="C22" s="122">
        <f>'1.3 TN hiệu quả'!C22</f>
        <v>129297600.00000001</v>
      </c>
      <c r="D22" s="12">
        <f>'1.3 TN hiệu quả'!D22</f>
        <v>2283</v>
      </c>
      <c r="E22" s="21">
        <f t="shared" si="6"/>
        <v>2160000000</v>
      </c>
      <c r="F22" s="21">
        <f t="shared" si="6"/>
        <v>181818181.81818181</v>
      </c>
      <c r="G22" s="21">
        <f t="shared" si="0"/>
        <v>108000000</v>
      </c>
      <c r="H22" s="13">
        <v>0</v>
      </c>
      <c r="I22" s="14">
        <f t="shared" si="1"/>
        <v>1496145454.5454547</v>
      </c>
      <c r="J22" s="55">
        <f t="shared" si="3"/>
        <v>0.12</v>
      </c>
      <c r="K22" s="13">
        <f t="shared" si="2"/>
        <v>202048401</v>
      </c>
      <c r="L22" s="58">
        <f t="shared" si="4"/>
        <v>17.666666666666664</v>
      </c>
      <c r="N22" s="11"/>
    </row>
    <row r="23" spans="1:16" x14ac:dyDescent="0.3">
      <c r="A23" s="5">
        <v>19</v>
      </c>
      <c r="B23" s="5">
        <f t="shared" si="5"/>
        <v>2044</v>
      </c>
      <c r="C23" s="122">
        <f>'1.3 TN hiệu quả'!C23</f>
        <v>129297600.00000001</v>
      </c>
      <c r="D23" s="12">
        <f>'1.3 TN hiệu quả'!D23</f>
        <v>2306</v>
      </c>
      <c r="E23" s="21">
        <f t="shared" si="6"/>
        <v>2160000000</v>
      </c>
      <c r="F23" s="21">
        <f t="shared" si="6"/>
        <v>181818181.81818181</v>
      </c>
      <c r="G23" s="21">
        <f t="shared" si="0"/>
        <v>108000000</v>
      </c>
      <c r="H23" s="13">
        <v>0</v>
      </c>
      <c r="I23" s="14">
        <f t="shared" si="1"/>
        <v>1496145454.5454547</v>
      </c>
      <c r="J23" s="55">
        <f t="shared" si="3"/>
        <v>0.12</v>
      </c>
      <c r="K23" s="13">
        <f t="shared" si="2"/>
        <v>180400358</v>
      </c>
      <c r="L23" s="58">
        <f t="shared" si="4"/>
        <v>18.666666666666664</v>
      </c>
    </row>
    <row r="24" spans="1:16" x14ac:dyDescent="0.3">
      <c r="A24" s="5">
        <f>A23+1</f>
        <v>20</v>
      </c>
      <c r="B24" s="5">
        <f t="shared" si="5"/>
        <v>2045</v>
      </c>
      <c r="C24" s="122">
        <f>'1.3 TN hiệu quả'!C24</f>
        <v>129297600.00000001</v>
      </c>
      <c r="D24" s="12">
        <f>'1.3 TN hiệu quả'!D24</f>
        <v>2329</v>
      </c>
      <c r="E24" s="21">
        <f t="shared" si="6"/>
        <v>2160000000</v>
      </c>
      <c r="F24" s="21">
        <f t="shared" si="6"/>
        <v>181818181.81818181</v>
      </c>
      <c r="G24" s="21">
        <f t="shared" ref="G24" si="7">$G$3*E24</f>
        <v>108000000</v>
      </c>
      <c r="H24" s="13">
        <v>0</v>
      </c>
      <c r="I24" s="14">
        <f t="shared" ref="I24:I25" si="8">(E24-F24-G24-H24)*0.8</f>
        <v>1496145454.5454547</v>
      </c>
      <c r="J24" s="55">
        <f t="shared" si="3"/>
        <v>0.12</v>
      </c>
      <c r="K24" s="13">
        <f t="shared" ref="K24:K25" si="9">ROUND(I24/(1+J24)^L24,0)</f>
        <v>178704666</v>
      </c>
      <c r="L24" s="58">
        <f>L23+1/12</f>
        <v>18.749999999999996</v>
      </c>
    </row>
    <row r="25" spans="1:16" ht="31.2" x14ac:dyDescent="0.3">
      <c r="A25" s="5">
        <v>20</v>
      </c>
      <c r="B25" s="12" t="s">
        <v>655</v>
      </c>
      <c r="C25" s="122"/>
      <c r="D25" s="12"/>
      <c r="E25" s="21">
        <f>E24*1/12</f>
        <v>180000000</v>
      </c>
      <c r="F25" s="21">
        <f>F24*1/12</f>
        <v>15151515.15151515</v>
      </c>
      <c r="G25" s="21">
        <f>$G$3*E25</f>
        <v>9000000</v>
      </c>
      <c r="H25" s="13"/>
      <c r="I25" s="14">
        <f t="shared" si="8"/>
        <v>124678787.87878788</v>
      </c>
      <c r="J25" s="55">
        <f t="shared" si="3"/>
        <v>0.12</v>
      </c>
      <c r="K25" s="13">
        <f t="shared" si="9"/>
        <v>124678788</v>
      </c>
      <c r="L25" s="58"/>
    </row>
    <row r="26" spans="1:16" x14ac:dyDescent="0.3">
      <c r="A26" s="16"/>
      <c r="B26" s="16" t="s">
        <v>11</v>
      </c>
      <c r="C26" s="123"/>
      <c r="D26" s="119"/>
      <c r="E26" s="24">
        <f>SUM(E5:E24)</f>
        <v>42480000000</v>
      </c>
      <c r="F26" s="24">
        <f>SUM(F5:F24)</f>
        <v>3575757575.7575765</v>
      </c>
      <c r="G26" s="24">
        <f>SUM(G5:G24)</f>
        <v>2124000000</v>
      </c>
      <c r="H26" s="13">
        <v>0</v>
      </c>
      <c r="I26" s="25">
        <f>SUM(I5:I23)</f>
        <v>27928048484.848495</v>
      </c>
      <c r="J26" s="16"/>
      <c r="K26" s="24">
        <f>SUM(K5:K25)</f>
        <v>11285500362</v>
      </c>
      <c r="N26" s="11"/>
    </row>
    <row r="27" spans="1:16" x14ac:dyDescent="0.3">
      <c r="A27" s="5"/>
      <c r="B27" s="16" t="s">
        <v>12</v>
      </c>
      <c r="C27" s="123"/>
      <c r="D27" s="119"/>
      <c r="E27" s="10"/>
      <c r="F27" s="10"/>
      <c r="G27" s="10"/>
      <c r="H27" s="10"/>
      <c r="I27" s="8"/>
      <c r="J27" s="16"/>
      <c r="K27" s="24">
        <f>ROUND(K26,-6)</f>
        <v>11286000000</v>
      </c>
      <c r="N27" s="51"/>
    </row>
  </sheetData>
  <mergeCells count="1">
    <mergeCell ref="A1:K1"/>
  </mergeCells>
  <pageMargins left="0.7" right="0.7" top="0.75" bottom="0.75" header="0.3" footer="0.3"/>
  <pageSetup paperSize="9" orientation="landscape" r:id="rId1"/>
  <headerFooter>
    <oddFooter>&amp;L&amp;"Times New Roman,Bold Italic"&amp;12Công ty TNHH Thẩm định giá VNG Việt Nam&amp;R&amp;"Times New Roman,Bold Italic"&amp;12Trang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5A04A-8863-40AD-899D-1E621BB8A7CC}">
  <dimension ref="A1:M13"/>
  <sheetViews>
    <sheetView tabSelected="1" zoomScaleNormal="100" workbookViewId="0">
      <selection activeCell="M15" sqref="M15"/>
    </sheetView>
  </sheetViews>
  <sheetFormatPr defaultColWidth="9" defaultRowHeight="13.8" x14ac:dyDescent="0.3"/>
  <cols>
    <col min="1" max="1" width="6.6640625" style="179" customWidth="1"/>
    <col min="2" max="2" width="23.5546875" style="184" customWidth="1"/>
    <col min="3" max="3" width="29.44140625" style="184" customWidth="1"/>
    <col min="4" max="4" width="14.5546875" style="180" customWidth="1"/>
    <col min="5" max="5" width="12.5546875" style="181" customWidth="1"/>
    <col min="6" max="6" width="11.44140625" style="181" customWidth="1"/>
    <col min="7" max="7" width="10.77734375" style="182" customWidth="1"/>
    <col min="8" max="8" width="10.109375" style="182" customWidth="1"/>
    <col min="9" max="9" width="9" style="182"/>
    <col min="10" max="10" width="10.21875" style="182" hidden="1" customWidth="1"/>
    <col min="11" max="11" width="10.5546875" style="182" hidden="1" customWidth="1"/>
    <col min="12" max="12" width="15" style="182" customWidth="1"/>
    <col min="13" max="13" width="17.21875" style="182" customWidth="1"/>
    <col min="14" max="16384" width="9" style="178"/>
  </cols>
  <sheetData>
    <row r="1" spans="1:13" s="148" customFormat="1" ht="20.399999999999999" customHeight="1" x14ac:dyDescent="0.3">
      <c r="A1" s="196" t="s">
        <v>650</v>
      </c>
      <c r="B1" s="196"/>
      <c r="C1" s="196"/>
      <c r="D1" s="196"/>
      <c r="E1" s="196"/>
      <c r="F1" s="196"/>
      <c r="G1" s="196"/>
      <c r="H1" s="196"/>
      <c r="I1" s="196"/>
      <c r="J1" s="196"/>
      <c r="K1" s="196"/>
      <c r="L1" s="196"/>
      <c r="M1" s="196"/>
    </row>
    <row r="2" spans="1:13" s="148" customFormat="1" ht="20.399999999999999" customHeight="1" x14ac:dyDescent="0.3">
      <c r="A2" s="149"/>
      <c r="B2" s="149"/>
      <c r="C2" s="149"/>
      <c r="D2" s="149"/>
      <c r="E2" s="150"/>
      <c r="F2" s="150"/>
      <c r="G2" s="150"/>
      <c r="H2" s="150"/>
      <c r="I2" s="150"/>
      <c r="J2" s="150"/>
      <c r="K2" s="149"/>
      <c r="L2" s="149"/>
      <c r="M2" s="149"/>
    </row>
    <row r="3" spans="1:13" s="152" customFormat="1" ht="17.399999999999999" customHeight="1" x14ac:dyDescent="0.3">
      <c r="A3" s="197" t="s">
        <v>0</v>
      </c>
      <c r="B3" s="198" t="s">
        <v>1</v>
      </c>
      <c r="C3" s="201" t="s">
        <v>660</v>
      </c>
      <c r="D3" s="198" t="s">
        <v>635</v>
      </c>
      <c r="E3" s="199" t="s">
        <v>636</v>
      </c>
      <c r="F3" s="199"/>
      <c r="G3" s="199"/>
      <c r="H3" s="199"/>
      <c r="I3" s="199"/>
      <c r="J3" s="151" t="s">
        <v>637</v>
      </c>
      <c r="K3" s="200" t="s">
        <v>638</v>
      </c>
      <c r="L3" s="200" t="s">
        <v>639</v>
      </c>
      <c r="M3" s="200" t="s">
        <v>640</v>
      </c>
    </row>
    <row r="4" spans="1:13" s="156" customFormat="1" ht="39.6" x14ac:dyDescent="0.3">
      <c r="A4" s="197"/>
      <c r="B4" s="198"/>
      <c r="C4" s="202"/>
      <c r="D4" s="198"/>
      <c r="E4" s="153" t="s">
        <v>641</v>
      </c>
      <c r="F4" s="154" t="s">
        <v>88</v>
      </c>
      <c r="G4" s="153" t="s">
        <v>642</v>
      </c>
      <c r="H4" s="153" t="s">
        <v>643</v>
      </c>
      <c r="I4" s="155" t="s">
        <v>644</v>
      </c>
      <c r="J4" s="155" t="s">
        <v>644</v>
      </c>
      <c r="K4" s="200"/>
      <c r="L4" s="200"/>
      <c r="M4" s="200"/>
    </row>
    <row r="5" spans="1:13" s="156" customFormat="1" ht="105.6" x14ac:dyDescent="0.3">
      <c r="A5" s="157">
        <v>1</v>
      </c>
      <c r="B5" s="158" t="s">
        <v>646</v>
      </c>
      <c r="C5" s="185" t="s">
        <v>651</v>
      </c>
      <c r="D5" s="159">
        <v>13694545455</v>
      </c>
      <c r="E5" s="186" t="s">
        <v>647</v>
      </c>
      <c r="F5" s="160" t="s">
        <v>648</v>
      </c>
      <c r="G5" s="153">
        <f>ROUND((F5-E5)*12/365,0)</f>
        <v>63</v>
      </c>
      <c r="H5" s="153">
        <f>25*12</f>
        <v>300</v>
      </c>
      <c r="I5" s="161">
        <f>IF(G5/H5&gt;60%,60%,ROUND(G5/H5,2))</f>
        <v>0.21</v>
      </c>
      <c r="J5" s="155"/>
      <c r="K5" s="162"/>
      <c r="L5" s="163">
        <f>ROUND(D5*I5,0)</f>
        <v>2875854546</v>
      </c>
      <c r="M5" s="163">
        <f>ROUND(D5-L5,0)</f>
        <v>10818690909</v>
      </c>
    </row>
    <row r="6" spans="1:13" s="156" customFormat="1" ht="52.8" x14ac:dyDescent="0.3">
      <c r="A6" s="157">
        <v>2</v>
      </c>
      <c r="B6" s="158" t="s">
        <v>649</v>
      </c>
      <c r="C6" s="185" t="s">
        <v>656</v>
      </c>
      <c r="D6" s="159">
        <v>781481818</v>
      </c>
      <c r="E6" s="186" t="s">
        <v>652</v>
      </c>
      <c r="F6" s="160" t="s">
        <v>648</v>
      </c>
      <c r="G6" s="153">
        <f t="shared" ref="G6" si="0">ROUND((F6-E6)*12/365,0)</f>
        <v>62</v>
      </c>
      <c r="H6" s="153">
        <f>25*12</f>
        <v>300</v>
      </c>
      <c r="I6" s="161">
        <f t="shared" ref="I6" si="1">IF(G6/H6&gt;60%,60%,ROUND(G6/H6,2))</f>
        <v>0.21</v>
      </c>
      <c r="J6" s="155"/>
      <c r="K6" s="162"/>
      <c r="L6" s="163">
        <f t="shared" ref="L6" si="2">ROUND(D6*I6,0)</f>
        <v>164111182</v>
      </c>
      <c r="M6" s="163">
        <f>ROUND(D6-L6,0)</f>
        <v>617370636</v>
      </c>
    </row>
    <row r="7" spans="1:13" s="156" customFormat="1" x14ac:dyDescent="0.3">
      <c r="A7" s="164"/>
      <c r="B7" s="164" t="s">
        <v>645</v>
      </c>
      <c r="C7" s="164"/>
      <c r="D7" s="165">
        <f>SUM(D5:D6)</f>
        <v>14476027273</v>
      </c>
      <c r="E7" s="153"/>
      <c r="F7" s="160"/>
      <c r="G7" s="153"/>
      <c r="H7" s="153"/>
      <c r="I7" s="161"/>
      <c r="J7" s="155"/>
      <c r="K7" s="166"/>
      <c r="L7" s="167">
        <f>SUM(L5:L6)</f>
        <v>3039965728</v>
      </c>
      <c r="M7" s="167">
        <f>SUM(M5:M6)</f>
        <v>11436061545</v>
      </c>
    </row>
    <row r="8" spans="1:13" s="156" customFormat="1" x14ac:dyDescent="0.3">
      <c r="A8" s="168"/>
      <c r="B8" s="168"/>
      <c r="C8" s="168"/>
      <c r="D8" s="168"/>
      <c r="E8" s="169"/>
      <c r="F8" s="170"/>
      <c r="G8" s="169"/>
      <c r="H8" s="169"/>
      <c r="I8" s="171"/>
      <c r="J8" s="171"/>
      <c r="K8" s="172"/>
      <c r="L8" s="172"/>
      <c r="M8" s="172"/>
    </row>
    <row r="9" spans="1:13" x14ac:dyDescent="0.3">
      <c r="A9" s="173"/>
      <c r="B9" s="174"/>
      <c r="C9" s="174"/>
      <c r="D9" s="175"/>
      <c r="E9" s="176"/>
      <c r="F9" s="176"/>
      <c r="G9" s="177"/>
      <c r="H9" s="177"/>
      <c r="I9" s="177"/>
      <c r="J9" s="177"/>
      <c r="K9" s="177"/>
      <c r="L9" s="177"/>
      <c r="M9" s="177"/>
    </row>
    <row r="12" spans="1:13" x14ac:dyDescent="0.3">
      <c r="B12" s="180"/>
      <c r="C12" s="180"/>
    </row>
    <row r="13" spans="1:13" x14ac:dyDescent="0.3">
      <c r="B13" s="183"/>
      <c r="C13" s="183"/>
    </row>
  </sheetData>
  <autoFilter ref="A4:M9" xr:uid="{00000000-0001-0000-0A00-000000000000}"/>
  <mergeCells count="9">
    <mergeCell ref="A1:M1"/>
    <mergeCell ref="A3:A4"/>
    <mergeCell ref="B3:B4"/>
    <mergeCell ref="D3:D4"/>
    <mergeCell ref="E3:I3"/>
    <mergeCell ref="K3:K4"/>
    <mergeCell ref="L3:L4"/>
    <mergeCell ref="M3:M4"/>
    <mergeCell ref="C3:C4"/>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TKphanlinh</vt:lpstr>
      <vt:lpstr>KQ</vt:lpstr>
      <vt:lpstr>1.1 SL hiệu quả</vt:lpstr>
      <vt:lpstr>1.2 Giá điện</vt:lpstr>
      <vt:lpstr>1.3 TN hiệu quả</vt:lpstr>
      <vt:lpstr>1.4 Doanh thu</vt:lpstr>
      <vt:lpstr>1.5 Chạy dòng tiền</vt:lpstr>
      <vt:lpstr>2.PP Chi phí</vt:lpstr>
      <vt:lpstr>'1.1 SL hiệu quả'!Print_Area</vt:lpstr>
      <vt:lpstr>KQ!Print_Area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Anh</dc:creator>
  <cp:lastModifiedBy>Administrator</cp:lastModifiedBy>
  <cp:lastPrinted>2021-01-21T11:48:36Z</cp:lastPrinted>
  <dcterms:created xsi:type="dcterms:W3CDTF">2015-06-05T18:17:20Z</dcterms:created>
  <dcterms:modified xsi:type="dcterms:W3CDTF">2026-04-17T09:12:36Z</dcterms:modified>
</cp:coreProperties>
</file>